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APP_K\Desktop\"/>
    </mc:Choice>
  </mc:AlternateContent>
  <xr:revisionPtr revIDLastSave="0" documentId="13_ncr:1_{14436861-65E7-414F-A484-3AAA280C00E6}" xr6:coauthVersionLast="47" xr6:coauthVersionMax="47" xr10:uidLastSave="{00000000-0000-0000-0000-000000000000}"/>
  <bookViews>
    <workbookView xWindow="-120" yWindow="-120" windowWidth="29040" windowHeight="15720" tabRatio="602" xr2:uid="{00000000-000D-0000-FFFF-FFFF00000000}"/>
  </bookViews>
  <sheets>
    <sheet name="Winners Sorted" sheetId="2" r:id="rId1"/>
    <sheet name="Posted List" sheetId="3" state="hidden" r:id="rId2"/>
    <sheet name="Ind. Appl" sheetId="4" state="hidden" r:id="rId3"/>
    <sheet name="Fees Paid" sheetId="5" state="hidden" r:id="rId4"/>
    <sheet name="Sheet1" sheetId="18" state="hidden" r:id="rId5"/>
    <sheet name="LCAR review" sheetId="6" state="hidden" r:id="rId6"/>
    <sheet name="Atlas Auto Service" sheetId="7" state="hidden" r:id="rId7"/>
    <sheet name="Timeline" sheetId="8" state="hidden" r:id="rId8"/>
    <sheet name="Sheet8" sheetId="9" state="hidden" r:id="rId9"/>
    <sheet name="Sheet9" sheetId="10" state="hidden" r:id="rId10"/>
    <sheet name="Sheet10" sheetId="11" state="hidden" r:id="rId11"/>
    <sheet name="Sheet11" sheetId="12" state="hidden" r:id="rId12"/>
    <sheet name="Sheet12" sheetId="13" state="hidden" r:id="rId13"/>
    <sheet name="Sheet13" sheetId="14" state="hidden" r:id="rId14"/>
    <sheet name="Sheet14" sheetId="15" state="hidden" r:id="rId15"/>
    <sheet name="Sheet15" sheetId="16" state="hidden" r:id="rId16"/>
    <sheet name="Sheet16" sheetId="17" state="hidden" r:id="rId17"/>
  </sheets>
  <definedNames>
    <definedName name="_xlnm.Print_Area" localSheetId="3">'Fees Paid'!$A$1:$F$24</definedName>
    <definedName name="_xlnm.Print_Area" localSheetId="5">'LCAR review'!$B$1:$I$38</definedName>
    <definedName name="_xlnm.Print_Area" localSheetId="1">'Posted List'!$A$1:$H$22</definedName>
    <definedName name="_xlnm.Print_Area" localSheetId="0">'Winners Sorted'!$B$3:$E$12</definedName>
    <definedName name="_xlnm.Print_Titles" localSheetId="0">'Winners Sorted'!#REF!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2" l="1"/>
  <c r="H13" i="2"/>
  <c r="I13" i="2"/>
  <c r="I11" i="2"/>
  <c r="H11" i="2"/>
  <c r="I12" i="2"/>
  <c r="H12" i="2"/>
  <c r="I10" i="2"/>
  <c r="H10" i="2"/>
  <c r="I9" i="2"/>
  <c r="H9" i="2"/>
  <c r="I8" i="2"/>
  <c r="H8" i="2"/>
  <c r="I7" i="2"/>
  <c r="H7" i="2"/>
  <c r="B55" i="7"/>
  <c r="O48" i="7"/>
  <c r="W48" i="7" s="1"/>
  <c r="N48" i="7"/>
  <c r="O47" i="7"/>
  <c r="W47" i="7" s="1"/>
  <c r="N47" i="7"/>
  <c r="W46" i="7"/>
  <c r="O46" i="7"/>
  <c r="N46" i="7"/>
  <c r="P45" i="7"/>
  <c r="M45" i="7"/>
  <c r="L45" i="7"/>
  <c r="R45" i="7" s="1"/>
  <c r="J45" i="7"/>
  <c r="Q45" i="7" s="1"/>
  <c r="P44" i="7"/>
  <c r="M44" i="7"/>
  <c r="L44" i="7"/>
  <c r="J44" i="7"/>
  <c r="H43" i="7"/>
  <c r="P42" i="7"/>
  <c r="M42" i="7"/>
  <c r="O42" i="7" s="1"/>
  <c r="S42" i="7" s="1"/>
  <c r="W42" i="7" s="1"/>
  <c r="L42" i="7"/>
  <c r="R42" i="7" s="1"/>
  <c r="J42" i="7"/>
  <c r="Q42" i="7" s="1"/>
  <c r="P41" i="7"/>
  <c r="M41" i="7"/>
  <c r="O41" i="7" s="1"/>
  <c r="S41" i="7" s="1"/>
  <c r="W41" i="7" s="1"/>
  <c r="L41" i="7"/>
  <c r="R41" i="7" s="1"/>
  <c r="J41" i="7"/>
  <c r="N41" i="7" s="1"/>
  <c r="P40" i="7"/>
  <c r="M40" i="7"/>
  <c r="O40" i="7" s="1"/>
  <c r="S40" i="7" s="1"/>
  <c r="W40" i="7" s="1"/>
  <c r="L40" i="7"/>
  <c r="R40" i="7" s="1"/>
  <c r="J40" i="7"/>
  <c r="Q40" i="7" s="1"/>
  <c r="Q39" i="7"/>
  <c r="P39" i="7"/>
  <c r="M39" i="7"/>
  <c r="O39" i="7" s="1"/>
  <c r="S39" i="7" s="1"/>
  <c r="W39" i="7" s="1"/>
  <c r="L39" i="7"/>
  <c r="R39" i="7" s="1"/>
  <c r="J39" i="7"/>
  <c r="N39" i="7" s="1"/>
  <c r="R38" i="7"/>
  <c r="P38" i="7"/>
  <c r="O38" i="7"/>
  <c r="S38" i="7" s="1"/>
  <c r="W38" i="7" s="1"/>
  <c r="M38" i="7"/>
  <c r="L38" i="7"/>
  <c r="J38" i="7"/>
  <c r="Q38" i="7" s="1"/>
  <c r="P37" i="7"/>
  <c r="M37" i="7"/>
  <c r="O37" i="7" s="1"/>
  <c r="S37" i="7" s="1"/>
  <c r="W37" i="7" s="1"/>
  <c r="L37" i="7"/>
  <c r="R37" i="7" s="1"/>
  <c r="J37" i="7"/>
  <c r="N37" i="7" s="1"/>
  <c r="P36" i="7"/>
  <c r="M36" i="7"/>
  <c r="O36" i="7" s="1"/>
  <c r="S36" i="7" s="1"/>
  <c r="W36" i="7" s="1"/>
  <c r="L36" i="7"/>
  <c r="R36" i="7" s="1"/>
  <c r="J36" i="7"/>
  <c r="Q36" i="7" s="1"/>
  <c r="Q35" i="7"/>
  <c r="P35" i="7"/>
  <c r="P43" i="7" s="1"/>
  <c r="M35" i="7"/>
  <c r="O35" i="7" s="1"/>
  <c r="L35" i="7"/>
  <c r="L43" i="7" s="1"/>
  <c r="J35" i="7"/>
  <c r="N35" i="7" s="1"/>
  <c r="L33" i="7"/>
  <c r="J33" i="7"/>
  <c r="H33" i="7"/>
  <c r="R32" i="7"/>
  <c r="Q32" i="7"/>
  <c r="P32" i="7"/>
  <c r="N32" i="7"/>
  <c r="M32" i="7"/>
  <c r="O32" i="7" s="1"/>
  <c r="S32" i="7" s="1"/>
  <c r="W32" i="7" s="1"/>
  <c r="R31" i="7"/>
  <c r="Q31" i="7"/>
  <c r="P31" i="7"/>
  <c r="N31" i="7"/>
  <c r="M31" i="7"/>
  <c r="O31" i="7" s="1"/>
  <c r="S31" i="7" s="1"/>
  <c r="W31" i="7" s="1"/>
  <c r="R30" i="7"/>
  <c r="Q30" i="7"/>
  <c r="P30" i="7"/>
  <c r="N30" i="7"/>
  <c r="M30" i="7"/>
  <c r="O30" i="7" s="1"/>
  <c r="S30" i="7" s="1"/>
  <c r="W30" i="7" s="1"/>
  <c r="R29" i="7"/>
  <c r="Q29" i="7"/>
  <c r="P29" i="7"/>
  <c r="N29" i="7"/>
  <c r="M29" i="7"/>
  <c r="O29" i="7" s="1"/>
  <c r="S29" i="7" s="1"/>
  <c r="W29" i="7" s="1"/>
  <c r="R28" i="7"/>
  <c r="Q28" i="7"/>
  <c r="P28" i="7"/>
  <c r="N28" i="7"/>
  <c r="M28" i="7"/>
  <c r="O28" i="7" s="1"/>
  <c r="S28" i="7" s="1"/>
  <c r="W28" i="7" s="1"/>
  <c r="R27" i="7"/>
  <c r="Q27" i="7"/>
  <c r="P27" i="7"/>
  <c r="N27" i="7"/>
  <c r="M27" i="7"/>
  <c r="O27" i="7" s="1"/>
  <c r="S27" i="7" s="1"/>
  <c r="W27" i="7" s="1"/>
  <c r="R26" i="7"/>
  <c r="Q26" i="7"/>
  <c r="P26" i="7"/>
  <c r="N26" i="7"/>
  <c r="M26" i="7"/>
  <c r="O26" i="7" s="1"/>
  <c r="S26" i="7" s="1"/>
  <c r="W26" i="7" s="1"/>
  <c r="R25" i="7"/>
  <c r="R33" i="7" s="1"/>
  <c r="Q25" i="7"/>
  <c r="P25" i="7"/>
  <c r="N25" i="7"/>
  <c r="M25" i="7"/>
  <c r="O25" i="7" s="1"/>
  <c r="S25" i="7" s="1"/>
  <c r="W25" i="7" s="1"/>
  <c r="R24" i="7"/>
  <c r="Q24" i="7"/>
  <c r="P24" i="7"/>
  <c r="N24" i="7"/>
  <c r="N33" i="7" s="1"/>
  <c r="M24" i="7"/>
  <c r="O24" i="7" s="1"/>
  <c r="R22" i="7"/>
  <c r="P22" i="7"/>
  <c r="M22" i="7"/>
  <c r="J22" i="7"/>
  <c r="Q22" i="7" s="1"/>
  <c r="R21" i="7"/>
  <c r="P21" i="7"/>
  <c r="N21" i="7"/>
  <c r="O21" i="7" s="1"/>
  <c r="S21" i="7" s="1"/>
  <c r="W21" i="7" s="1"/>
  <c r="M21" i="7"/>
  <c r="J21" i="7"/>
  <c r="Q21" i="7" s="1"/>
  <c r="R20" i="7"/>
  <c r="P20" i="7"/>
  <c r="M20" i="7"/>
  <c r="J20" i="7"/>
  <c r="Q20" i="7" s="1"/>
  <c r="R19" i="7"/>
  <c r="P19" i="7"/>
  <c r="N19" i="7"/>
  <c r="O19" i="7" s="1"/>
  <c r="S19" i="7" s="1"/>
  <c r="W19" i="7" s="1"/>
  <c r="M19" i="7"/>
  <c r="J19" i="7"/>
  <c r="Q19" i="7" s="1"/>
  <c r="H18" i="7"/>
  <c r="P17" i="7"/>
  <c r="M17" i="7"/>
  <c r="O17" i="7" s="1"/>
  <c r="S17" i="7" s="1"/>
  <c r="W17" i="7" s="1"/>
  <c r="L17" i="7"/>
  <c r="R17" i="7" s="1"/>
  <c r="J17" i="7"/>
  <c r="Q17" i="7" s="1"/>
  <c r="R16" i="7"/>
  <c r="P16" i="7"/>
  <c r="M16" i="7"/>
  <c r="O16" i="7" s="1"/>
  <c r="S16" i="7" s="1"/>
  <c r="W16" i="7" s="1"/>
  <c r="L16" i="7"/>
  <c r="J16" i="7"/>
  <c r="Q16" i="7" s="1"/>
  <c r="Q15" i="7"/>
  <c r="P15" i="7"/>
  <c r="M15" i="7"/>
  <c r="O15" i="7" s="1"/>
  <c r="S15" i="7" s="1"/>
  <c r="W15" i="7" s="1"/>
  <c r="L15" i="7"/>
  <c r="R15" i="7" s="1"/>
  <c r="J15" i="7"/>
  <c r="N15" i="7" s="1"/>
  <c r="P14" i="7"/>
  <c r="M14" i="7"/>
  <c r="O14" i="7" s="1"/>
  <c r="S14" i="7" s="1"/>
  <c r="W14" i="7" s="1"/>
  <c r="L14" i="7"/>
  <c r="R14" i="7" s="1"/>
  <c r="J14" i="7"/>
  <c r="Q14" i="7" s="1"/>
  <c r="P13" i="7"/>
  <c r="M13" i="7"/>
  <c r="O13" i="7" s="1"/>
  <c r="S13" i="7" s="1"/>
  <c r="W13" i="7" s="1"/>
  <c r="L13" i="7"/>
  <c r="R13" i="7" s="1"/>
  <c r="J13" i="7"/>
  <c r="Q13" i="7" s="1"/>
  <c r="R12" i="7"/>
  <c r="P12" i="7"/>
  <c r="O12" i="7"/>
  <c r="S12" i="7" s="1"/>
  <c r="W12" i="7" s="1"/>
  <c r="N12" i="7"/>
  <c r="M12" i="7"/>
  <c r="L12" i="7"/>
  <c r="J12" i="7"/>
  <c r="Q12" i="7" s="1"/>
  <c r="Q11" i="7"/>
  <c r="P11" i="7"/>
  <c r="M11" i="7"/>
  <c r="O11" i="7" s="1"/>
  <c r="S11" i="7" s="1"/>
  <c r="W11" i="7" s="1"/>
  <c r="L11" i="7"/>
  <c r="L18" i="7" s="1"/>
  <c r="K18" i="7" s="1"/>
  <c r="J11" i="7"/>
  <c r="P10" i="7"/>
  <c r="M10" i="7"/>
  <c r="O10" i="7" s="1"/>
  <c r="L10" i="7"/>
  <c r="R10" i="7" s="1"/>
  <c r="J10" i="7"/>
  <c r="Q10" i="7" s="1"/>
  <c r="N16" i="7" l="1"/>
  <c r="H49" i="7"/>
  <c r="P33" i="7"/>
  <c r="N36" i="7"/>
  <c r="Q37" i="7"/>
  <c r="N40" i="7"/>
  <c r="Q41" i="7"/>
  <c r="P18" i="7"/>
  <c r="P49" i="7" s="1"/>
  <c r="N20" i="7"/>
  <c r="O20" i="7" s="1"/>
  <c r="S20" i="7" s="1"/>
  <c r="W20" i="7" s="1"/>
  <c r="Q33" i="7"/>
  <c r="N11" i="7"/>
  <c r="Q18" i="7"/>
  <c r="O43" i="7"/>
  <c r="S35" i="7"/>
  <c r="S24" i="7"/>
  <c r="O33" i="7"/>
  <c r="O18" i="7"/>
  <c r="S10" i="7"/>
  <c r="R11" i="7"/>
  <c r="R18" i="7" s="1"/>
  <c r="N13" i="7"/>
  <c r="N17" i="7"/>
  <c r="J18" i="7"/>
  <c r="J49" i="7" s="1"/>
  <c r="B54" i="7" s="1"/>
  <c r="N22" i="7"/>
  <c r="O22" i="7" s="1"/>
  <c r="S22" i="7" s="1"/>
  <c r="W22" i="7" s="1"/>
  <c r="R35" i="7"/>
  <c r="R43" i="7" s="1"/>
  <c r="N45" i="7"/>
  <c r="O45" i="7" s="1"/>
  <c r="S45" i="7" s="1"/>
  <c r="W45" i="7" s="1"/>
  <c r="N38" i="7"/>
  <c r="N43" i="7" s="1"/>
  <c r="N42" i="7"/>
  <c r="J43" i="7"/>
  <c r="L49" i="7"/>
  <c r="N10" i="7"/>
  <c r="N18" i="7" s="1"/>
  <c r="N14" i="7"/>
  <c r="R44" i="7"/>
  <c r="N44" i="7"/>
  <c r="Q44" i="7"/>
  <c r="Q49" i="7" s="1"/>
  <c r="S33" i="7" l="1"/>
  <c r="W24" i="7"/>
  <c r="W33" i="7" s="1"/>
  <c r="S18" i="7"/>
  <c r="W10" i="7"/>
  <c r="W18" i="7" s="1"/>
  <c r="X18" i="7" s="1"/>
  <c r="X19" i="7" s="1"/>
  <c r="X20" i="7" s="1"/>
  <c r="X21" i="7" s="1"/>
  <c r="X22" i="7" s="1"/>
  <c r="X33" i="7" s="1"/>
  <c r="X43" i="7" s="1"/>
  <c r="W35" i="7"/>
  <c r="W43" i="7" s="1"/>
  <c r="S43" i="7"/>
  <c r="R49" i="7"/>
  <c r="N49" i="7"/>
  <c r="O44" i="7"/>
  <c r="O49" i="7" l="1"/>
  <c r="S44" i="7"/>
  <c r="S49" i="7" l="1"/>
  <c r="B56" i="7" s="1"/>
  <c r="W44" i="7"/>
  <c r="G16" i="3"/>
  <c r="W49" i="7" l="1"/>
  <c r="X44" i="7"/>
  <c r="X45" i="7" s="1"/>
  <c r="X49" i="7" s="1"/>
  <c r="B58" i="7" l="1"/>
  <c r="B57" i="7"/>
</calcChain>
</file>

<file path=xl/sharedStrings.xml><?xml version="1.0" encoding="utf-8"?>
<sst xmlns="http://schemas.openxmlformats.org/spreadsheetml/2006/main" count="798" uniqueCount="308">
  <si>
    <t>Application</t>
  </si>
  <si>
    <t>LCAR</t>
  </si>
  <si>
    <t>Cost Share</t>
  </si>
  <si>
    <t>State's</t>
  </si>
  <si>
    <t>Multi-</t>
  </si>
  <si>
    <t xml:space="preserve">Signed </t>
  </si>
  <si>
    <t>Facility ID #</t>
  </si>
  <si>
    <t xml:space="preserve"> Fee (Y/N)</t>
  </si>
  <si>
    <t xml:space="preserve"> (Y/N)</t>
  </si>
  <si>
    <t>Cleanup Amount</t>
  </si>
  <si>
    <t>Year?</t>
  </si>
  <si>
    <t>(Y/N)</t>
  </si>
  <si>
    <t>Eligible?</t>
  </si>
  <si>
    <t>Cost Share Amount</t>
  </si>
  <si>
    <t>Total Applicants</t>
  </si>
  <si>
    <t>Avg. Cost Share %</t>
  </si>
  <si>
    <t>Avg. Cleanup Amount</t>
  </si>
  <si>
    <t>Score</t>
  </si>
  <si>
    <t>Site Name</t>
  </si>
  <si>
    <t>Comments</t>
  </si>
  <si>
    <t>2014-15 Budget</t>
  </si>
  <si>
    <t>Estimated Cleanup Amount</t>
  </si>
  <si>
    <t>Plus 20%</t>
  </si>
  <si>
    <t>2014-15 Total State</t>
  </si>
  <si>
    <t>Contractor</t>
  </si>
  <si>
    <t>Y</t>
  </si>
  <si>
    <t>Simpkins Oil Co. - Bulk Plant</t>
  </si>
  <si>
    <t>05/8500870</t>
  </si>
  <si>
    <t>HLM Environmental Rem Inc</t>
  </si>
  <si>
    <t>61/8516909</t>
  </si>
  <si>
    <t>FGS</t>
  </si>
  <si>
    <t>13/8504872</t>
  </si>
  <si>
    <t>Earth Systems Inc.</t>
  </si>
  <si>
    <t>ARCADIS</t>
  </si>
  <si>
    <t>UPS Fort Myers Center</t>
  </si>
  <si>
    <t>36/8626511</t>
  </si>
  <si>
    <t>Parkway Service Center</t>
  </si>
  <si>
    <t>36/8519014</t>
  </si>
  <si>
    <t>ERMI</t>
  </si>
  <si>
    <t>CBI</t>
  </si>
  <si>
    <t>48/9101221</t>
  </si>
  <si>
    <t>Former Precision Tire</t>
  </si>
  <si>
    <t>05/8518466</t>
  </si>
  <si>
    <t>Sunoco</t>
  </si>
  <si>
    <t>Sunrise Food Mart 81</t>
  </si>
  <si>
    <t>05/8500838</t>
  </si>
  <si>
    <t>Sunoco 0611-6800</t>
  </si>
  <si>
    <t>05/8501310</t>
  </si>
  <si>
    <t>Shell-East Central FL Energy 310</t>
  </si>
  <si>
    <t>EDI</t>
  </si>
  <si>
    <t>PLIRP</t>
  </si>
  <si>
    <t>ATRP</t>
  </si>
  <si>
    <t>05/8518405</t>
  </si>
  <si>
    <t xml:space="preserve">Hess 09317   </t>
  </si>
  <si>
    <t>Cost Savings</t>
  </si>
  <si>
    <t>Coastal Mart 409</t>
  </si>
  <si>
    <t>Total cost of estmated</t>
  </si>
  <si>
    <t>Cleanup</t>
  </si>
  <si>
    <t>Sharing</t>
  </si>
  <si>
    <t>Savings</t>
  </si>
  <si>
    <t>Applicants Cost</t>
  </si>
  <si>
    <t>%</t>
  </si>
  <si>
    <t>State's Cleanup Amount</t>
  </si>
  <si>
    <t>Applicant's Cleanup Cost</t>
  </si>
  <si>
    <t>Applicant's Cost Savings</t>
  </si>
  <si>
    <t xml:space="preserve">Applicants Total Cost </t>
  </si>
  <si>
    <t>Sharing &amp; Savings</t>
  </si>
  <si>
    <t>Total Cost Share/Savings</t>
  </si>
  <si>
    <t>Applicants Estimates</t>
  </si>
  <si>
    <t>Estimates Plus 20% Contingency</t>
  </si>
  <si>
    <t>state pay - no contingency</t>
  </si>
  <si>
    <t xml:space="preserve">state pay </t>
  </si>
  <si>
    <t>Cost Share %</t>
  </si>
  <si>
    <t>Cost Savings %</t>
  </si>
  <si>
    <t>Cost Share/Savings</t>
  </si>
  <si>
    <t>Total %</t>
  </si>
  <si>
    <t>Cost Share and Cost Saving Percentages</t>
  </si>
  <si>
    <t>Ranking</t>
  </si>
  <si>
    <t>Total Cost of</t>
  </si>
  <si>
    <t>Estimated Cleanup</t>
  </si>
  <si>
    <t>All bundled packages must proceed into a Performance Based Cleanup (PBC) agreement that will include cost and schedule negotiations.</t>
  </si>
  <si>
    <t>*  Notes:</t>
  </si>
  <si>
    <t>This awards list is preliminary until the LCAR requirement has been approved and the cost savings percentages for the bundled packages are verified and approved by the Department.</t>
  </si>
  <si>
    <t>Preliminary</t>
  </si>
  <si>
    <t>Program</t>
  </si>
  <si>
    <t>AC Number</t>
  </si>
  <si>
    <t>AC 369</t>
  </si>
  <si>
    <t>AC370</t>
  </si>
  <si>
    <t>AC371</t>
  </si>
  <si>
    <t>AC375</t>
  </si>
  <si>
    <t>AC372</t>
  </si>
  <si>
    <t>AC373</t>
  </si>
  <si>
    <t>AC374</t>
  </si>
  <si>
    <t>AC376</t>
  </si>
  <si>
    <t>AC377</t>
  </si>
  <si>
    <t>AC378</t>
  </si>
  <si>
    <t>Agreement</t>
  </si>
  <si>
    <t>Complete?</t>
  </si>
  <si>
    <t>Yes</t>
  </si>
  <si>
    <t xml:space="preserve">                                                                                                                  Advanced Cleanup (AC)  Bid Opening</t>
  </si>
  <si>
    <t>Total Applicants Accepted</t>
  </si>
  <si>
    <t>Cond.</t>
  </si>
  <si>
    <t>Closure</t>
  </si>
  <si>
    <t>N</t>
  </si>
  <si>
    <t>Total Applicant Bundles</t>
  </si>
  <si>
    <t>Advanced Cleanup (AC) Bid Opening</t>
  </si>
  <si>
    <t xml:space="preserve"> Fee </t>
  </si>
  <si>
    <t>Fee Comments</t>
  </si>
  <si>
    <t>TOTAL FEES</t>
  </si>
  <si>
    <t>Total Amount Spent</t>
  </si>
  <si>
    <t>Reviewer</t>
  </si>
  <si>
    <t>Advance Cleanup (AC) Applications and Awards *</t>
  </si>
  <si>
    <t>NA</t>
  </si>
  <si>
    <t>AC agreements will be issued once all the information in each application has been reviewed and approved by the Department.</t>
  </si>
  <si>
    <t xml:space="preserve">                                                                                                                 July 12, 2016 @ 9:00 AM  Room 458N  Twin Towers Office Building</t>
  </si>
  <si>
    <t>July 2016 Total State</t>
  </si>
  <si>
    <t>July 2016 Budget</t>
  </si>
  <si>
    <t>Atlas Auto Service</t>
  </si>
  <si>
    <t>51/8519850</t>
  </si>
  <si>
    <t xml:space="preserve">Umatilla Truck Stop </t>
  </si>
  <si>
    <t>35/8510134</t>
  </si>
  <si>
    <t>HLM Environmental Remediation</t>
  </si>
  <si>
    <t>Mapco Petroleum Inc #8426 Bulk</t>
  </si>
  <si>
    <t>05/8501046</t>
  </si>
  <si>
    <t>Sunshine Food Mart #300</t>
  </si>
  <si>
    <t>05/8518468</t>
  </si>
  <si>
    <t>Envisors-Ensouth Joint Ventures, LLC</t>
  </si>
  <si>
    <t>Miami Arts Charter School</t>
  </si>
  <si>
    <t>13/8736437</t>
  </si>
  <si>
    <t>EnviroSouth Technologies, Inc.</t>
  </si>
  <si>
    <t>Chevron #2</t>
  </si>
  <si>
    <t>52/8515253</t>
  </si>
  <si>
    <t>Golder Associates</t>
  </si>
  <si>
    <t>Suwannee</t>
  </si>
  <si>
    <t>Intercession City</t>
  </si>
  <si>
    <t>Wildwood</t>
  </si>
  <si>
    <t>Turner - April 1991</t>
  </si>
  <si>
    <t>Turner -  Nov 1991</t>
  </si>
  <si>
    <t>Anclote - Sep 1987</t>
  </si>
  <si>
    <t>Anclote - Sep 1990</t>
  </si>
  <si>
    <t>61/8521162</t>
  </si>
  <si>
    <t>49/8840909</t>
  </si>
  <si>
    <t>60/8521904</t>
  </si>
  <si>
    <t>64/9100061</t>
  </si>
  <si>
    <t>51/9100043</t>
  </si>
  <si>
    <t>Joy Food Store #642</t>
  </si>
  <si>
    <t>Joy Food Store #650</t>
  </si>
  <si>
    <t>Coastal Mart #407</t>
  </si>
  <si>
    <t>Tampa Bay Marina</t>
  </si>
  <si>
    <t>Joy Food #422</t>
  </si>
  <si>
    <t>Joy Food #612</t>
  </si>
  <si>
    <t>Joy Food #423</t>
  </si>
  <si>
    <t>29/8508937</t>
  </si>
  <si>
    <t>29/8625236</t>
  </si>
  <si>
    <t>24/8630168</t>
  </si>
  <si>
    <t>29/8508936</t>
  </si>
  <si>
    <t>29/8842337</t>
  </si>
  <si>
    <t>01/8500092</t>
  </si>
  <si>
    <t>29/8625239</t>
  </si>
  <si>
    <t>35/8509890</t>
  </si>
  <si>
    <t>Total Duke Energy Bundle</t>
  </si>
  <si>
    <t>Total FGS/Supertest Bundle</t>
  </si>
  <si>
    <t>Total Individual Sites</t>
  </si>
  <si>
    <t>Remaining 16/17 Budget</t>
  </si>
  <si>
    <t>Avg. Cost Savings %</t>
  </si>
  <si>
    <t>EDI/NON</t>
  </si>
  <si>
    <t>Non program discharge - site may be ineligible</t>
  </si>
  <si>
    <t>PCPP</t>
  </si>
  <si>
    <t>PLIRP/PCPP/NON</t>
  </si>
  <si>
    <t>Cleanup Completed - NFA 5/10/1994</t>
  </si>
  <si>
    <t>PLRIP</t>
  </si>
  <si>
    <r>
      <t xml:space="preserve">Turner - March 1992 </t>
    </r>
    <r>
      <rPr>
        <sz val="10"/>
        <color rgb="FFFF0000"/>
        <rFont val="Times New Roman"/>
        <family val="1"/>
      </rPr>
      <t>(4/22/1992)</t>
    </r>
  </si>
  <si>
    <r>
      <t xml:space="preserve">Coastal Mart #605 </t>
    </r>
    <r>
      <rPr>
        <sz val="10"/>
        <color rgb="FFFF0000"/>
        <rFont val="Times New Roman"/>
        <family val="1"/>
      </rPr>
      <t>(Sunoco #0892-5687)</t>
    </r>
  </si>
  <si>
    <t>DUKE ENERGY BUNDLE</t>
  </si>
  <si>
    <t>FGS/SUPERTEST BUNDLE</t>
  </si>
  <si>
    <t>Total Award Amount = $15,000,000</t>
  </si>
  <si>
    <t>Cost to State (plus 20%)</t>
  </si>
  <si>
    <t>TOTAL</t>
  </si>
  <si>
    <t>Duke Energy Bundle (8 sites)</t>
  </si>
  <si>
    <t>McKnight &amp; APEC Bundle (9 sites)</t>
  </si>
  <si>
    <t>Citgo-Missouri #289</t>
  </si>
  <si>
    <t>Mobil-Largo #550</t>
  </si>
  <si>
    <t xml:space="preserve">Total McKnight &amp; APEC </t>
  </si>
  <si>
    <t>FGS/SuperTest Bundle (8 sites)</t>
  </si>
  <si>
    <t>Citgo-Plantation #386</t>
  </si>
  <si>
    <t>Sunoco-Cassat #744</t>
  </si>
  <si>
    <t>Mobil-Brandon #542</t>
  </si>
  <si>
    <t>EDI/EDI/NON</t>
  </si>
  <si>
    <t>Non program discharge - sitge may be ineligible</t>
  </si>
  <si>
    <t>Marathon-Sunrise #607</t>
  </si>
  <si>
    <t>Marathon-European #461</t>
  </si>
  <si>
    <t>Marathon-Circle #364</t>
  </si>
  <si>
    <t>Mobil-Fletcher #118</t>
  </si>
  <si>
    <t>52/8515514</t>
  </si>
  <si>
    <t>06/8501535</t>
  </si>
  <si>
    <t>29/8625664</t>
  </si>
  <si>
    <t>16/8506648</t>
  </si>
  <si>
    <t>50/8514748</t>
  </si>
  <si>
    <t>29/8837370</t>
  </si>
  <si>
    <t>29/8625633</t>
  </si>
  <si>
    <t>29/8508914</t>
  </si>
  <si>
    <t>52/8944284</t>
  </si>
  <si>
    <t>Approval</t>
  </si>
  <si>
    <t>Remarks</t>
  </si>
  <si>
    <t>See PG review comments</t>
  </si>
  <si>
    <t>Remedial Strategy excessive</t>
  </si>
  <si>
    <t>No soil data presented</t>
  </si>
  <si>
    <t>No soil data, inadequate LCAR</t>
  </si>
  <si>
    <t>PG</t>
  </si>
  <si>
    <t>Kristin</t>
  </si>
  <si>
    <t>DB</t>
  </si>
  <si>
    <t>Ken</t>
  </si>
  <si>
    <t>CB</t>
  </si>
  <si>
    <t>CK</t>
  </si>
  <si>
    <t>Christa</t>
  </si>
  <si>
    <t>SI</t>
  </si>
  <si>
    <t>Joe</t>
  </si>
  <si>
    <t>Rick</t>
  </si>
  <si>
    <t>Application Period from November 1st to December 30th, 2016</t>
  </si>
  <si>
    <t>January 6, 2016 @ 9:00 AM, Room 433, BMC</t>
  </si>
  <si>
    <t>APEC Bundle (8 sites)</t>
  </si>
  <si>
    <t>Chevron-Harbor Blvd.</t>
  </si>
  <si>
    <t>Citgo-Kenwood #193</t>
  </si>
  <si>
    <t>Citgo-Palmetto</t>
  </si>
  <si>
    <t>Citgo-Riverside #411</t>
  </si>
  <si>
    <t>Mobil-Beneva #714</t>
  </si>
  <si>
    <t>Marathon-Ceces #367</t>
  </si>
  <si>
    <t>Mobil-Sotam</t>
  </si>
  <si>
    <t>Marathon-Wabash</t>
  </si>
  <si>
    <t>Jim's Econo Stop</t>
  </si>
  <si>
    <t>AET</t>
  </si>
  <si>
    <t>Caostal Mart #629</t>
  </si>
  <si>
    <t>Coastal Mart #486</t>
  </si>
  <si>
    <t>Former Pantry #1214</t>
  </si>
  <si>
    <t xml:space="preserve">Palm Beach County Transit Authority </t>
  </si>
  <si>
    <t>Terracom</t>
  </si>
  <si>
    <t>Speedway #1359</t>
  </si>
  <si>
    <t>Earth Systems, Inc.</t>
  </si>
  <si>
    <t>Week 1</t>
  </si>
  <si>
    <t>Bid Opening and Completeness Check</t>
  </si>
  <si>
    <t>Week 2</t>
  </si>
  <si>
    <t>Week 3</t>
  </si>
  <si>
    <t>Week 4</t>
  </si>
  <si>
    <t>Week 6</t>
  </si>
  <si>
    <t>Week 7</t>
  </si>
  <si>
    <t>Negotiations</t>
  </si>
  <si>
    <t>Coastal Mart #629</t>
  </si>
  <si>
    <t>APEC Bundle</t>
  </si>
  <si>
    <r>
      <t>USAmeriBank Ck 61746 - (</t>
    </r>
    <r>
      <rPr>
        <b/>
        <sz val="10"/>
        <rFont val="Times New Roman"/>
        <family val="1"/>
      </rPr>
      <t>FGS Remitter</t>
    </r>
    <r>
      <rPr>
        <sz val="10"/>
        <rFont val="Times New Roman"/>
        <family val="1"/>
      </rPr>
      <t>)</t>
    </r>
  </si>
  <si>
    <r>
      <t>Synovus Money Order No. 6800193252 (</t>
    </r>
    <r>
      <rPr>
        <b/>
        <sz val="10"/>
        <rFont val="Times New Roman"/>
        <family val="1"/>
      </rPr>
      <t>AET Remitter)</t>
    </r>
  </si>
  <si>
    <r>
      <t xml:space="preserve">USAmeriBank Ck 61744 - </t>
    </r>
    <r>
      <rPr>
        <b/>
        <sz val="10"/>
        <rFont val="Times New Roman"/>
        <family val="1"/>
      </rPr>
      <t>(FGS Remitter</t>
    </r>
    <r>
      <rPr>
        <sz val="10"/>
        <rFont val="Times New Roman"/>
        <family val="1"/>
      </rPr>
      <t>)</t>
    </r>
  </si>
  <si>
    <r>
      <t>USAmeribank Ck 61743 - (</t>
    </r>
    <r>
      <rPr>
        <b/>
        <sz val="10"/>
        <rFont val="Times New Roman"/>
        <family val="1"/>
      </rPr>
      <t>FGS Remitter</t>
    </r>
    <r>
      <rPr>
        <sz val="10"/>
        <rFont val="Times New Roman"/>
        <family val="1"/>
      </rPr>
      <t>)</t>
    </r>
  </si>
  <si>
    <r>
      <t>USAmeriBank Ck 61745 - (</t>
    </r>
    <r>
      <rPr>
        <b/>
        <sz val="10"/>
        <rFont val="Times New Roman"/>
        <family val="1"/>
      </rPr>
      <t>FGS Remitter</t>
    </r>
    <r>
      <rPr>
        <sz val="10"/>
        <rFont val="Times New Roman"/>
        <family val="1"/>
      </rPr>
      <t>)</t>
    </r>
  </si>
  <si>
    <r>
      <t>Wells Fargo Bank, NA Ck 6632702347 (</t>
    </r>
    <r>
      <rPr>
        <b/>
        <sz val="10"/>
        <rFont val="Times New Roman"/>
        <family val="1"/>
      </rPr>
      <t>Andrew Petric)</t>
    </r>
  </si>
  <si>
    <t>Global Express MO No. 358362080</t>
  </si>
  <si>
    <t>Gave checks to Monica on 1/9/2017 @ 9:45 pm</t>
  </si>
  <si>
    <t>Date</t>
  </si>
  <si>
    <t>Period</t>
  </si>
  <si>
    <t>Assigned To</t>
  </si>
  <si>
    <t>Assigned</t>
  </si>
  <si>
    <t>Due</t>
  </si>
  <si>
    <t>Completed</t>
  </si>
  <si>
    <t>Notes/Comments</t>
  </si>
  <si>
    <t>(Dates from ? To ?)</t>
  </si>
  <si>
    <t>Post results on DEP Website</t>
  </si>
  <si>
    <t>Site Access Agreements Review</t>
  </si>
  <si>
    <t>Week 5</t>
  </si>
  <si>
    <t>Internal Meeting/Discussions</t>
  </si>
  <si>
    <t>1/6/17 to 1/13/17</t>
  </si>
  <si>
    <t>Turn In Application Fees to PRP Accounting</t>
  </si>
  <si>
    <t>Assign Applications/Sites to PGs for review</t>
  </si>
  <si>
    <t>Ken Busen</t>
  </si>
  <si>
    <t>Chris Bayliss</t>
  </si>
  <si>
    <t>Advanced Cleanup (AC)</t>
  </si>
  <si>
    <t>Bid Opening - Friday, January 6, 2017</t>
  </si>
  <si>
    <t xml:space="preserve"> Assignment</t>
  </si>
  <si>
    <t>N/A</t>
  </si>
  <si>
    <t>List Out PGs:</t>
  </si>
  <si>
    <t>Period July, 2016 through December, 2016</t>
  </si>
  <si>
    <t>Reuben Hamlin</t>
  </si>
  <si>
    <t>Rank</t>
  </si>
  <si>
    <t>Facility ID#</t>
  </si>
  <si>
    <t>Facility Name (STCM)</t>
  </si>
  <si>
    <t>Applicant</t>
  </si>
  <si>
    <t>ATC</t>
  </si>
  <si>
    <t>Amount Requested</t>
  </si>
  <si>
    <t>% Applicant Share</t>
  </si>
  <si>
    <t>$ Applicant Share</t>
  </si>
  <si>
    <t>$ DEP Share                                            AC Ceiling</t>
  </si>
  <si>
    <t>Totals</t>
  </si>
  <si>
    <t>Dash In Dash Out</t>
  </si>
  <si>
    <t>BP-Huddle #894</t>
  </si>
  <si>
    <t>Citgo-McKee #893</t>
  </si>
  <si>
    <t>C&amp;O Food Mart</t>
  </si>
  <si>
    <t>Marathon Clyde-Morris #874</t>
  </si>
  <si>
    <t>JH Williams Oil Company, Inc.</t>
  </si>
  <si>
    <t>FRS Environmental Remediation, Inc.dba Montrose Environmental Solutions</t>
  </si>
  <si>
    <t>NOVA Engineering &amp; Environment, LLC</t>
  </si>
  <si>
    <t>Jinal Enterprise, Inc.</t>
  </si>
  <si>
    <t>Central Florida Petroleum Distributtors, LC.</t>
  </si>
  <si>
    <t>Lake Worth Enterprises, LLC.</t>
  </si>
  <si>
    <t xml:space="preserve">In Attendance: Daniel Beall, Jennifer James, Natasha Lampkin, Dona Milinkovich, Kristen Sapp, and Grant Willis </t>
  </si>
  <si>
    <t>January 9, 2025 @ 10:00 a.m. Room 433 Bob Martinez Building</t>
  </si>
  <si>
    <t>Advanced Cleanup (AC) Fiscal Year 2024-2025    Application Period November 1, 2024 - December 30, 2024</t>
  </si>
  <si>
    <t xml:space="preserve">This is a list of all facilities that submitted applications for AC. Not all applications necessarily resulted in an AC Agreement. </t>
  </si>
  <si>
    <t xml:space="preserve">Lazzara Oil Company   </t>
  </si>
  <si>
    <t>Lazzara Bulk Oil &amp; Pkg. Inc. aka Lazzara Oil Company (L.O.C., Inc.)</t>
  </si>
  <si>
    <t>FRS Environmental Remediation, Inc., dba Montrose Environmental Solutions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</si>
</sst>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&quot;$&quot;#,##0.00_);[Red]\(&quot;$&quot;#,##0.00\)"/>
    <numFmt numFmtId="44" formatCode="_(&quot;$&quot;* #,##0.00_);_(&quot;$&quot;* \(#,##0.00\);_(&quot;$&quot;* &quot;-&quot;??_);_(@_)"/>
    <numFmt numFmtId="164" formatCode="000000000"/>
    <numFmt numFmtId="165" formatCode="0.000%"/>
    <numFmt numFmtId="166" formatCode="0.0"/>
    <numFmt numFmtId="167" formatCode="&quot;$&quot;#,##0.00"/>
    <numFmt numFmtId="168" formatCode="0.0%"/>
    <numFmt numFmtId="169" formatCode="[$-F800]dddd\,\ mmmm\ dd\,\ yyyy"/>
    <numFmt numFmtId="170" formatCode="mm/dd/yy;@"/>
    <numFmt numFmtId="171" formatCode="m/d/yy;@"/>
  </numFmts>
  <fonts count="27" x14ac:knownFonts="1">
    <font>
      <sz val="10"/>
      <name val="Times New Roman"/>
    </font>
    <font>
      <sz val="10"/>
      <name val="Times New Roman"/>
      <family val="1"/>
    </font>
    <font>
      <sz val="28"/>
      <name val="Times New Roman"/>
      <family val="1"/>
    </font>
    <font>
      <sz val="9"/>
      <name val="Times New Roman"/>
      <family val="1"/>
    </font>
    <font>
      <u/>
      <sz val="9"/>
      <name val="Times New Roman"/>
      <family val="1"/>
    </font>
    <font>
      <u/>
      <sz val="8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u val="singleAccounting"/>
      <sz val="10"/>
      <name val="Times New Roman"/>
      <family val="1"/>
    </font>
    <font>
      <u/>
      <sz val="10"/>
      <name val="Times New Roman"/>
      <family val="1"/>
    </font>
    <font>
      <b/>
      <sz val="10"/>
      <name val="Times New Roman"/>
      <family val="1"/>
    </font>
    <font>
      <b/>
      <sz val="20"/>
      <name val="Times New Roman"/>
      <family val="1"/>
    </font>
    <font>
      <sz val="20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b/>
      <u/>
      <sz val="11"/>
      <color theme="1"/>
      <name val="Calibri"/>
      <family val="2"/>
      <scheme val="minor"/>
    </font>
    <font>
      <sz val="10"/>
      <color theme="9" tint="-0.249977111117893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sz val="11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8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8">
    <xf numFmtId="0" fontId="0" fillId="0" borderId="0" xfId="0"/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wrapText="1"/>
    </xf>
    <xf numFmtId="1" fontId="2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4" fillId="2" borderId="0" xfId="0" applyFont="1" applyFill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0" fontId="8" fillId="2" borderId="0" xfId="0" applyFont="1" applyFill="1" applyAlignment="1">
      <alignment horizontal="left"/>
    </xf>
    <xf numFmtId="0" fontId="4" fillId="2" borderId="0" xfId="0" applyFont="1" applyFill="1" applyAlignment="1">
      <alignment horizontal="center" wrapText="1"/>
    </xf>
    <xf numFmtId="44" fontId="9" fillId="2" borderId="0" xfId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4" fillId="2" borderId="0" xfId="0" applyFont="1" applyFill="1" applyAlignment="1">
      <alignment horizontal="left" vertical="center" indent="2"/>
    </xf>
    <xf numFmtId="0" fontId="2" fillId="2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4" fillId="2" borderId="0" xfId="0" applyFont="1" applyFill="1" applyAlignment="1">
      <alignment horizontal="right" vertical="center"/>
    </xf>
    <xf numFmtId="166" fontId="0" fillId="2" borderId="0" xfId="0" applyNumberFormat="1" applyFill="1" applyAlignment="1">
      <alignment horizontal="center"/>
    </xf>
    <xf numFmtId="166" fontId="4" fillId="2" borderId="0" xfId="0" applyNumberFormat="1" applyFont="1" applyFill="1" applyAlignment="1">
      <alignment horizontal="center"/>
    </xf>
    <xf numFmtId="166" fontId="4" fillId="2" borderId="0" xfId="0" applyNumberFormat="1" applyFont="1" applyFill="1" applyAlignment="1">
      <alignment horizontal="center" vertical="center"/>
    </xf>
    <xf numFmtId="44" fontId="7" fillId="4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left" wrapText="1"/>
    </xf>
    <xf numFmtId="164" fontId="7" fillId="2" borderId="1" xfId="0" applyNumberFormat="1" applyFont="1" applyFill="1" applyBorder="1" applyAlignment="1">
      <alignment horizontal="right"/>
    </xf>
    <xf numFmtId="164" fontId="7" fillId="2" borderId="1" xfId="0" applyNumberFormat="1" applyFont="1" applyFill="1" applyBorder="1" applyAlignment="1">
      <alignment horizontal="left"/>
    </xf>
    <xf numFmtId="1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right"/>
    </xf>
    <xf numFmtId="1" fontId="7" fillId="3" borderId="1" xfId="0" applyNumberFormat="1" applyFont="1" applyFill="1" applyBorder="1" applyAlignment="1">
      <alignment horizontal="center"/>
    </xf>
    <xf numFmtId="10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left" wrapText="1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right"/>
    </xf>
    <xf numFmtId="1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0" fontId="7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right"/>
    </xf>
    <xf numFmtId="164" fontId="7" fillId="0" borderId="1" xfId="0" applyNumberFormat="1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6" fontId="7" fillId="0" borderId="0" xfId="0" applyNumberFormat="1" applyFont="1" applyAlignment="1">
      <alignment horizontal="center"/>
    </xf>
    <xf numFmtId="0" fontId="7" fillId="0" borderId="0" xfId="0" applyFont="1"/>
    <xf numFmtId="0" fontId="11" fillId="0" borderId="1" xfId="0" applyFont="1" applyBorder="1" applyAlignment="1">
      <alignment horizontal="left"/>
    </xf>
    <xf numFmtId="0" fontId="11" fillId="0" borderId="1" xfId="0" applyFont="1" applyBorder="1" applyAlignment="1">
      <alignment horizontal="right"/>
    </xf>
    <xf numFmtId="0" fontId="11" fillId="0" borderId="0" xfId="0" applyFont="1" applyAlignment="1">
      <alignment horizontal="left"/>
    </xf>
    <xf numFmtId="44" fontId="7" fillId="0" borderId="0" xfId="0" applyNumberFormat="1" applyFont="1" applyAlignment="1">
      <alignment horizontal="center"/>
    </xf>
    <xf numFmtId="165" fontId="11" fillId="0" borderId="0" xfId="0" applyNumberFormat="1" applyFont="1" applyAlignment="1">
      <alignment horizontal="left"/>
    </xf>
    <xf numFmtId="44" fontId="11" fillId="0" borderId="1" xfId="0" applyNumberFormat="1" applyFont="1" applyBorder="1" applyAlignment="1">
      <alignment horizontal="right"/>
    </xf>
    <xf numFmtId="44" fontId="11" fillId="0" borderId="0" xfId="0" applyNumberFormat="1" applyFont="1" applyAlignment="1">
      <alignment horizontal="left"/>
    </xf>
    <xf numFmtId="0" fontId="1" fillId="4" borderId="1" xfId="0" applyFont="1" applyFill="1" applyBorder="1"/>
    <xf numFmtId="10" fontId="11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3" fillId="2" borderId="0" xfId="0" applyFont="1" applyFill="1" applyAlignment="1">
      <alignment horizontal="center" wrapText="1"/>
    </xf>
    <xf numFmtId="44" fontId="1" fillId="4" borderId="1" xfId="0" applyNumberFormat="1" applyFont="1" applyFill="1" applyBorder="1" applyAlignment="1">
      <alignment horizontal="center"/>
    </xf>
    <xf numFmtId="44" fontId="1" fillId="4" borderId="1" xfId="1" applyFont="1" applyFill="1" applyBorder="1" applyAlignment="1">
      <alignment horizontal="center"/>
    </xf>
    <xf numFmtId="9" fontId="1" fillId="4" borderId="1" xfId="2" applyFont="1" applyFill="1" applyBorder="1" applyAlignment="1">
      <alignment horizontal="center"/>
    </xf>
    <xf numFmtId="9" fontId="7" fillId="2" borderId="1" xfId="2" applyFont="1" applyFill="1" applyBorder="1" applyAlignment="1">
      <alignment horizontal="center"/>
    </xf>
    <xf numFmtId="0" fontId="11" fillId="4" borderId="1" xfId="0" applyFont="1" applyFill="1" applyBorder="1" applyAlignment="1">
      <alignment horizontal="left"/>
    </xf>
    <xf numFmtId="0" fontId="7" fillId="8" borderId="1" xfId="0" applyFont="1" applyFill="1" applyBorder="1" applyAlignment="1">
      <alignment horizontal="left"/>
    </xf>
    <xf numFmtId="0" fontId="7" fillId="8" borderId="1" xfId="0" applyFont="1" applyFill="1" applyBorder="1" applyAlignment="1">
      <alignment horizontal="right"/>
    </xf>
    <xf numFmtId="1" fontId="7" fillId="8" borderId="1" xfId="0" applyNumberFormat="1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9" fontId="7" fillId="8" borderId="1" xfId="2" applyFont="1" applyFill="1" applyBorder="1" applyAlignment="1">
      <alignment horizontal="center"/>
    </xf>
    <xf numFmtId="0" fontId="7" fillId="9" borderId="1" xfId="0" applyFont="1" applyFill="1" applyBorder="1" applyAlignment="1">
      <alignment horizontal="left"/>
    </xf>
    <xf numFmtId="0" fontId="7" fillId="9" borderId="1" xfId="0" applyFont="1" applyFill="1" applyBorder="1" applyAlignment="1">
      <alignment horizontal="right"/>
    </xf>
    <xf numFmtId="1" fontId="7" fillId="9" borderId="1" xfId="0" applyNumberFormat="1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9" fontId="7" fillId="9" borderId="1" xfId="2" applyFont="1" applyFill="1" applyBorder="1" applyAlignment="1">
      <alignment horizontal="center"/>
    </xf>
    <xf numFmtId="0" fontId="7" fillId="10" borderId="1" xfId="0" applyFont="1" applyFill="1" applyBorder="1" applyAlignment="1">
      <alignment horizontal="left"/>
    </xf>
    <xf numFmtId="0" fontId="7" fillId="10" borderId="1" xfId="0" applyFont="1" applyFill="1" applyBorder="1" applyAlignment="1">
      <alignment horizontal="right"/>
    </xf>
    <xf numFmtId="1" fontId="7" fillId="10" borderId="1" xfId="0" applyNumberFormat="1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9" fontId="7" fillId="10" borderId="1" xfId="2" applyFont="1" applyFill="1" applyBorder="1" applyAlignment="1">
      <alignment horizontal="center"/>
    </xf>
    <xf numFmtId="0" fontId="7" fillId="11" borderId="1" xfId="0" applyFont="1" applyFill="1" applyBorder="1" applyAlignment="1">
      <alignment horizontal="left"/>
    </xf>
    <xf numFmtId="164" fontId="7" fillId="11" borderId="1" xfId="0" applyNumberFormat="1" applyFont="1" applyFill="1" applyBorder="1" applyAlignment="1">
      <alignment horizontal="right"/>
    </xf>
    <xf numFmtId="164" fontId="7" fillId="11" borderId="1" xfId="0" applyNumberFormat="1" applyFont="1" applyFill="1" applyBorder="1" applyAlignment="1">
      <alignment horizontal="left"/>
    </xf>
    <xf numFmtId="1" fontId="7" fillId="11" borderId="1" xfId="0" applyNumberFormat="1" applyFont="1" applyFill="1" applyBorder="1" applyAlignment="1">
      <alignment horizontal="center"/>
    </xf>
    <xf numFmtId="0" fontId="7" fillId="11" borderId="1" xfId="0" applyFont="1" applyFill="1" applyBorder="1" applyAlignment="1">
      <alignment horizontal="center"/>
    </xf>
    <xf numFmtId="10" fontId="7" fillId="11" borderId="1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4" fillId="2" borderId="4" xfId="0" applyFont="1" applyFill="1" applyBorder="1" applyAlignment="1">
      <alignment horizontal="center" vertical="center"/>
    </xf>
    <xf numFmtId="44" fontId="1" fillId="4" borderId="5" xfId="0" applyNumberFormat="1" applyFont="1" applyFill="1" applyBorder="1" applyAlignment="1">
      <alignment horizontal="center"/>
    </xf>
    <xf numFmtId="44" fontId="7" fillId="2" borderId="5" xfId="0" applyNumberFormat="1" applyFont="1" applyFill="1" applyBorder="1" applyAlignment="1">
      <alignment horizontal="center"/>
    </xf>
    <xf numFmtId="44" fontId="7" fillId="8" borderId="5" xfId="0" applyNumberFormat="1" applyFont="1" applyFill="1" applyBorder="1" applyAlignment="1">
      <alignment horizontal="center"/>
    </xf>
    <xf numFmtId="44" fontId="7" fillId="9" borderId="5" xfId="0" applyNumberFormat="1" applyFont="1" applyFill="1" applyBorder="1" applyAlignment="1">
      <alignment horizontal="center"/>
    </xf>
    <xf numFmtId="44" fontId="7" fillId="10" borderId="5" xfId="0" applyNumberFormat="1" applyFont="1" applyFill="1" applyBorder="1" applyAlignment="1">
      <alignment horizontal="center"/>
    </xf>
    <xf numFmtId="44" fontId="7" fillId="3" borderId="5" xfId="0" applyNumberFormat="1" applyFont="1" applyFill="1" applyBorder="1" applyAlignment="1">
      <alignment horizontal="center"/>
    </xf>
    <xf numFmtId="44" fontId="7" fillId="11" borderId="5" xfId="0" applyNumberFormat="1" applyFont="1" applyFill="1" applyBorder="1" applyAlignment="1">
      <alignment horizontal="center"/>
    </xf>
    <xf numFmtId="44" fontId="7" fillId="0" borderId="5" xfId="0" applyNumberFormat="1" applyFont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 vertical="center"/>
    </xf>
    <xf numFmtId="44" fontId="1" fillId="4" borderId="11" xfId="0" applyNumberFormat="1" applyFont="1" applyFill="1" applyBorder="1" applyAlignment="1">
      <alignment horizontal="center"/>
    </xf>
    <xf numFmtId="44" fontId="7" fillId="2" borderId="11" xfId="0" applyNumberFormat="1" applyFont="1" applyFill="1" applyBorder="1" applyAlignment="1">
      <alignment horizontal="center"/>
    </xf>
    <xf numFmtId="44" fontId="7" fillId="8" borderId="11" xfId="0" applyNumberFormat="1" applyFont="1" applyFill="1" applyBorder="1" applyAlignment="1">
      <alignment horizontal="center"/>
    </xf>
    <xf numFmtId="44" fontId="7" fillId="9" borderId="11" xfId="0" applyNumberFormat="1" applyFont="1" applyFill="1" applyBorder="1" applyAlignment="1">
      <alignment horizontal="center"/>
    </xf>
    <xf numFmtId="44" fontId="7" fillId="10" borderId="11" xfId="0" applyNumberFormat="1" applyFont="1" applyFill="1" applyBorder="1" applyAlignment="1">
      <alignment horizontal="center"/>
    </xf>
    <xf numFmtId="44" fontId="7" fillId="0" borderId="11" xfId="0" applyNumberFormat="1" applyFont="1" applyBorder="1" applyAlignment="1">
      <alignment horizontal="center"/>
    </xf>
    <xf numFmtId="44" fontId="7" fillId="11" borderId="11" xfId="0" applyNumberFormat="1" applyFont="1" applyFill="1" applyBorder="1" applyAlignment="1">
      <alignment horizontal="center"/>
    </xf>
    <xf numFmtId="166" fontId="7" fillId="2" borderId="7" xfId="1" applyNumberFormat="1" applyFont="1" applyFill="1" applyBorder="1" applyAlignment="1">
      <alignment horizontal="center"/>
    </xf>
    <xf numFmtId="166" fontId="7" fillId="8" borderId="7" xfId="1" applyNumberFormat="1" applyFont="1" applyFill="1" applyBorder="1" applyAlignment="1">
      <alignment horizontal="center"/>
    </xf>
    <xf numFmtId="166" fontId="7" fillId="0" borderId="7" xfId="1" applyNumberFormat="1" applyFont="1" applyFill="1" applyBorder="1" applyAlignment="1">
      <alignment horizontal="center"/>
    </xf>
    <xf numFmtId="166" fontId="7" fillId="9" borderId="7" xfId="1" applyNumberFormat="1" applyFont="1" applyFill="1" applyBorder="1" applyAlignment="1">
      <alignment horizontal="center"/>
    </xf>
    <xf numFmtId="166" fontId="7" fillId="10" borderId="7" xfId="1" applyNumberFormat="1" applyFont="1" applyFill="1" applyBorder="1" applyAlignment="1">
      <alignment horizontal="center"/>
    </xf>
    <xf numFmtId="166" fontId="7" fillId="3" borderId="7" xfId="1" applyNumberFormat="1" applyFont="1" applyFill="1" applyBorder="1" applyAlignment="1">
      <alignment horizontal="center"/>
    </xf>
    <xf numFmtId="166" fontId="7" fillId="11" borderId="7" xfId="1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44" fontId="1" fillId="4" borderId="11" xfId="1" applyFont="1" applyFill="1" applyBorder="1" applyAlignment="1">
      <alignment horizontal="center"/>
    </xf>
    <xf numFmtId="0" fontId="13" fillId="12" borderId="0" xfId="0" applyFont="1" applyFill="1" applyAlignment="1">
      <alignment horizontal="left"/>
    </xf>
    <xf numFmtId="0" fontId="0" fillId="12" borderId="0" xfId="0" applyFill="1" applyAlignment="1">
      <alignment horizontal="center"/>
    </xf>
    <xf numFmtId="0" fontId="1" fillId="6" borderId="2" xfId="0" applyFont="1" applyFill="1" applyBorder="1" applyAlignment="1">
      <alignment horizontal="left"/>
    </xf>
    <xf numFmtId="164" fontId="7" fillId="6" borderId="2" xfId="0" quotePrefix="1" applyNumberFormat="1" applyFont="1" applyFill="1" applyBorder="1" applyAlignment="1">
      <alignment horizontal="right"/>
    </xf>
    <xf numFmtId="164" fontId="7" fillId="6" borderId="2" xfId="0" quotePrefix="1" applyNumberFormat="1" applyFont="1" applyFill="1" applyBorder="1" applyAlignment="1">
      <alignment horizontal="left"/>
    </xf>
    <xf numFmtId="1" fontId="7" fillId="6" borderId="2" xfId="0" quotePrefix="1" applyNumberFormat="1" applyFont="1" applyFill="1" applyBorder="1" applyAlignment="1">
      <alignment horizontal="center"/>
    </xf>
    <xf numFmtId="0" fontId="7" fillId="6" borderId="2" xfId="0" applyFont="1" applyFill="1" applyBorder="1" applyAlignment="1">
      <alignment horizontal="center"/>
    </xf>
    <xf numFmtId="44" fontId="7" fillId="6" borderId="6" xfId="0" applyNumberFormat="1" applyFont="1" applyFill="1" applyBorder="1" applyAlignment="1">
      <alignment horizontal="center"/>
    </xf>
    <xf numFmtId="10" fontId="7" fillId="6" borderId="2" xfId="2" applyNumberFormat="1" applyFont="1" applyFill="1" applyBorder="1" applyAlignment="1">
      <alignment horizontal="center"/>
    </xf>
    <xf numFmtId="166" fontId="7" fillId="6" borderId="8" xfId="1" applyNumberFormat="1" applyFont="1" applyFill="1" applyBorder="1" applyAlignment="1">
      <alignment horizontal="center"/>
    </xf>
    <xf numFmtId="0" fontId="14" fillId="0" borderId="0" xfId="0" applyFont="1"/>
    <xf numFmtId="0" fontId="1" fillId="0" borderId="0" xfId="0" applyFont="1"/>
    <xf numFmtId="0" fontId="11" fillId="0" borderId="0" xfId="0" applyFont="1"/>
    <xf numFmtId="9" fontId="0" fillId="0" borderId="0" xfId="2" applyFont="1"/>
    <xf numFmtId="0" fontId="11" fillId="0" borderId="15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6" fillId="0" borderId="0" xfId="0" applyFont="1"/>
    <xf numFmtId="0" fontId="0" fillId="0" borderId="18" xfId="0" applyBorder="1"/>
    <xf numFmtId="9" fontId="0" fillId="0" borderId="18" xfId="2" applyFont="1" applyBorder="1"/>
    <xf numFmtId="0" fontId="1" fillId="0" borderId="18" xfId="0" applyFont="1" applyBorder="1"/>
    <xf numFmtId="10" fontId="0" fillId="0" borderId="18" xfId="2" applyNumberFormat="1" applyFont="1" applyBorder="1" applyAlignment="1">
      <alignment horizontal="center"/>
    </xf>
    <xf numFmtId="0" fontId="0" fillId="0" borderId="19" xfId="0" applyBorder="1"/>
    <xf numFmtId="1" fontId="4" fillId="2" borderId="9" xfId="0" applyNumberFormat="1" applyFont="1" applyFill="1" applyBorder="1" applyAlignment="1">
      <alignment horizontal="center" vertical="center"/>
    </xf>
    <xf numFmtId="0" fontId="10" fillId="0" borderId="0" xfId="0" applyFont="1"/>
    <xf numFmtId="44" fontId="0" fillId="6" borderId="0" xfId="0" applyNumberFormat="1" applyFill="1"/>
    <xf numFmtId="0" fontId="1" fillId="4" borderId="1" xfId="0" applyFont="1" applyFill="1" applyBorder="1" applyAlignment="1">
      <alignment horizontal="left"/>
    </xf>
    <xf numFmtId="1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166" fontId="1" fillId="4" borderId="7" xfId="0" applyNumberFormat="1" applyFont="1" applyFill="1" applyBorder="1" applyAlignment="1">
      <alignment horizontal="center"/>
    </xf>
    <xf numFmtId="9" fontId="1" fillId="4" borderId="1" xfId="2" quotePrefix="1" applyFont="1" applyFill="1" applyBorder="1" applyAlignment="1">
      <alignment horizontal="center"/>
    </xf>
    <xf numFmtId="44" fontId="1" fillId="4" borderId="1" xfId="0" quotePrefix="1" applyNumberFormat="1" applyFont="1" applyFill="1" applyBorder="1" applyAlignment="1">
      <alignment horizontal="center"/>
    </xf>
    <xf numFmtId="44" fontId="1" fillId="4" borderId="1" xfId="1" quotePrefix="1" applyFont="1" applyFill="1" applyBorder="1" applyAlignment="1">
      <alignment horizontal="center"/>
    </xf>
    <xf numFmtId="1" fontId="4" fillId="2" borderId="0" xfId="0" applyNumberFormat="1" applyFont="1" applyFill="1" applyAlignment="1">
      <alignment horizontal="center"/>
    </xf>
    <xf numFmtId="44" fontId="1" fillId="4" borderId="5" xfId="0" applyNumberFormat="1" applyFont="1" applyFill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8" fillId="0" borderId="0" xfId="0" applyFont="1" applyAlignment="1">
      <alignment horizontal="center"/>
    </xf>
    <xf numFmtId="8" fontId="0" fillId="0" borderId="0" xfId="0" applyNumberFormat="1"/>
    <xf numFmtId="167" fontId="11" fillId="0" borderId="0" xfId="0" applyNumberFormat="1" applyFont="1"/>
    <xf numFmtId="0" fontId="1" fillId="0" borderId="0" xfId="0" applyFont="1" applyAlignment="1">
      <alignment vertical="center"/>
    </xf>
    <xf numFmtId="44" fontId="19" fillId="4" borderId="11" xfId="0" applyNumberFormat="1" applyFont="1" applyFill="1" applyBorder="1" applyAlignment="1">
      <alignment horizontal="center"/>
    </xf>
    <xf numFmtId="9" fontId="1" fillId="4" borderId="1" xfId="2" quotePrefix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right"/>
    </xf>
    <xf numFmtId="1" fontId="11" fillId="4" borderId="1" xfId="0" applyNumberFormat="1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/>
    </xf>
    <xf numFmtId="10" fontId="11" fillId="4" borderId="1" xfId="2" applyNumberFormat="1" applyFont="1" applyFill="1" applyBorder="1" applyAlignment="1">
      <alignment horizontal="center"/>
    </xf>
    <xf numFmtId="44" fontId="11" fillId="4" borderId="1" xfId="0" applyNumberFormat="1" applyFont="1" applyFill="1" applyBorder="1" applyAlignment="1">
      <alignment horizontal="center"/>
    </xf>
    <xf numFmtId="166" fontId="11" fillId="4" borderId="7" xfId="0" applyNumberFormat="1" applyFont="1" applyFill="1" applyBorder="1" applyAlignment="1">
      <alignment horizontal="center"/>
    </xf>
    <xf numFmtId="0" fontId="11" fillId="0" borderId="0" xfId="0" applyFont="1" applyAlignment="1">
      <alignment vertical="center"/>
    </xf>
    <xf numFmtId="167" fontId="0" fillId="0" borderId="0" xfId="0" applyNumberFormat="1"/>
    <xf numFmtId="0" fontId="20" fillId="4" borderId="1" xfId="0" applyFont="1" applyFill="1" applyBorder="1" applyAlignment="1">
      <alignment horizontal="left"/>
    </xf>
    <xf numFmtId="0" fontId="21" fillId="4" borderId="1" xfId="0" applyFont="1" applyFill="1" applyBorder="1" applyAlignment="1">
      <alignment horizontal="right"/>
    </xf>
    <xf numFmtId="0" fontId="21" fillId="4" borderId="1" xfId="0" applyFont="1" applyFill="1" applyBorder="1" applyAlignment="1">
      <alignment horizontal="left"/>
    </xf>
    <xf numFmtId="1" fontId="21" fillId="4" borderId="1" xfId="0" applyNumberFormat="1" applyFont="1" applyFill="1" applyBorder="1" applyAlignment="1">
      <alignment horizontal="center"/>
    </xf>
    <xf numFmtId="0" fontId="1" fillId="4" borderId="0" xfId="0" applyFont="1" applyFill="1" applyAlignment="1">
      <alignment horizontal="left"/>
    </xf>
    <xf numFmtId="10" fontId="1" fillId="4" borderId="1" xfId="2" applyNumberFormat="1" applyFont="1" applyFill="1" applyBorder="1" applyAlignment="1">
      <alignment horizontal="center"/>
    </xf>
    <xf numFmtId="0" fontId="0" fillId="4" borderId="21" xfId="0" applyFill="1" applyBorder="1"/>
    <xf numFmtId="0" fontId="11" fillId="4" borderId="3" xfId="0" applyFont="1" applyFill="1" applyBorder="1" applyAlignment="1">
      <alignment horizontal="left"/>
    </xf>
    <xf numFmtId="168" fontId="1" fillId="4" borderId="1" xfId="2" applyNumberFormat="1" applyFont="1" applyFill="1" applyBorder="1" applyAlignment="1">
      <alignment horizontal="center"/>
    </xf>
    <xf numFmtId="168" fontId="1" fillId="4" borderId="1" xfId="2" quotePrefix="1" applyNumberFormat="1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left"/>
    </xf>
    <xf numFmtId="1" fontId="1" fillId="4" borderId="20" xfId="0" applyNumberFormat="1" applyFont="1" applyFill="1" applyBorder="1" applyAlignment="1">
      <alignment horizontal="center"/>
    </xf>
    <xf numFmtId="1" fontId="1" fillId="0" borderId="0" xfId="0" applyNumberFormat="1" applyFont="1" applyAlignment="1">
      <alignment horizontal="center"/>
    </xf>
    <xf numFmtId="0" fontId="0" fillId="0" borderId="20" xfId="0" applyBorder="1"/>
    <xf numFmtId="0" fontId="0" fillId="0" borderId="7" xfId="0" applyBorder="1"/>
    <xf numFmtId="168" fontId="1" fillId="4" borderId="14" xfId="2" applyNumberFormat="1" applyFont="1" applyFill="1" applyBorder="1" applyAlignment="1">
      <alignment horizontal="center"/>
    </xf>
    <xf numFmtId="168" fontId="1" fillId="4" borderId="1" xfId="2" quotePrefix="1" applyNumberFormat="1" applyFont="1" applyFill="1" applyBorder="1" applyAlignment="1">
      <alignment horizontal="center" vertical="center"/>
    </xf>
    <xf numFmtId="44" fontId="11" fillId="0" borderId="18" xfId="0" applyNumberFormat="1" applyFont="1" applyBorder="1"/>
    <xf numFmtId="9" fontId="1" fillId="4" borderId="21" xfId="2" applyFont="1" applyFill="1" applyBorder="1" applyAlignment="1">
      <alignment horizontal="center"/>
    </xf>
    <xf numFmtId="9" fontId="0" fillId="4" borderId="1" xfId="2" applyFont="1" applyFill="1" applyBorder="1" applyAlignment="1">
      <alignment horizontal="center"/>
    </xf>
    <xf numFmtId="44" fontId="0" fillId="4" borderId="1" xfId="0" applyNumberFormat="1" applyFill="1" applyBorder="1"/>
    <xf numFmtId="0" fontId="1" fillId="13" borderId="20" xfId="0" applyFont="1" applyFill="1" applyBorder="1" applyAlignment="1">
      <alignment horizontal="center"/>
    </xf>
    <xf numFmtId="0" fontId="1" fillId="13" borderId="20" xfId="0" applyFont="1" applyFill="1" applyBorder="1" applyAlignment="1">
      <alignment horizontal="left"/>
    </xf>
    <xf numFmtId="1" fontId="1" fillId="13" borderId="20" xfId="0" applyNumberFormat="1" applyFont="1" applyFill="1" applyBorder="1" applyAlignment="1">
      <alignment horizontal="center"/>
    </xf>
    <xf numFmtId="44" fontId="1" fillId="13" borderId="20" xfId="0" applyNumberFormat="1" applyFont="1" applyFill="1" applyBorder="1" applyAlignment="1">
      <alignment horizontal="center"/>
    </xf>
    <xf numFmtId="9" fontId="1" fillId="13" borderId="20" xfId="2" applyFont="1" applyFill="1" applyBorder="1" applyAlignment="1">
      <alignment horizontal="center"/>
    </xf>
    <xf numFmtId="9" fontId="1" fillId="13" borderId="20" xfId="2" quotePrefix="1" applyFont="1" applyFill="1" applyBorder="1" applyAlignment="1">
      <alignment horizontal="center"/>
    </xf>
    <xf numFmtId="44" fontId="1" fillId="13" borderId="20" xfId="0" quotePrefix="1" applyNumberFormat="1" applyFont="1" applyFill="1" applyBorder="1" applyAlignment="1">
      <alignment horizontal="center"/>
    </xf>
    <xf numFmtId="9" fontId="1" fillId="13" borderId="20" xfId="2" quotePrefix="1" applyFont="1" applyFill="1" applyBorder="1" applyAlignment="1">
      <alignment horizontal="center" vertical="center"/>
    </xf>
    <xf numFmtId="44" fontId="1" fillId="13" borderId="20" xfId="1" applyFont="1" applyFill="1" applyBorder="1" applyAlignment="1">
      <alignment horizontal="center"/>
    </xf>
    <xf numFmtId="44" fontId="1" fillId="13" borderId="20" xfId="1" quotePrefix="1" applyFont="1" applyFill="1" applyBorder="1" applyAlignment="1">
      <alignment horizontal="center"/>
    </xf>
    <xf numFmtId="166" fontId="1" fillId="13" borderId="20" xfId="0" applyNumberFormat="1" applyFont="1" applyFill="1" applyBorder="1" applyAlignment="1">
      <alignment horizontal="center"/>
    </xf>
    <xf numFmtId="0" fontId="1" fillId="13" borderId="7" xfId="0" applyFont="1" applyFill="1" applyBorder="1"/>
    <xf numFmtId="0" fontId="11" fillId="14" borderId="20" xfId="0" applyFont="1" applyFill="1" applyBorder="1" applyAlignment="1">
      <alignment horizontal="left"/>
    </xf>
    <xf numFmtId="0" fontId="1" fillId="14" borderId="20" xfId="0" applyFont="1" applyFill="1" applyBorder="1" applyAlignment="1">
      <alignment horizontal="center"/>
    </xf>
    <xf numFmtId="0" fontId="1" fillId="14" borderId="20" xfId="0" applyFont="1" applyFill="1" applyBorder="1" applyAlignment="1">
      <alignment horizontal="left"/>
    </xf>
    <xf numFmtId="1" fontId="1" fillId="14" borderId="20" xfId="0" applyNumberFormat="1" applyFont="1" applyFill="1" applyBorder="1" applyAlignment="1">
      <alignment horizontal="center"/>
    </xf>
    <xf numFmtId="44" fontId="1" fillId="14" borderId="20" xfId="0" applyNumberFormat="1" applyFont="1" applyFill="1" applyBorder="1" applyAlignment="1">
      <alignment horizontal="center"/>
    </xf>
    <xf numFmtId="168" fontId="1" fillId="14" borderId="20" xfId="2" applyNumberFormat="1" applyFont="1" applyFill="1" applyBorder="1" applyAlignment="1">
      <alignment horizontal="center"/>
    </xf>
    <xf numFmtId="44" fontId="1" fillId="14" borderId="20" xfId="0" quotePrefix="1" applyNumberFormat="1" applyFont="1" applyFill="1" applyBorder="1" applyAlignment="1">
      <alignment horizontal="center"/>
    </xf>
    <xf numFmtId="9" fontId="1" fillId="14" borderId="20" xfId="2" quotePrefix="1" applyFont="1" applyFill="1" applyBorder="1" applyAlignment="1">
      <alignment horizontal="center" vertical="center"/>
    </xf>
    <xf numFmtId="44" fontId="1" fillId="14" borderId="20" xfId="0" applyNumberFormat="1" applyFont="1" applyFill="1" applyBorder="1" applyAlignment="1">
      <alignment horizontal="left"/>
    </xf>
    <xf numFmtId="44" fontId="1" fillId="14" borderId="20" xfId="1" applyFont="1" applyFill="1" applyBorder="1" applyAlignment="1">
      <alignment horizontal="center"/>
    </xf>
    <xf numFmtId="44" fontId="1" fillId="14" borderId="20" xfId="1" quotePrefix="1" applyFont="1" applyFill="1" applyBorder="1" applyAlignment="1">
      <alignment horizontal="center"/>
    </xf>
    <xf numFmtId="166" fontId="1" fillId="14" borderId="20" xfId="0" applyNumberFormat="1" applyFont="1" applyFill="1" applyBorder="1" applyAlignment="1">
      <alignment horizontal="center"/>
    </xf>
    <xf numFmtId="0" fontId="1" fillId="14" borderId="7" xfId="0" applyFont="1" applyFill="1" applyBorder="1"/>
    <xf numFmtId="44" fontId="1" fillId="14" borderId="1" xfId="1" applyFont="1" applyFill="1" applyBorder="1" applyAlignment="1">
      <alignment horizontal="center"/>
    </xf>
    <xf numFmtId="44" fontId="1" fillId="14" borderId="1" xfId="0" applyNumberFormat="1" applyFont="1" applyFill="1" applyBorder="1" applyAlignment="1">
      <alignment horizontal="center"/>
    </xf>
    <xf numFmtId="0" fontId="11" fillId="14" borderId="3" xfId="0" applyFont="1" applyFill="1" applyBorder="1" applyAlignment="1">
      <alignment horizontal="left"/>
    </xf>
    <xf numFmtId="9" fontId="1" fillId="14" borderId="20" xfId="2" quotePrefix="1" applyFont="1" applyFill="1" applyBorder="1" applyAlignment="1">
      <alignment horizontal="center"/>
    </xf>
    <xf numFmtId="0" fontId="11" fillId="14" borderId="1" xfId="0" applyFont="1" applyFill="1" applyBorder="1" applyAlignment="1">
      <alignment horizontal="left"/>
    </xf>
    <xf numFmtId="0" fontId="1" fillId="14" borderId="1" xfId="0" applyFont="1" applyFill="1" applyBorder="1" applyAlignment="1">
      <alignment horizontal="center"/>
    </xf>
    <xf numFmtId="0" fontId="1" fillId="14" borderId="1" xfId="0" applyFont="1" applyFill="1" applyBorder="1" applyAlignment="1">
      <alignment horizontal="left"/>
    </xf>
    <xf numFmtId="1" fontId="1" fillId="14" borderId="1" xfId="0" applyNumberFormat="1" applyFont="1" applyFill="1" applyBorder="1" applyAlignment="1">
      <alignment horizontal="center"/>
    </xf>
    <xf numFmtId="0" fontId="1" fillId="14" borderId="3" xfId="0" applyFont="1" applyFill="1" applyBorder="1" applyAlignment="1">
      <alignment horizontal="center"/>
    </xf>
    <xf numFmtId="9" fontId="1" fillId="14" borderId="1" xfId="2" applyFont="1" applyFill="1" applyBorder="1" applyAlignment="1">
      <alignment horizontal="center"/>
    </xf>
    <xf numFmtId="9" fontId="1" fillId="14" borderId="1" xfId="2" quotePrefix="1" applyFont="1" applyFill="1" applyBorder="1" applyAlignment="1">
      <alignment horizontal="center"/>
    </xf>
    <xf numFmtId="9" fontId="1" fillId="14" borderId="1" xfId="2" quotePrefix="1" applyFont="1" applyFill="1" applyBorder="1" applyAlignment="1">
      <alignment horizontal="center" vertical="center"/>
    </xf>
    <xf numFmtId="44" fontId="1" fillId="14" borderId="11" xfId="1" applyFont="1" applyFill="1" applyBorder="1" applyAlignment="1">
      <alignment horizontal="center"/>
    </xf>
    <xf numFmtId="166" fontId="1" fillId="14" borderId="7" xfId="0" applyNumberFormat="1" applyFont="1" applyFill="1" applyBorder="1" applyAlignment="1">
      <alignment horizontal="center"/>
    </xf>
    <xf numFmtId="0" fontId="1" fillId="14" borderId="1" xfId="0" applyFont="1" applyFill="1" applyBorder="1"/>
    <xf numFmtId="168" fontId="1" fillId="14" borderId="20" xfId="2" quotePrefix="1" applyNumberFormat="1" applyFont="1" applyFill="1" applyBorder="1" applyAlignment="1">
      <alignment horizontal="center" vertical="center"/>
    </xf>
    <xf numFmtId="0" fontId="0" fillId="0" borderId="12" xfId="0" applyBorder="1"/>
    <xf numFmtId="0" fontId="11" fillId="0" borderId="12" xfId="0" applyFont="1" applyBorder="1"/>
    <xf numFmtId="167" fontId="11" fillId="0" borderId="12" xfId="0" applyNumberFormat="1" applyFont="1" applyBorder="1"/>
    <xf numFmtId="0" fontId="11" fillId="0" borderId="3" xfId="0" applyFont="1" applyBorder="1" applyAlignment="1">
      <alignment horizontal="left"/>
    </xf>
    <xf numFmtId="0" fontId="1" fillId="0" borderId="20" xfId="0" applyFont="1" applyBorder="1" applyAlignment="1">
      <alignment horizontal="center"/>
    </xf>
    <xf numFmtId="0" fontId="10" fillId="0" borderId="0" xfId="0" applyFont="1" applyAlignment="1">
      <alignment horizontal="center"/>
    </xf>
    <xf numFmtId="1" fontId="1" fillId="0" borderId="20" xfId="0" applyNumberFormat="1" applyFont="1" applyBorder="1" applyAlignment="1">
      <alignment horizontal="center"/>
    </xf>
    <xf numFmtId="0" fontId="0" fillId="4" borderId="20" xfId="0" applyFill="1" applyBorder="1"/>
    <xf numFmtId="0" fontId="0" fillId="4" borderId="7" xfId="0" applyFill="1" applyBorder="1"/>
    <xf numFmtId="0" fontId="0" fillId="4" borderId="1" xfId="0" applyFill="1" applyBorder="1"/>
    <xf numFmtId="0" fontId="0" fillId="0" borderId="1" xfId="0" applyBorder="1"/>
    <xf numFmtId="0" fontId="11" fillId="13" borderId="3" xfId="0" applyFont="1" applyFill="1" applyBorder="1" applyAlignment="1">
      <alignment horizontal="left"/>
    </xf>
    <xf numFmtId="0" fontId="2" fillId="2" borderId="0" xfId="0" applyFont="1" applyFill="1" applyAlignment="1">
      <alignment horizontal="center"/>
    </xf>
    <xf numFmtId="165" fontId="1" fillId="14" borderId="20" xfId="2" applyNumberFormat="1" applyFont="1" applyFill="1" applyBorder="1" applyAlignment="1">
      <alignment horizontal="center"/>
    </xf>
    <xf numFmtId="10" fontId="1" fillId="14" borderId="20" xfId="2" quotePrefix="1" applyNumberFormat="1" applyFont="1" applyFill="1" applyBorder="1" applyAlignment="1">
      <alignment horizontal="center"/>
    </xf>
    <xf numFmtId="0" fontId="21" fillId="4" borderId="1" xfId="0" applyFont="1" applyFill="1" applyBorder="1" applyAlignment="1">
      <alignment horizontal="center"/>
    </xf>
    <xf numFmtId="0" fontId="21" fillId="4" borderId="3" xfId="0" applyFont="1" applyFill="1" applyBorder="1" applyAlignment="1">
      <alignment horizontal="center"/>
    </xf>
    <xf numFmtId="44" fontId="21" fillId="4" borderId="5" xfId="0" applyNumberFormat="1" applyFont="1" applyFill="1" applyBorder="1" applyAlignment="1">
      <alignment horizontal="center"/>
    </xf>
    <xf numFmtId="9" fontId="21" fillId="4" borderId="1" xfId="2" applyFont="1" applyFill="1" applyBorder="1" applyAlignment="1">
      <alignment horizontal="center"/>
    </xf>
    <xf numFmtId="44" fontId="21" fillId="4" borderId="1" xfId="0" applyNumberFormat="1" applyFont="1" applyFill="1" applyBorder="1" applyAlignment="1">
      <alignment horizontal="center"/>
    </xf>
    <xf numFmtId="9" fontId="21" fillId="4" borderId="1" xfId="2" quotePrefix="1" applyFont="1" applyFill="1" applyBorder="1" applyAlignment="1">
      <alignment horizontal="center"/>
    </xf>
    <xf numFmtId="44" fontId="21" fillId="4" borderId="1" xfId="0" quotePrefix="1" applyNumberFormat="1" applyFont="1" applyFill="1" applyBorder="1" applyAlignment="1">
      <alignment horizontal="center"/>
    </xf>
    <xf numFmtId="9" fontId="21" fillId="4" borderId="1" xfId="2" quotePrefix="1" applyFont="1" applyFill="1" applyBorder="1" applyAlignment="1">
      <alignment horizontal="center" vertical="center"/>
    </xf>
    <xf numFmtId="44" fontId="21" fillId="4" borderId="11" xfId="0" applyNumberFormat="1" applyFont="1" applyFill="1" applyBorder="1" applyAlignment="1">
      <alignment horizontal="center"/>
    </xf>
    <xf numFmtId="44" fontId="21" fillId="4" borderId="1" xfId="1" applyFont="1" applyFill="1" applyBorder="1" applyAlignment="1">
      <alignment horizontal="center"/>
    </xf>
    <xf numFmtId="44" fontId="21" fillId="4" borderId="1" xfId="1" quotePrefix="1" applyFont="1" applyFill="1" applyBorder="1" applyAlignment="1">
      <alignment horizontal="center"/>
    </xf>
    <xf numFmtId="44" fontId="21" fillId="4" borderId="11" xfId="1" applyFont="1" applyFill="1" applyBorder="1" applyAlignment="1">
      <alignment horizontal="center"/>
    </xf>
    <xf numFmtId="166" fontId="21" fillId="4" borderId="7" xfId="0" applyNumberFormat="1" applyFont="1" applyFill="1" applyBorder="1" applyAlignment="1">
      <alignment horizontal="center"/>
    </xf>
    <xf numFmtId="0" fontId="21" fillId="4" borderId="1" xfId="0" applyFont="1" applyFill="1" applyBorder="1"/>
    <xf numFmtId="168" fontId="1" fillId="4" borderId="18" xfId="2" applyNumberFormat="1" applyFont="1" applyFill="1" applyBorder="1" applyAlignment="1">
      <alignment horizontal="center"/>
    </xf>
    <xf numFmtId="10" fontId="1" fillId="4" borderId="21" xfId="2" applyNumberFormat="1" applyFont="1" applyFill="1" applyBorder="1" applyAlignment="1">
      <alignment horizontal="center"/>
    </xf>
    <xf numFmtId="170" fontId="0" fillId="0" borderId="0" xfId="0" applyNumberFormat="1" applyAlignment="1">
      <alignment horizontal="center"/>
    </xf>
    <xf numFmtId="0" fontId="0" fillId="13" borderId="0" xfId="0" applyFill="1"/>
    <xf numFmtId="14" fontId="23" fillId="0" borderId="1" xfId="0" applyNumberFormat="1" applyFont="1" applyBorder="1"/>
    <xf numFmtId="0" fontId="23" fillId="0" borderId="1" xfId="0" applyFont="1" applyBorder="1"/>
    <xf numFmtId="0" fontId="23" fillId="0" borderId="0" xfId="0" applyFont="1"/>
    <xf numFmtId="0" fontId="23" fillId="0" borderId="3" xfId="0" applyFont="1" applyBorder="1"/>
    <xf numFmtId="170" fontId="1" fillId="0" borderId="0" xfId="0" applyNumberFormat="1" applyFont="1" applyAlignment="1">
      <alignment horizontal="center"/>
    </xf>
    <xf numFmtId="0" fontId="25" fillId="13" borderId="1" xfId="0" applyFont="1" applyFill="1" applyBorder="1"/>
    <xf numFmtId="0" fontId="23" fillId="13" borderId="1" xfId="0" applyFont="1" applyFill="1" applyBorder="1"/>
    <xf numFmtId="0" fontId="24" fillId="13" borderId="24" xfId="0" applyFont="1" applyFill="1" applyBorder="1"/>
    <xf numFmtId="0" fontId="24" fillId="13" borderId="23" xfId="0" applyFont="1" applyFill="1" applyBorder="1"/>
    <xf numFmtId="0" fontId="24" fillId="13" borderId="25" xfId="0" applyFont="1" applyFill="1" applyBorder="1"/>
    <xf numFmtId="0" fontId="24" fillId="13" borderId="26" xfId="0" applyFont="1" applyFill="1" applyBorder="1"/>
    <xf numFmtId="0" fontId="24" fillId="13" borderId="27" xfId="0" applyFont="1" applyFill="1" applyBorder="1"/>
    <xf numFmtId="0" fontId="24" fillId="13" borderId="28" xfId="0" applyFont="1" applyFill="1" applyBorder="1"/>
    <xf numFmtId="0" fontId="24" fillId="13" borderId="21" xfId="0" applyFont="1" applyFill="1" applyBorder="1"/>
    <xf numFmtId="0" fontId="24" fillId="13" borderId="1" xfId="0" applyFont="1" applyFill="1" applyBorder="1"/>
    <xf numFmtId="169" fontId="22" fillId="0" borderId="0" xfId="0" applyNumberFormat="1" applyFont="1" applyAlignment="1">
      <alignment horizontal="center"/>
    </xf>
    <xf numFmtId="0" fontId="22" fillId="0" borderId="22" xfId="0" applyFont="1" applyBorder="1"/>
    <xf numFmtId="0" fontId="22" fillId="0" borderId="22" xfId="0" applyFont="1" applyBorder="1" applyAlignment="1">
      <alignment horizontal="center"/>
    </xf>
    <xf numFmtId="171" fontId="24" fillId="13" borderId="23" xfId="0" applyNumberFormat="1" applyFont="1" applyFill="1" applyBorder="1" applyAlignment="1">
      <alignment horizontal="center"/>
    </xf>
    <xf numFmtId="171" fontId="24" fillId="13" borderId="27" xfId="0" applyNumberFormat="1" applyFont="1" applyFill="1" applyBorder="1" applyAlignment="1">
      <alignment horizontal="center"/>
    </xf>
    <xf numFmtId="171" fontId="24" fillId="13" borderId="21" xfId="0" applyNumberFormat="1" applyFont="1" applyFill="1" applyBorder="1" applyAlignment="1">
      <alignment horizontal="center"/>
    </xf>
    <xf numFmtId="171" fontId="23" fillId="0" borderId="1" xfId="0" applyNumberFormat="1" applyFont="1" applyBorder="1" applyAlignment="1">
      <alignment horizontal="center"/>
    </xf>
    <xf numFmtId="171" fontId="23" fillId="13" borderId="1" xfId="0" applyNumberFormat="1" applyFont="1" applyFill="1" applyBorder="1" applyAlignment="1">
      <alignment horizontal="center"/>
    </xf>
    <xf numFmtId="44" fontId="1" fillId="4" borderId="31" xfId="1" applyFont="1" applyFill="1" applyBorder="1" applyAlignment="1">
      <alignment horizontal="center"/>
    </xf>
    <xf numFmtId="44" fontId="1" fillId="4" borderId="3" xfId="1" applyFont="1" applyFill="1" applyBorder="1" applyAlignment="1">
      <alignment horizontal="center"/>
    </xf>
    <xf numFmtId="0" fontId="1" fillId="4" borderId="14" xfId="0" applyFont="1" applyFill="1" applyBorder="1"/>
    <xf numFmtId="0" fontId="1" fillId="4" borderId="21" xfId="0" applyFont="1" applyFill="1" applyBorder="1"/>
    <xf numFmtId="0" fontId="0" fillId="4" borderId="13" xfId="0" applyFill="1" applyBorder="1"/>
    <xf numFmtId="0" fontId="1" fillId="4" borderId="17" xfId="0" applyFont="1" applyFill="1" applyBorder="1"/>
    <xf numFmtId="0" fontId="1" fillId="0" borderId="7" xfId="0" applyFont="1" applyBorder="1"/>
    <xf numFmtId="0" fontId="1" fillId="0" borderId="3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49" fontId="23" fillId="0" borderId="1" xfId="0" applyNumberFormat="1" applyFont="1" applyBorder="1" applyAlignment="1">
      <alignment horizontal="center" vertical="center" wrapText="1"/>
    </xf>
    <xf numFmtId="49" fontId="23" fillId="0" borderId="1" xfId="0" applyNumberFormat="1" applyFont="1" applyBorder="1" applyAlignment="1">
      <alignment horizontal="left" vertical="top" wrapText="1"/>
    </xf>
    <xf numFmtId="167" fontId="23" fillId="0" borderId="1" xfId="0" applyNumberFormat="1" applyFont="1" applyBorder="1" applyAlignment="1">
      <alignment horizontal="center" vertical="center" wrapText="1"/>
    </xf>
    <xf numFmtId="168" fontId="23" fillId="0" borderId="1" xfId="0" applyNumberFormat="1" applyFont="1" applyBorder="1" applyAlignment="1">
      <alignment horizontal="center" vertical="center" wrapText="1"/>
    </xf>
    <xf numFmtId="167" fontId="23" fillId="0" borderId="0" xfId="0" applyNumberFormat="1" applyFont="1"/>
    <xf numFmtId="0" fontId="23" fillId="0" borderId="0" xfId="0" applyFont="1" applyAlignment="1">
      <alignment horizontal="center"/>
    </xf>
    <xf numFmtId="49" fontId="23" fillId="0" borderId="0" xfId="0" applyNumberFormat="1" applyFont="1" applyAlignment="1">
      <alignment horizontal="left"/>
    </xf>
    <xf numFmtId="49" fontId="23" fillId="0" borderId="0" xfId="0" applyNumberFormat="1" applyFont="1" applyAlignment="1">
      <alignment horizontal="right"/>
    </xf>
    <xf numFmtId="167" fontId="23" fillId="0" borderId="0" xfId="0" applyNumberFormat="1" applyFont="1" applyAlignment="1">
      <alignment horizontal="right"/>
    </xf>
    <xf numFmtId="168" fontId="23" fillId="0" borderId="0" xfId="0" applyNumberFormat="1" applyFont="1" applyAlignment="1">
      <alignment horizontal="right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/>
    </xf>
    <xf numFmtId="49" fontId="25" fillId="0" borderId="0" xfId="0" applyNumberFormat="1" applyFont="1" applyAlignment="1">
      <alignment horizontal="left"/>
    </xf>
    <xf numFmtId="0" fontId="23" fillId="0" borderId="0" xfId="0" applyFont="1" applyAlignment="1">
      <alignment horizontal="left"/>
    </xf>
    <xf numFmtId="0" fontId="23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top" wrapText="1"/>
    </xf>
    <xf numFmtId="167" fontId="23" fillId="0" borderId="1" xfId="0" applyNumberFormat="1" applyFont="1" applyBorder="1" applyAlignment="1">
      <alignment horizontal="left" vertical="top" wrapText="1"/>
    </xf>
    <xf numFmtId="168" fontId="23" fillId="0" borderId="1" xfId="0" applyNumberFormat="1" applyFont="1" applyBorder="1" applyAlignment="1">
      <alignment horizontal="left" vertical="top" wrapText="1"/>
    </xf>
    <xf numFmtId="0" fontId="23" fillId="0" borderId="1" xfId="0" applyFont="1" applyBorder="1" applyAlignment="1">
      <alignment horizontal="left" vertical="top"/>
    </xf>
    <xf numFmtId="49" fontId="23" fillId="0" borderId="1" xfId="0" applyNumberFormat="1" applyFont="1" applyBorder="1" applyAlignment="1">
      <alignment horizontal="left" vertical="top"/>
    </xf>
    <xf numFmtId="167" fontId="23" fillId="0" borderId="1" xfId="0" applyNumberFormat="1" applyFont="1" applyBorder="1" applyAlignment="1">
      <alignment horizontal="left" vertical="top"/>
    </xf>
    <xf numFmtId="167" fontId="25" fillId="0" borderId="32" xfId="0" applyNumberFormat="1" applyFont="1" applyBorder="1" applyAlignment="1">
      <alignment horizontal="center"/>
    </xf>
    <xf numFmtId="168" fontId="23" fillId="0" borderId="0" xfId="0" applyNumberFormat="1" applyFont="1" applyAlignment="1">
      <alignment horizontal="center"/>
    </xf>
    <xf numFmtId="0" fontId="26" fillId="0" borderId="0" xfId="0" applyFont="1" applyAlignment="1">
      <alignment horizontal="left"/>
    </xf>
    <xf numFmtId="49" fontId="23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23" fillId="0" borderId="12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5" fillId="0" borderId="12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2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center"/>
    </xf>
    <xf numFmtId="0" fontId="12" fillId="5" borderId="4" xfId="0" applyFont="1" applyFill="1" applyBorder="1" applyAlignment="1">
      <alignment horizontal="center"/>
    </xf>
    <xf numFmtId="0" fontId="12" fillId="5" borderId="0" xfId="0" applyFont="1" applyFill="1" applyAlignment="1">
      <alignment horizontal="center"/>
    </xf>
    <xf numFmtId="0" fontId="12" fillId="5" borderId="10" xfId="0" applyFont="1" applyFill="1" applyBorder="1" applyAlignment="1">
      <alignment horizontal="center"/>
    </xf>
    <xf numFmtId="0" fontId="12" fillId="7" borderId="4" xfId="0" applyFont="1" applyFill="1" applyBorder="1" applyAlignment="1">
      <alignment horizontal="center"/>
    </xf>
    <xf numFmtId="0" fontId="12" fillId="7" borderId="0" xfId="0" applyFont="1" applyFill="1" applyAlignment="1">
      <alignment horizontal="center"/>
    </xf>
    <xf numFmtId="0" fontId="12" fillId="7" borderId="10" xfId="0" applyFont="1" applyFill="1" applyBorder="1" applyAlignment="1">
      <alignment horizontal="center"/>
    </xf>
    <xf numFmtId="0" fontId="13" fillId="7" borderId="0" xfId="0" applyFont="1" applyFill="1" applyAlignment="1">
      <alignment horizontal="center"/>
    </xf>
    <xf numFmtId="0" fontId="11" fillId="13" borderId="3" xfId="0" applyFont="1" applyFill="1" applyBorder="1" applyAlignment="1">
      <alignment horizontal="left"/>
    </xf>
    <xf numFmtId="0" fontId="11" fillId="13" borderId="20" xfId="0" applyFont="1" applyFill="1" applyBorder="1" applyAlignment="1">
      <alignment horizontal="left"/>
    </xf>
    <xf numFmtId="0" fontId="11" fillId="13" borderId="7" xfId="0" applyFont="1" applyFill="1" applyBorder="1" applyAlignment="1">
      <alignment horizontal="left"/>
    </xf>
    <xf numFmtId="0" fontId="22" fillId="0" borderId="30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169" fontId="22" fillId="0" borderId="19" xfId="0" applyNumberFormat="1" applyFont="1" applyBorder="1" applyAlignment="1">
      <alignment horizontal="center"/>
    </xf>
    <xf numFmtId="169" fontId="22" fillId="0" borderId="13" xfId="0" applyNumberFormat="1" applyFont="1" applyBorder="1" applyAlignment="1">
      <alignment horizontal="center"/>
    </xf>
    <xf numFmtId="169" fontId="22" fillId="0" borderId="29" xfId="0" applyNumberFormat="1" applyFont="1" applyBorder="1" applyAlignment="1">
      <alignment horizontal="center"/>
    </xf>
    <xf numFmtId="0" fontId="22" fillId="0" borderId="0" xfId="0" applyFont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I24"/>
  <sheetViews>
    <sheetView tabSelected="1" zoomScale="130" zoomScaleNormal="130" workbookViewId="0">
      <selection activeCell="F13" sqref="F13"/>
    </sheetView>
  </sheetViews>
  <sheetFormatPr defaultColWidth="9.33203125" defaultRowHeight="12.75" x14ac:dyDescent="0.2"/>
  <cols>
    <col min="1" max="1" width="6.1640625" style="312" bestFit="1" customWidth="1"/>
    <col min="2" max="2" width="13.6640625" style="305" customWidth="1"/>
    <col min="3" max="3" width="29" style="306" customWidth="1"/>
    <col min="4" max="4" width="26.1640625" style="306" customWidth="1"/>
    <col min="5" max="5" width="34.6640625" style="306" customWidth="1"/>
    <col min="6" max="6" width="20" style="307" bestFit="1" customWidth="1"/>
    <col min="7" max="7" width="10.1640625" style="308" bestFit="1" customWidth="1"/>
    <col min="8" max="8" width="22.1640625" style="303" customWidth="1"/>
    <col min="9" max="9" width="20" style="303" customWidth="1"/>
    <col min="10" max="16384" width="9.33203125" style="269"/>
  </cols>
  <sheetData>
    <row r="1" spans="1:9" ht="12.95" customHeight="1" x14ac:dyDescent="0.2">
      <c r="A1" s="323" t="s">
        <v>105</v>
      </c>
      <c r="B1" s="323"/>
      <c r="C1" s="323"/>
      <c r="D1" s="323"/>
      <c r="E1" s="323"/>
      <c r="F1" s="323"/>
      <c r="G1" s="323"/>
      <c r="H1" s="323"/>
      <c r="I1" s="323"/>
    </row>
    <row r="2" spans="1:9" x14ac:dyDescent="0.2">
      <c r="A2" s="323" t="s">
        <v>302</v>
      </c>
      <c r="B2" s="323"/>
      <c r="C2" s="323"/>
      <c r="D2" s="323"/>
      <c r="E2" s="323"/>
      <c r="F2" s="323"/>
      <c r="G2" s="323"/>
      <c r="H2" s="323"/>
      <c r="I2" s="323"/>
    </row>
    <row r="3" spans="1:9" s="304" customFormat="1" x14ac:dyDescent="0.2">
      <c r="A3" s="324" t="s">
        <v>303</v>
      </c>
      <c r="B3" s="324"/>
      <c r="C3" s="324"/>
      <c r="D3" s="324"/>
      <c r="E3" s="324"/>
      <c r="F3" s="324"/>
      <c r="G3" s="324"/>
      <c r="H3" s="324"/>
      <c r="I3" s="324"/>
    </row>
    <row r="4" spans="1:9" s="304" customFormat="1" x14ac:dyDescent="0.2">
      <c r="A4" s="312"/>
      <c r="G4" s="325"/>
      <c r="H4" s="325"/>
      <c r="I4" s="298"/>
    </row>
    <row r="5" spans="1:9" s="309" customFormat="1" ht="38.25" x14ac:dyDescent="0.2">
      <c r="A5" s="313" t="s">
        <v>280</v>
      </c>
      <c r="B5" s="299" t="s">
        <v>281</v>
      </c>
      <c r="C5" s="299" t="s">
        <v>282</v>
      </c>
      <c r="D5" s="299" t="s">
        <v>283</v>
      </c>
      <c r="E5" s="299" t="s">
        <v>284</v>
      </c>
      <c r="F5" s="301" t="s">
        <v>285</v>
      </c>
      <c r="G5" s="302" t="s">
        <v>286</v>
      </c>
      <c r="H5" s="301" t="s">
        <v>287</v>
      </c>
      <c r="I5" s="301" t="s">
        <v>288</v>
      </c>
    </row>
    <row r="6" spans="1:9" s="309" customFormat="1" x14ac:dyDescent="0.2">
      <c r="A6" s="313"/>
      <c r="B6" s="299"/>
      <c r="C6" s="299"/>
      <c r="D6" s="299"/>
      <c r="E6" s="299"/>
      <c r="F6" s="301"/>
      <c r="G6" s="302"/>
      <c r="H6" s="301"/>
      <c r="I6" s="301"/>
    </row>
    <row r="7" spans="1:9" s="310" customFormat="1" ht="38.25" x14ac:dyDescent="0.2">
      <c r="A7" s="317">
        <v>1</v>
      </c>
      <c r="B7" s="317">
        <v>418510993</v>
      </c>
      <c r="C7" s="318" t="s">
        <v>290</v>
      </c>
      <c r="D7" s="300" t="s">
        <v>295</v>
      </c>
      <c r="E7" s="300" t="s">
        <v>296</v>
      </c>
      <c r="F7" s="315">
        <v>507707</v>
      </c>
      <c r="G7" s="316">
        <v>0.25</v>
      </c>
      <c r="H7" s="319">
        <f>G7*F7</f>
        <v>126926.75</v>
      </c>
      <c r="I7" s="319">
        <f>0.75*F7</f>
        <v>380780.25</v>
      </c>
    </row>
    <row r="8" spans="1:9" s="310" customFormat="1" ht="38.25" x14ac:dyDescent="0.2">
      <c r="A8" s="317">
        <v>2</v>
      </c>
      <c r="B8" s="314">
        <v>428944331</v>
      </c>
      <c r="C8" s="300" t="s">
        <v>291</v>
      </c>
      <c r="D8" s="300" t="s">
        <v>299</v>
      </c>
      <c r="E8" s="300" t="s">
        <v>296</v>
      </c>
      <c r="F8" s="315">
        <v>376354</v>
      </c>
      <c r="G8" s="316">
        <v>0.25</v>
      </c>
      <c r="H8" s="319">
        <f>G8*F8</f>
        <v>94088.5</v>
      </c>
      <c r="I8" s="319">
        <f>0.75*F8</f>
        <v>282265.5</v>
      </c>
    </row>
    <row r="9" spans="1:9" s="310" customFormat="1" ht="38.25" x14ac:dyDescent="0.2">
      <c r="A9" s="317">
        <v>3</v>
      </c>
      <c r="B9" s="314">
        <v>528630993</v>
      </c>
      <c r="C9" s="300" t="s">
        <v>292</v>
      </c>
      <c r="D9" s="300" t="s">
        <v>299</v>
      </c>
      <c r="E9" s="300" t="s">
        <v>296</v>
      </c>
      <c r="F9" s="315">
        <v>203662</v>
      </c>
      <c r="G9" s="316">
        <v>0.25</v>
      </c>
      <c r="H9" s="319">
        <f>G9*F9</f>
        <v>50915.5</v>
      </c>
      <c r="I9" s="319">
        <f>0.75*F9</f>
        <v>152746.5</v>
      </c>
    </row>
    <row r="10" spans="1:9" s="310" customFormat="1" ht="25.5" x14ac:dyDescent="0.2">
      <c r="A10" s="317">
        <v>4</v>
      </c>
      <c r="B10" s="317">
        <v>538624344</v>
      </c>
      <c r="C10" s="318" t="s">
        <v>293</v>
      </c>
      <c r="D10" s="300" t="s">
        <v>298</v>
      </c>
      <c r="E10" s="300" t="s">
        <v>297</v>
      </c>
      <c r="F10" s="315">
        <v>1198208</v>
      </c>
      <c r="G10" s="316">
        <v>0.25</v>
      </c>
      <c r="H10" s="319">
        <f>G10*F10</f>
        <v>299552</v>
      </c>
      <c r="I10" s="319">
        <f>0.75*F10</f>
        <v>898656</v>
      </c>
    </row>
    <row r="11" spans="1:9" s="310" customFormat="1" ht="39" customHeight="1" x14ac:dyDescent="0.2">
      <c r="A11" s="317">
        <v>5</v>
      </c>
      <c r="B11" s="317">
        <v>528623562</v>
      </c>
      <c r="C11" s="318" t="s">
        <v>305</v>
      </c>
      <c r="D11" s="300" t="s">
        <v>306</v>
      </c>
      <c r="E11" s="300" t="s">
        <v>307</v>
      </c>
      <c r="F11" s="315">
        <v>980949</v>
      </c>
      <c r="G11" s="316">
        <v>0.25</v>
      </c>
      <c r="H11" s="319">
        <f>G11*F11</f>
        <v>245237.25</v>
      </c>
      <c r="I11" s="319">
        <f>0.75*F11</f>
        <v>735711.75</v>
      </c>
    </row>
    <row r="12" spans="1:9" s="310" customFormat="1" ht="38.25" x14ac:dyDescent="0.2">
      <c r="A12" s="317">
        <v>6</v>
      </c>
      <c r="B12" s="317">
        <v>648517478</v>
      </c>
      <c r="C12" s="300" t="s">
        <v>294</v>
      </c>
      <c r="D12" s="300" t="s">
        <v>300</v>
      </c>
      <c r="E12" s="300" t="s">
        <v>296</v>
      </c>
      <c r="F12" s="315">
        <v>283709</v>
      </c>
      <c r="G12" s="316">
        <v>0.25</v>
      </c>
      <c r="H12" s="319">
        <f>G12*F12</f>
        <v>70927.25</v>
      </c>
      <c r="I12" s="319">
        <f>0.75*F12</f>
        <v>212781.75</v>
      </c>
    </row>
    <row r="13" spans="1:9" ht="13.5" thickBot="1" x14ac:dyDescent="0.25">
      <c r="E13" s="306" t="s">
        <v>289</v>
      </c>
      <c r="F13" s="320">
        <f>SUM(F7:F12)</f>
        <v>3550589</v>
      </c>
      <c r="G13" s="321"/>
      <c r="H13" s="320">
        <f>SUM(H7:H12)</f>
        <v>887647.25</v>
      </c>
      <c r="I13" s="320">
        <f>SUM(I7:I12)</f>
        <v>2662941.75</v>
      </c>
    </row>
    <row r="14" spans="1:9" ht="21.75" customHeight="1" x14ac:dyDescent="0.2">
      <c r="A14" s="312" t="s">
        <v>304</v>
      </c>
      <c r="B14" s="311"/>
    </row>
    <row r="15" spans="1:9" x14ac:dyDescent="0.2">
      <c r="A15" s="322" t="s">
        <v>301</v>
      </c>
    </row>
    <row r="17" spans="2:2" x14ac:dyDescent="0.2">
      <c r="B17" s="311"/>
    </row>
    <row r="21" spans="2:2" x14ac:dyDescent="0.2">
      <c r="B21" s="311"/>
    </row>
    <row r="24" spans="2:2" x14ac:dyDescent="0.2">
      <c r="B24" s="311"/>
    </row>
  </sheetData>
  <sortState xmlns:xlrd2="http://schemas.microsoft.com/office/spreadsheetml/2017/richdata2" ref="A6:I12">
    <sortCondition descending="1" ref="G7:G12"/>
  </sortState>
  <mergeCells count="4">
    <mergeCell ref="A1:I1"/>
    <mergeCell ref="A3:I3"/>
    <mergeCell ref="G4:H4"/>
    <mergeCell ref="A2:I2"/>
  </mergeCells>
  <phoneticPr fontId="6" type="noConversion"/>
  <pageMargins left="0.25" right="0.25" top="0.75" bottom="0.75" header="0.3" footer="0.3"/>
  <pageSetup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"/>
  <sheetViews>
    <sheetView workbookViewId="0"/>
  </sheetViews>
  <sheetFormatPr defaultRowHeight="12.75" x14ac:dyDescent="0.2"/>
  <sheetData/>
  <phoneticPr fontId="6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A1"/>
  <sheetViews>
    <sheetView workbookViewId="0">
      <selection activeCell="G40" sqref="G40"/>
    </sheetView>
  </sheetViews>
  <sheetFormatPr defaultRowHeight="12.75" x14ac:dyDescent="0.2"/>
  <sheetData/>
  <phoneticPr fontId="6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/>
  <dimension ref="A1"/>
  <sheetViews>
    <sheetView workbookViewId="0"/>
  </sheetViews>
  <sheetFormatPr defaultRowHeight="12.75" x14ac:dyDescent="0.2"/>
  <sheetData/>
  <phoneticPr fontId="6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/>
  <dimension ref="A1"/>
  <sheetViews>
    <sheetView workbookViewId="0"/>
  </sheetViews>
  <sheetFormatPr defaultRowHeight="12.75" x14ac:dyDescent="0.2"/>
  <sheetData/>
  <phoneticPr fontId="6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/>
  <dimension ref="A1"/>
  <sheetViews>
    <sheetView workbookViewId="0"/>
  </sheetViews>
  <sheetFormatPr defaultRowHeight="12.75" x14ac:dyDescent="0.2"/>
  <sheetData/>
  <phoneticPr fontId="6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6"/>
  <dimension ref="A1"/>
  <sheetViews>
    <sheetView workbookViewId="0"/>
  </sheetViews>
  <sheetFormatPr defaultRowHeight="12.75" x14ac:dyDescent="0.2"/>
  <sheetData/>
  <phoneticPr fontId="6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/>
  <dimension ref="A1"/>
  <sheetViews>
    <sheetView workbookViewId="0"/>
  </sheetViews>
  <sheetFormatPr defaultRowHeight="12.75" x14ac:dyDescent="0.2"/>
  <sheetData/>
  <phoneticPr fontId="6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8"/>
  <dimension ref="A1"/>
  <sheetViews>
    <sheetView workbookViewId="0"/>
  </sheetViews>
  <sheetFormatPr defaultRowHeight="12.75" x14ac:dyDescent="0.2"/>
  <sheetData/>
  <phoneticPr fontId="6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H23"/>
  <sheetViews>
    <sheetView showGridLines="0" showWhiteSpace="0" view="pageLayout" zoomScaleNormal="100" workbookViewId="0">
      <selection activeCell="D33" sqref="D33"/>
    </sheetView>
  </sheetViews>
  <sheetFormatPr defaultRowHeight="12.75" x14ac:dyDescent="0.2"/>
  <cols>
    <col min="2" max="2" width="41.33203125" customWidth="1"/>
    <col min="3" max="3" width="30.33203125" customWidth="1"/>
    <col min="4" max="4" width="13.6640625" customWidth="1"/>
    <col min="5" max="5" width="14.83203125" customWidth="1"/>
    <col min="6" max="6" width="18.6640625" customWidth="1"/>
    <col min="7" max="7" width="21" customWidth="1"/>
    <col min="8" max="8" width="27.1640625" customWidth="1"/>
  </cols>
  <sheetData>
    <row r="1" spans="1:8" ht="20.25" x14ac:dyDescent="0.3">
      <c r="A1" s="326" t="s">
        <v>83</v>
      </c>
      <c r="B1" s="326"/>
      <c r="C1" s="326"/>
      <c r="D1" s="326"/>
      <c r="E1" s="326"/>
      <c r="F1" s="326"/>
      <c r="G1" s="326"/>
      <c r="H1" s="326"/>
    </row>
    <row r="2" spans="1:8" ht="18.75" x14ac:dyDescent="0.3">
      <c r="A2" s="328" t="s">
        <v>111</v>
      </c>
      <c r="B2" s="328"/>
      <c r="C2" s="328"/>
      <c r="D2" s="328"/>
      <c r="E2" s="328"/>
      <c r="F2" s="328"/>
      <c r="G2" s="328"/>
      <c r="H2" s="328"/>
    </row>
    <row r="3" spans="1:8" ht="18.75" x14ac:dyDescent="0.3">
      <c r="A3" s="328" t="s">
        <v>218</v>
      </c>
      <c r="B3" s="328"/>
      <c r="C3" s="328"/>
      <c r="D3" s="328"/>
      <c r="E3" s="328"/>
      <c r="F3" s="328"/>
      <c r="G3" s="328"/>
      <c r="H3" s="328"/>
    </row>
    <row r="4" spans="1:8" ht="18.75" x14ac:dyDescent="0.3">
      <c r="A4" s="328" t="s">
        <v>175</v>
      </c>
      <c r="B4" s="328"/>
      <c r="C4" s="328"/>
      <c r="D4" s="328"/>
      <c r="E4" s="328"/>
      <c r="F4" s="328"/>
      <c r="G4" s="328"/>
      <c r="H4" s="328"/>
    </row>
    <row r="5" spans="1:8" ht="18.75" x14ac:dyDescent="0.3">
      <c r="B5" s="127"/>
    </row>
    <row r="6" spans="1:8" ht="15.75" x14ac:dyDescent="0.25">
      <c r="D6" s="327" t="s">
        <v>76</v>
      </c>
      <c r="E6" s="327"/>
      <c r="F6" s="327"/>
      <c r="G6" s="132" t="s">
        <v>78</v>
      </c>
    </row>
    <row r="7" spans="1:8" x14ac:dyDescent="0.2">
      <c r="A7" s="129"/>
      <c r="B7" s="129"/>
      <c r="C7" s="129"/>
      <c r="D7" s="133"/>
      <c r="E7" s="134"/>
      <c r="F7" s="132" t="s">
        <v>75</v>
      </c>
      <c r="G7" s="132" t="s">
        <v>79</v>
      </c>
      <c r="H7" s="129"/>
    </row>
    <row r="8" spans="1:8" ht="13.5" thickBot="1" x14ac:dyDescent="0.25">
      <c r="A8" s="131" t="s">
        <v>77</v>
      </c>
      <c r="B8" s="131" t="s">
        <v>18</v>
      </c>
      <c r="C8" s="131" t="s">
        <v>24</v>
      </c>
      <c r="D8" s="131" t="s">
        <v>72</v>
      </c>
      <c r="E8" s="131" t="s">
        <v>73</v>
      </c>
      <c r="F8" s="131" t="s">
        <v>74</v>
      </c>
      <c r="G8" s="131" t="s">
        <v>176</v>
      </c>
      <c r="H8" s="131" t="s">
        <v>19</v>
      </c>
    </row>
    <row r="9" spans="1:8" ht="13.5" thickTop="1" x14ac:dyDescent="0.2">
      <c r="A9" s="147">
        <v>1</v>
      </c>
      <c r="B9" s="145" t="s">
        <v>236</v>
      </c>
      <c r="C9" s="145" t="s">
        <v>237</v>
      </c>
      <c r="D9" s="179">
        <v>0.35</v>
      </c>
      <c r="E9" s="187" t="s">
        <v>112</v>
      </c>
      <c r="F9" s="179">
        <v>0.35</v>
      </c>
      <c r="G9" s="290">
        <v>62496.719999999994</v>
      </c>
      <c r="H9" s="292"/>
    </row>
    <row r="10" spans="1:8" x14ac:dyDescent="0.2">
      <c r="A10" s="147">
        <v>2</v>
      </c>
      <c r="B10" s="145" t="s">
        <v>234</v>
      </c>
      <c r="C10" s="145" t="s">
        <v>235</v>
      </c>
      <c r="D10" s="63">
        <v>0.27</v>
      </c>
      <c r="E10" s="176" t="s">
        <v>112</v>
      </c>
      <c r="F10" s="63">
        <v>0.27</v>
      </c>
      <c r="G10" s="291">
        <v>560990.93999999994</v>
      </c>
      <c r="H10" s="294"/>
    </row>
    <row r="11" spans="1:8" x14ac:dyDescent="0.2">
      <c r="A11" s="147">
        <v>3</v>
      </c>
      <c r="B11" s="145" t="s">
        <v>229</v>
      </c>
      <c r="C11" s="145" t="s">
        <v>230</v>
      </c>
      <c r="D11" s="63">
        <v>0</v>
      </c>
      <c r="E11" s="263">
        <v>0.26200000000000001</v>
      </c>
      <c r="F11" s="179">
        <v>0.26200000000000001</v>
      </c>
      <c r="G11" s="291">
        <v>2990870.7839999995</v>
      </c>
      <c r="H11" s="295"/>
    </row>
    <row r="12" spans="1:8" x14ac:dyDescent="0.2">
      <c r="A12" s="147">
        <v>4</v>
      </c>
      <c r="B12" s="145" t="s">
        <v>220</v>
      </c>
      <c r="C12" s="145" t="s">
        <v>30</v>
      </c>
      <c r="D12" s="176">
        <v>1.03E-2</v>
      </c>
      <c r="E12" s="176">
        <v>0.24099999999999999</v>
      </c>
      <c r="F12" s="176">
        <v>0.25130000000000002</v>
      </c>
      <c r="G12" s="291">
        <v>3314090.5800000005</v>
      </c>
      <c r="H12" s="243"/>
    </row>
    <row r="13" spans="1:8" x14ac:dyDescent="0.2">
      <c r="A13" s="147">
        <v>5</v>
      </c>
      <c r="B13" s="145" t="s">
        <v>233</v>
      </c>
      <c r="C13" s="145" t="s">
        <v>30</v>
      </c>
      <c r="D13" s="179">
        <v>0</v>
      </c>
      <c r="E13" s="264">
        <v>0.25009999999999999</v>
      </c>
      <c r="F13" s="176">
        <v>0.25009999999999999</v>
      </c>
      <c r="G13" s="291">
        <v>816003.98399999994</v>
      </c>
      <c r="H13" s="293"/>
    </row>
    <row r="14" spans="1:8" x14ac:dyDescent="0.2">
      <c r="A14" s="147">
        <v>6</v>
      </c>
      <c r="B14" s="145" t="s">
        <v>246</v>
      </c>
      <c r="C14" s="145" t="s">
        <v>30</v>
      </c>
      <c r="D14" s="63">
        <v>0</v>
      </c>
      <c r="E14" s="190">
        <v>0.25</v>
      </c>
      <c r="F14" s="63">
        <v>0.252</v>
      </c>
      <c r="G14" s="291">
        <v>168306.3</v>
      </c>
      <c r="H14" s="177"/>
    </row>
    <row r="15" spans="1:8" x14ac:dyDescent="0.2">
      <c r="A15" s="147">
        <v>7</v>
      </c>
      <c r="B15" s="145" t="s">
        <v>232</v>
      </c>
      <c r="C15" s="145" t="s">
        <v>30</v>
      </c>
      <c r="D15" s="191">
        <v>0</v>
      </c>
      <c r="E15" s="63">
        <v>0.25</v>
      </c>
      <c r="F15" s="191">
        <v>0.25</v>
      </c>
      <c r="G15" s="192">
        <v>473409</v>
      </c>
      <c r="H15" s="57"/>
    </row>
    <row r="16" spans="1:8" x14ac:dyDescent="0.2">
      <c r="A16" s="297"/>
      <c r="B16" s="155"/>
      <c r="C16" s="139"/>
      <c r="D16" s="140"/>
      <c r="E16" s="140"/>
      <c r="F16" s="140" t="s">
        <v>177</v>
      </c>
      <c r="G16" s="189">
        <f>SUM(G9:G15)</f>
        <v>8386168.3080000002</v>
      </c>
      <c r="H16" s="296"/>
    </row>
    <row r="17" spans="1:8" x14ac:dyDescent="0.2">
      <c r="A17" s="137"/>
      <c r="B17" s="128" t="s">
        <v>81</v>
      </c>
      <c r="C17" s="137"/>
      <c r="D17" s="138"/>
      <c r="E17" s="138"/>
      <c r="F17" s="138"/>
      <c r="G17" s="137"/>
      <c r="H17" s="137"/>
    </row>
    <row r="18" spans="1:8" x14ac:dyDescent="0.2">
      <c r="B18" s="135" t="s">
        <v>82</v>
      </c>
      <c r="D18" s="130"/>
      <c r="E18" s="130"/>
      <c r="F18" s="130"/>
    </row>
    <row r="19" spans="1:8" x14ac:dyDescent="0.2">
      <c r="B19" s="135" t="s">
        <v>80</v>
      </c>
      <c r="D19" s="130"/>
      <c r="E19" s="130"/>
      <c r="F19" s="130"/>
    </row>
    <row r="20" spans="1:8" x14ac:dyDescent="0.2">
      <c r="B20" s="135" t="s">
        <v>113</v>
      </c>
    </row>
    <row r="23" spans="1:8" ht="15.75" x14ac:dyDescent="0.25">
      <c r="C23" s="136"/>
    </row>
  </sheetData>
  <mergeCells count="5">
    <mergeCell ref="A1:H1"/>
    <mergeCell ref="D6:F6"/>
    <mergeCell ref="A2:H2"/>
    <mergeCell ref="A3:H3"/>
    <mergeCell ref="A4:H4"/>
  </mergeCells>
  <phoneticPr fontId="6" type="noConversion"/>
  <printOptions gridLinesSet="0"/>
  <pageMargins left="0.25" right="0.25" top="0.75" bottom="0.75" header="0.3" footer="0.3"/>
  <pageSetup scale="84" fitToHeight="0" orientation="landscape" horizontalDpi="1200" verticalDpi="1200" r:id="rId1"/>
  <headerFooter alignWithMargins="0">
    <oddHeader>&amp;C&amp;G</oddHeader>
    <oddFooter>Page 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3:O16"/>
  <sheetViews>
    <sheetView workbookViewId="0">
      <selection activeCell="A19" sqref="A19"/>
    </sheetView>
  </sheetViews>
  <sheetFormatPr defaultRowHeight="12.75" x14ac:dyDescent="0.2"/>
  <cols>
    <col min="1" max="1" width="12" customWidth="1"/>
    <col min="2" max="2" width="11.83203125" customWidth="1"/>
    <col min="3" max="3" width="46.33203125" customWidth="1"/>
    <col min="4" max="4" width="16.6640625" customWidth="1"/>
    <col min="5" max="5" width="29.83203125" customWidth="1"/>
    <col min="6" max="6" width="6.83203125" customWidth="1"/>
    <col min="7" max="7" width="13.1640625" customWidth="1"/>
    <col min="8" max="8" width="15.6640625" customWidth="1"/>
    <col min="9" max="9" width="12.1640625" customWidth="1"/>
    <col min="10" max="10" width="18.5" customWidth="1"/>
    <col min="11" max="13" width="0" hidden="1" customWidth="1"/>
    <col min="14" max="14" width="1" hidden="1" customWidth="1"/>
    <col min="15" max="15" width="7.1640625" customWidth="1"/>
    <col min="16" max="16" width="13.1640625" customWidth="1"/>
  </cols>
  <sheetData>
    <row r="3" spans="1:15" ht="15.75" customHeight="1" x14ac:dyDescent="0.2"/>
    <row r="4" spans="1:15" ht="34.5" customHeight="1" x14ac:dyDescent="0.2">
      <c r="A4" s="128" t="s">
        <v>96</v>
      </c>
      <c r="F4" s="141"/>
      <c r="H4" s="60" t="s">
        <v>56</v>
      </c>
      <c r="I4" s="60" t="s">
        <v>2</v>
      </c>
      <c r="J4" s="1" t="s">
        <v>3</v>
      </c>
      <c r="K4" s="12" t="s">
        <v>21</v>
      </c>
      <c r="L4" s="12" t="s">
        <v>63</v>
      </c>
      <c r="M4" s="12" t="s">
        <v>64</v>
      </c>
      <c r="N4" s="115" t="s">
        <v>62</v>
      </c>
      <c r="O4" s="23" t="s">
        <v>4</v>
      </c>
    </row>
    <row r="5" spans="1:15" x14ac:dyDescent="0.2">
      <c r="A5" s="128" t="s">
        <v>97</v>
      </c>
      <c r="B5" s="143" t="s">
        <v>85</v>
      </c>
      <c r="C5" s="18" t="s">
        <v>18</v>
      </c>
      <c r="D5" s="21" t="s">
        <v>6</v>
      </c>
      <c r="E5" s="18" t="s">
        <v>24</v>
      </c>
      <c r="F5" s="142" t="s">
        <v>17</v>
      </c>
      <c r="G5" s="8" t="s">
        <v>84</v>
      </c>
      <c r="H5" s="8" t="s">
        <v>57</v>
      </c>
      <c r="I5" s="8" t="s">
        <v>61</v>
      </c>
      <c r="J5" s="8" t="s">
        <v>9</v>
      </c>
      <c r="K5" s="8" t="s">
        <v>22</v>
      </c>
      <c r="L5" s="8" t="s">
        <v>22</v>
      </c>
      <c r="M5" s="8" t="s">
        <v>22</v>
      </c>
      <c r="N5" s="99" t="s">
        <v>22</v>
      </c>
      <c r="O5" s="24" t="s">
        <v>10</v>
      </c>
    </row>
    <row r="6" spans="1:15" x14ac:dyDescent="0.2">
      <c r="A6" s="128" t="s">
        <v>98</v>
      </c>
      <c r="B6" s="59" t="s">
        <v>86</v>
      </c>
      <c r="C6" s="26" t="s">
        <v>26</v>
      </c>
      <c r="D6" s="27" t="s">
        <v>27</v>
      </c>
      <c r="E6" s="28" t="s">
        <v>28</v>
      </c>
      <c r="F6" s="29">
        <v>10</v>
      </c>
      <c r="G6" s="30" t="s">
        <v>49</v>
      </c>
      <c r="H6" s="91">
        <v>125000</v>
      </c>
      <c r="I6" s="64">
        <v>0.4</v>
      </c>
      <c r="J6" s="101">
        <v>75000</v>
      </c>
      <c r="O6" s="107">
        <v>4</v>
      </c>
    </row>
    <row r="7" spans="1:15" x14ac:dyDescent="0.2">
      <c r="A7" s="128" t="s">
        <v>98</v>
      </c>
      <c r="B7" s="59" t="s">
        <v>87</v>
      </c>
      <c r="C7" s="66" t="s">
        <v>43</v>
      </c>
      <c r="D7" s="67" t="s">
        <v>42</v>
      </c>
      <c r="E7" s="66" t="s">
        <v>28</v>
      </c>
      <c r="F7" s="68">
        <v>10</v>
      </c>
      <c r="G7" s="69" t="s">
        <v>49</v>
      </c>
      <c r="H7" s="92">
        <v>125000</v>
      </c>
      <c r="I7" s="70">
        <v>0.4</v>
      </c>
      <c r="J7" s="102">
        <v>75000</v>
      </c>
      <c r="O7" s="108">
        <v>4</v>
      </c>
    </row>
    <row r="8" spans="1:15" x14ac:dyDescent="0.2">
      <c r="A8" s="128" t="s">
        <v>98</v>
      </c>
      <c r="B8" s="59" t="s">
        <v>88</v>
      </c>
      <c r="C8" s="37" t="s">
        <v>44</v>
      </c>
      <c r="D8" s="42" t="s">
        <v>45</v>
      </c>
      <c r="E8" s="43" t="s">
        <v>28</v>
      </c>
      <c r="F8" s="39">
        <v>11</v>
      </c>
      <c r="G8" s="40" t="s">
        <v>49</v>
      </c>
      <c r="H8" s="91">
        <v>125000</v>
      </c>
      <c r="I8" s="64">
        <v>0.4</v>
      </c>
      <c r="J8" s="101">
        <v>75000</v>
      </c>
      <c r="O8" s="109">
        <v>4</v>
      </c>
    </row>
    <row r="9" spans="1:15" x14ac:dyDescent="0.2">
      <c r="A9" s="128" t="s">
        <v>98</v>
      </c>
      <c r="B9" s="59" t="s">
        <v>90</v>
      </c>
      <c r="C9" s="71" t="s">
        <v>46</v>
      </c>
      <c r="D9" s="72" t="s">
        <v>47</v>
      </c>
      <c r="E9" s="71" t="s">
        <v>28</v>
      </c>
      <c r="F9" s="73">
        <v>10</v>
      </c>
      <c r="G9" s="74" t="s">
        <v>49</v>
      </c>
      <c r="H9" s="93">
        <v>125000</v>
      </c>
      <c r="I9" s="75">
        <v>0.4</v>
      </c>
      <c r="J9" s="103">
        <v>75000</v>
      </c>
      <c r="O9" s="110">
        <v>4</v>
      </c>
    </row>
    <row r="10" spans="1:15" x14ac:dyDescent="0.2">
      <c r="A10" s="128" t="s">
        <v>98</v>
      </c>
      <c r="B10" s="59" t="s">
        <v>91</v>
      </c>
      <c r="C10" s="37" t="s">
        <v>48</v>
      </c>
      <c r="D10" s="38" t="s">
        <v>52</v>
      </c>
      <c r="E10" s="37" t="s">
        <v>28</v>
      </c>
      <c r="F10" s="39">
        <v>7</v>
      </c>
      <c r="G10" s="40" t="s">
        <v>49</v>
      </c>
      <c r="H10" s="91">
        <v>125000</v>
      </c>
      <c r="I10" s="64">
        <v>0.4</v>
      </c>
      <c r="J10" s="101">
        <v>75000</v>
      </c>
      <c r="O10" s="109">
        <v>4</v>
      </c>
    </row>
    <row r="11" spans="1:15" x14ac:dyDescent="0.2">
      <c r="B11" s="59" t="s">
        <v>92</v>
      </c>
      <c r="C11" s="76" t="s">
        <v>34</v>
      </c>
      <c r="D11" s="77" t="s">
        <v>35</v>
      </c>
      <c r="E11" s="76" t="s">
        <v>33</v>
      </c>
      <c r="F11" s="78">
        <v>30</v>
      </c>
      <c r="G11" s="79" t="s">
        <v>50</v>
      </c>
      <c r="H11" s="94">
        <v>241386</v>
      </c>
      <c r="I11" s="80">
        <v>0.4</v>
      </c>
      <c r="J11" s="104">
        <v>144831.6</v>
      </c>
      <c r="O11" s="111">
        <v>4</v>
      </c>
    </row>
    <row r="12" spans="1:15" x14ac:dyDescent="0.2">
      <c r="B12" s="59" t="s">
        <v>89</v>
      </c>
      <c r="C12" s="36" t="s">
        <v>53</v>
      </c>
      <c r="D12" s="33" t="s">
        <v>31</v>
      </c>
      <c r="E12" s="31" t="s">
        <v>32</v>
      </c>
      <c r="F12" s="34">
        <v>11</v>
      </c>
      <c r="G12" s="32" t="s">
        <v>49</v>
      </c>
      <c r="H12" s="95">
        <v>61824</v>
      </c>
      <c r="I12" s="35">
        <v>0.35</v>
      </c>
      <c r="J12" s="105">
        <v>40185.599999999999</v>
      </c>
      <c r="O12" s="112">
        <v>0.5</v>
      </c>
    </row>
    <row r="13" spans="1:15" x14ac:dyDescent="0.2">
      <c r="A13" s="128" t="s">
        <v>98</v>
      </c>
      <c r="B13" s="59" t="s">
        <v>93</v>
      </c>
      <c r="C13" s="81" t="s">
        <v>41</v>
      </c>
      <c r="D13" s="82" t="s">
        <v>40</v>
      </c>
      <c r="E13" s="83" t="s">
        <v>39</v>
      </c>
      <c r="F13" s="84">
        <v>29</v>
      </c>
      <c r="G13" s="85" t="s">
        <v>51</v>
      </c>
      <c r="H13" s="96">
        <v>160419.4</v>
      </c>
      <c r="I13" s="86">
        <v>0.3</v>
      </c>
      <c r="J13" s="106">
        <v>112293.57999999999</v>
      </c>
      <c r="O13" s="113">
        <v>1.2</v>
      </c>
    </row>
    <row r="14" spans="1:15" x14ac:dyDescent="0.2">
      <c r="B14" s="59" t="s">
        <v>94</v>
      </c>
      <c r="C14" s="37" t="s">
        <v>36</v>
      </c>
      <c r="D14" s="38" t="s">
        <v>37</v>
      </c>
      <c r="E14" s="37" t="s">
        <v>38</v>
      </c>
      <c r="F14" s="39">
        <v>10</v>
      </c>
      <c r="G14" s="40" t="s">
        <v>50</v>
      </c>
      <c r="H14" s="97">
        <v>103259.14</v>
      </c>
      <c r="I14" s="41">
        <v>0.26500000000000001</v>
      </c>
      <c r="J14" s="105">
        <v>75895.467900000003</v>
      </c>
      <c r="O14" s="109">
        <v>3</v>
      </c>
    </row>
    <row r="15" spans="1:15" ht="13.5" thickBot="1" x14ac:dyDescent="0.25">
      <c r="A15" s="128" t="s">
        <v>98</v>
      </c>
      <c r="B15" s="59" t="s">
        <v>95</v>
      </c>
      <c r="C15" s="119" t="s">
        <v>55</v>
      </c>
      <c r="D15" s="120" t="s">
        <v>29</v>
      </c>
      <c r="E15" s="121" t="s">
        <v>30</v>
      </c>
      <c r="F15" s="122">
        <v>45</v>
      </c>
      <c r="G15" s="123" t="s">
        <v>49</v>
      </c>
      <c r="H15" s="124">
        <v>1623309</v>
      </c>
      <c r="I15" s="125">
        <v>0.2601</v>
      </c>
      <c r="J15" s="144">
        <v>1201086.3291</v>
      </c>
      <c r="O15" s="126">
        <v>7</v>
      </c>
    </row>
    <row r="16" spans="1:15" ht="13.5" thickTop="1" x14ac:dyDescent="0.2"/>
  </sheetData>
  <phoneticPr fontId="6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1:F24"/>
  <sheetViews>
    <sheetView workbookViewId="0">
      <selection activeCell="C33" sqref="C33"/>
    </sheetView>
  </sheetViews>
  <sheetFormatPr defaultRowHeight="12.75" x14ac:dyDescent="0.2"/>
  <cols>
    <col min="1" max="1" width="46.33203125" customWidth="1"/>
    <col min="2" max="2" width="16.6640625" customWidth="1"/>
    <col min="3" max="3" width="34.83203125" customWidth="1"/>
    <col min="4" max="4" width="6.83203125" customWidth="1"/>
    <col min="5" max="5" width="12.33203125" bestFit="1" customWidth="1"/>
    <col min="6" max="6" width="50.83203125" customWidth="1"/>
  </cols>
  <sheetData>
    <row r="1" spans="1:6" ht="35.25" x14ac:dyDescent="0.2">
      <c r="A1" s="329" t="s">
        <v>105</v>
      </c>
      <c r="B1" s="329"/>
      <c r="C1" s="329"/>
      <c r="D1" s="329"/>
      <c r="E1" s="329"/>
      <c r="F1" s="329"/>
    </row>
    <row r="2" spans="1:6" ht="35.25" x14ac:dyDescent="0.5">
      <c r="A2" s="330" t="s">
        <v>219</v>
      </c>
      <c r="B2" s="330"/>
      <c r="C2" s="330"/>
      <c r="D2" s="330"/>
      <c r="E2" s="330"/>
      <c r="F2" s="330"/>
    </row>
    <row r="3" spans="1:6" x14ac:dyDescent="0.2">
      <c r="A3" s="17"/>
      <c r="B3" s="20"/>
      <c r="C3" s="16"/>
      <c r="D3" s="6"/>
      <c r="E3" s="1" t="s">
        <v>0</v>
      </c>
    </row>
    <row r="4" spans="1:6" ht="15" x14ac:dyDescent="0.25">
      <c r="A4" s="18" t="s">
        <v>18</v>
      </c>
      <c r="B4" s="21" t="s">
        <v>6</v>
      </c>
      <c r="C4" s="18" t="s">
        <v>24</v>
      </c>
      <c r="D4" s="9" t="s">
        <v>17</v>
      </c>
      <c r="E4" s="8" t="s">
        <v>106</v>
      </c>
      <c r="F4" s="156" t="s">
        <v>107</v>
      </c>
    </row>
    <row r="5" spans="1:6" x14ac:dyDescent="0.2">
      <c r="A5" s="145" t="s">
        <v>229</v>
      </c>
      <c r="B5" s="147">
        <v>8508560</v>
      </c>
      <c r="C5" s="145" t="s">
        <v>230</v>
      </c>
      <c r="D5" s="146"/>
      <c r="E5" s="157">
        <v>250</v>
      </c>
      <c r="F5" s="128" t="s">
        <v>249</v>
      </c>
    </row>
    <row r="6" spans="1:6" x14ac:dyDescent="0.2">
      <c r="A6" s="145" t="s">
        <v>231</v>
      </c>
      <c r="B6" s="147">
        <v>268625235</v>
      </c>
      <c r="C6" s="145" t="s">
        <v>30</v>
      </c>
      <c r="D6" s="146"/>
      <c r="E6" s="157">
        <v>250</v>
      </c>
      <c r="F6" s="128" t="s">
        <v>250</v>
      </c>
    </row>
    <row r="7" spans="1:6" x14ac:dyDescent="0.2">
      <c r="A7" s="145" t="s">
        <v>232</v>
      </c>
      <c r="B7" s="147">
        <v>168506756</v>
      </c>
      <c r="C7" s="145" t="s">
        <v>30</v>
      </c>
      <c r="D7" s="146"/>
      <c r="E7" s="157">
        <v>250</v>
      </c>
      <c r="F7" s="128" t="s">
        <v>251</v>
      </c>
    </row>
    <row r="8" spans="1:6" x14ac:dyDescent="0.2">
      <c r="A8" s="145" t="s">
        <v>233</v>
      </c>
      <c r="B8" s="147">
        <v>558631037</v>
      </c>
      <c r="C8" s="145" t="s">
        <v>30</v>
      </c>
      <c r="D8" s="146"/>
      <c r="E8" s="157">
        <v>250</v>
      </c>
      <c r="F8" s="128" t="s">
        <v>252</v>
      </c>
    </row>
    <row r="9" spans="1:6" x14ac:dyDescent="0.2">
      <c r="A9" s="145" t="s">
        <v>234</v>
      </c>
      <c r="B9" s="147">
        <v>508514018</v>
      </c>
      <c r="C9" s="145" t="s">
        <v>235</v>
      </c>
      <c r="D9" s="146"/>
      <c r="E9" s="170">
        <v>250</v>
      </c>
      <c r="F9" s="128" t="s">
        <v>253</v>
      </c>
    </row>
    <row r="10" spans="1:6" x14ac:dyDescent="0.2">
      <c r="A10" s="145" t="s">
        <v>236</v>
      </c>
      <c r="B10" s="147">
        <v>138504872</v>
      </c>
      <c r="C10" s="145" t="s">
        <v>237</v>
      </c>
      <c r="D10" s="146"/>
      <c r="E10" s="157">
        <v>250</v>
      </c>
      <c r="F10" s="128" t="s">
        <v>254</v>
      </c>
    </row>
    <row r="11" spans="1:6" x14ac:dyDescent="0.2">
      <c r="A11" s="171" t="s">
        <v>247</v>
      </c>
      <c r="B11" s="172"/>
      <c r="C11" s="173"/>
      <c r="D11" s="174"/>
      <c r="E11" s="157">
        <v>250</v>
      </c>
      <c r="F11" s="128" t="s">
        <v>248</v>
      </c>
    </row>
    <row r="12" spans="1:6" x14ac:dyDescent="0.2">
      <c r="A12" s="145" t="s">
        <v>221</v>
      </c>
      <c r="B12" s="147">
        <v>8518950</v>
      </c>
      <c r="C12" s="145" t="s">
        <v>30</v>
      </c>
      <c r="D12" s="147"/>
      <c r="E12" s="170"/>
    </row>
    <row r="13" spans="1:6" x14ac:dyDescent="0.2">
      <c r="A13" s="145" t="s">
        <v>222</v>
      </c>
      <c r="B13" s="147">
        <v>8515292</v>
      </c>
      <c r="C13" s="145" t="s">
        <v>30</v>
      </c>
      <c r="D13" s="147"/>
      <c r="E13" s="170"/>
    </row>
    <row r="14" spans="1:6" x14ac:dyDescent="0.2">
      <c r="A14" s="145" t="s">
        <v>223</v>
      </c>
      <c r="B14" s="147">
        <v>8624235</v>
      </c>
      <c r="C14" s="145" t="s">
        <v>30</v>
      </c>
      <c r="D14" s="147"/>
      <c r="E14" s="170"/>
    </row>
    <row r="15" spans="1:6" x14ac:dyDescent="0.2">
      <c r="A15" s="145" t="s">
        <v>224</v>
      </c>
      <c r="B15" s="147">
        <v>8624374</v>
      </c>
      <c r="C15" s="145" t="s">
        <v>30</v>
      </c>
      <c r="D15" s="147"/>
      <c r="E15" s="170"/>
    </row>
    <row r="16" spans="1:6" x14ac:dyDescent="0.2">
      <c r="A16" s="145" t="s">
        <v>225</v>
      </c>
      <c r="B16" s="147">
        <v>8944018</v>
      </c>
      <c r="C16" s="145" t="s">
        <v>30</v>
      </c>
      <c r="D16" s="147"/>
      <c r="E16" s="170"/>
    </row>
    <row r="17" spans="1:6" x14ac:dyDescent="0.2">
      <c r="A17" s="145" t="s">
        <v>226</v>
      </c>
      <c r="B17" s="147">
        <v>8515576</v>
      </c>
      <c r="C17" s="145" t="s">
        <v>30</v>
      </c>
      <c r="D17" s="147"/>
      <c r="E17" s="170"/>
    </row>
    <row r="18" spans="1:6" x14ac:dyDescent="0.2">
      <c r="A18" s="145" t="s">
        <v>227</v>
      </c>
      <c r="B18" s="147">
        <v>8627864</v>
      </c>
      <c r="C18" s="145" t="s">
        <v>30</v>
      </c>
      <c r="D18" s="147"/>
      <c r="E18" s="170"/>
    </row>
    <row r="19" spans="1:6" x14ac:dyDescent="0.2">
      <c r="A19" s="145" t="s">
        <v>228</v>
      </c>
      <c r="B19" s="147">
        <v>8943953</v>
      </c>
      <c r="C19" s="145" t="s">
        <v>30</v>
      </c>
      <c r="D19" s="147"/>
      <c r="E19" s="170"/>
    </row>
    <row r="21" spans="1:6" x14ac:dyDescent="0.2">
      <c r="A21" s="175" t="s">
        <v>255</v>
      </c>
    </row>
    <row r="23" spans="1:6" x14ac:dyDescent="0.2">
      <c r="A23" s="234"/>
      <c r="B23" s="234"/>
      <c r="C23" s="235" t="s">
        <v>108</v>
      </c>
      <c r="D23" s="234"/>
      <c r="E23" s="236">
        <v>1750</v>
      </c>
      <c r="F23" s="234"/>
    </row>
    <row r="24" spans="1:6" x14ac:dyDescent="0.2">
      <c r="C24" s="129"/>
      <c r="E24" s="158"/>
    </row>
  </sheetData>
  <mergeCells count="2">
    <mergeCell ref="A1:F1"/>
    <mergeCell ref="A2:F2"/>
  </mergeCells>
  <phoneticPr fontId="6" type="noConversion"/>
  <printOptions gridLines="1" gridLinesSet="0"/>
  <pageMargins left="0.5" right="0.25" top="0.5" bottom="0.5" header="0.5" footer="0.5"/>
  <pageSetup scale="7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2:I38"/>
  <sheetViews>
    <sheetView workbookViewId="0">
      <selection activeCell="A4" sqref="A4"/>
    </sheetView>
  </sheetViews>
  <sheetFormatPr defaultRowHeight="12.75" x14ac:dyDescent="0.2"/>
  <cols>
    <col min="1" max="1" width="17.33203125" customWidth="1"/>
    <col min="2" max="2" width="46.33203125" customWidth="1"/>
    <col min="3" max="3" width="16.6640625" customWidth="1"/>
    <col min="4" max="4" width="29.83203125" customWidth="1"/>
    <col min="5" max="6" width="6.83203125" customWidth="1"/>
    <col min="7" max="7" width="19.33203125" customWidth="1"/>
    <col min="8" max="8" width="9.5" customWidth="1"/>
    <col min="9" max="9" width="46.83203125" customWidth="1"/>
  </cols>
  <sheetData>
    <row r="2" spans="1:9" x14ac:dyDescent="0.2">
      <c r="F2" s="128" t="s">
        <v>101</v>
      </c>
      <c r="H2" s="128" t="s">
        <v>1</v>
      </c>
    </row>
    <row r="3" spans="1:9" x14ac:dyDescent="0.2">
      <c r="A3" s="143" t="s">
        <v>110</v>
      </c>
      <c r="B3" s="18" t="s">
        <v>18</v>
      </c>
      <c r="C3" s="21" t="s">
        <v>6</v>
      </c>
      <c r="D3" s="18" t="s">
        <v>24</v>
      </c>
      <c r="E3" s="9" t="s">
        <v>17</v>
      </c>
      <c r="F3" s="9" t="s">
        <v>102</v>
      </c>
      <c r="G3" s="8" t="s">
        <v>12</v>
      </c>
      <c r="H3" s="128" t="s">
        <v>202</v>
      </c>
      <c r="I3" s="239" t="s">
        <v>203</v>
      </c>
    </row>
    <row r="4" spans="1:9" x14ac:dyDescent="0.2">
      <c r="A4" s="186" t="s">
        <v>211</v>
      </c>
      <c r="B4" s="145" t="s">
        <v>117</v>
      </c>
      <c r="C4" s="147" t="s">
        <v>118</v>
      </c>
      <c r="D4" s="145" t="s">
        <v>30</v>
      </c>
      <c r="E4" s="146">
        <v>75</v>
      </c>
      <c r="F4" s="146" t="s">
        <v>103</v>
      </c>
      <c r="G4" s="147" t="s">
        <v>49</v>
      </c>
      <c r="H4" s="148" t="s">
        <v>25</v>
      </c>
      <c r="I4" s="243"/>
    </row>
    <row r="5" spans="1:9" x14ac:dyDescent="0.2">
      <c r="A5" s="185" t="s">
        <v>216</v>
      </c>
      <c r="B5" s="145" t="s">
        <v>119</v>
      </c>
      <c r="C5" s="147" t="s">
        <v>120</v>
      </c>
      <c r="D5" s="145" t="s">
        <v>30</v>
      </c>
      <c r="E5" s="146">
        <v>61</v>
      </c>
      <c r="F5" s="146" t="s">
        <v>103</v>
      </c>
      <c r="G5" s="147" t="s">
        <v>50</v>
      </c>
      <c r="H5" s="148" t="s">
        <v>25</v>
      </c>
      <c r="I5" s="243"/>
    </row>
    <row r="6" spans="1:9" x14ac:dyDescent="0.2">
      <c r="A6" s="185" t="s">
        <v>217</v>
      </c>
      <c r="B6" s="145" t="s">
        <v>122</v>
      </c>
      <c r="C6" s="147" t="s">
        <v>123</v>
      </c>
      <c r="D6" s="145" t="s">
        <v>121</v>
      </c>
      <c r="E6" s="146">
        <v>6</v>
      </c>
      <c r="F6" s="146" t="s">
        <v>103</v>
      </c>
      <c r="G6" s="147" t="s">
        <v>49</v>
      </c>
      <c r="H6" s="148" t="s">
        <v>25</v>
      </c>
      <c r="I6" s="243"/>
    </row>
    <row r="7" spans="1:9" x14ac:dyDescent="0.2">
      <c r="A7" s="185" t="s">
        <v>217</v>
      </c>
      <c r="B7" s="145" t="s">
        <v>124</v>
      </c>
      <c r="C7" s="147" t="s">
        <v>125</v>
      </c>
      <c r="D7" s="145" t="s">
        <v>121</v>
      </c>
      <c r="E7" s="146">
        <v>10</v>
      </c>
      <c r="F7" s="146" t="s">
        <v>103</v>
      </c>
      <c r="G7" s="147" t="s">
        <v>165</v>
      </c>
      <c r="H7" s="148" t="s">
        <v>25</v>
      </c>
      <c r="I7" s="57" t="s">
        <v>166</v>
      </c>
    </row>
    <row r="8" spans="1:9" x14ac:dyDescent="0.2">
      <c r="A8" s="185" t="s">
        <v>217</v>
      </c>
      <c r="B8" s="145" t="s">
        <v>127</v>
      </c>
      <c r="C8" s="147" t="s">
        <v>128</v>
      </c>
      <c r="D8" s="145" t="s">
        <v>126</v>
      </c>
      <c r="E8" s="146">
        <v>11</v>
      </c>
      <c r="F8" s="146" t="s">
        <v>103</v>
      </c>
      <c r="G8" s="147" t="s">
        <v>167</v>
      </c>
      <c r="H8" s="148" t="s">
        <v>25</v>
      </c>
      <c r="I8" s="243"/>
    </row>
    <row r="9" spans="1:9" x14ac:dyDescent="0.2">
      <c r="A9" s="185" t="s">
        <v>216</v>
      </c>
      <c r="B9" s="145" t="s">
        <v>130</v>
      </c>
      <c r="C9" s="147" t="s">
        <v>131</v>
      </c>
      <c r="D9" s="145" t="s">
        <v>129</v>
      </c>
      <c r="E9" s="146">
        <v>11</v>
      </c>
      <c r="F9" s="146" t="s">
        <v>103</v>
      </c>
      <c r="G9" s="147" t="s">
        <v>49</v>
      </c>
      <c r="H9" s="148" t="s">
        <v>25</v>
      </c>
      <c r="I9" s="243"/>
    </row>
    <row r="10" spans="1:9" x14ac:dyDescent="0.2">
      <c r="A10" s="185"/>
      <c r="B10" s="178" t="s">
        <v>162</v>
      </c>
      <c r="C10" s="181"/>
      <c r="D10" s="182"/>
      <c r="E10" s="183"/>
      <c r="F10" s="183"/>
      <c r="G10" s="241"/>
      <c r="H10" s="241"/>
      <c r="I10" s="242"/>
    </row>
    <row r="11" spans="1:9" x14ac:dyDescent="0.2">
      <c r="A11" s="185"/>
      <c r="B11" s="129" t="s">
        <v>173</v>
      </c>
      <c r="I11" s="244"/>
    </row>
    <row r="12" spans="1:9" x14ac:dyDescent="0.2">
      <c r="A12" s="185" t="s">
        <v>216</v>
      </c>
      <c r="B12" s="145" t="s">
        <v>133</v>
      </c>
      <c r="C12" s="147" t="s">
        <v>140</v>
      </c>
      <c r="D12" s="145" t="s">
        <v>132</v>
      </c>
      <c r="E12" s="147">
        <v>50</v>
      </c>
      <c r="F12" s="146" t="s">
        <v>25</v>
      </c>
      <c r="G12" s="147" t="s">
        <v>50</v>
      </c>
      <c r="H12" s="148" t="s">
        <v>25</v>
      </c>
      <c r="I12" s="243"/>
    </row>
    <row r="13" spans="1:9" x14ac:dyDescent="0.2">
      <c r="A13" s="185" t="s">
        <v>216</v>
      </c>
      <c r="B13" s="145" t="s">
        <v>134</v>
      </c>
      <c r="C13" s="147" t="s">
        <v>141</v>
      </c>
      <c r="D13" s="145" t="s">
        <v>132</v>
      </c>
      <c r="E13" s="147">
        <v>44</v>
      </c>
      <c r="F13" s="146" t="s">
        <v>25</v>
      </c>
      <c r="G13" s="147" t="s">
        <v>168</v>
      </c>
      <c r="H13" s="148" t="s">
        <v>103</v>
      </c>
      <c r="I13" s="57" t="s">
        <v>166</v>
      </c>
    </row>
    <row r="14" spans="1:9" x14ac:dyDescent="0.2">
      <c r="A14" s="185" t="s">
        <v>211</v>
      </c>
      <c r="B14" s="145" t="s">
        <v>135</v>
      </c>
      <c r="C14" s="147" t="s">
        <v>142</v>
      </c>
      <c r="D14" s="145" t="s">
        <v>132</v>
      </c>
      <c r="E14" s="147">
        <v>51</v>
      </c>
      <c r="F14" s="146" t="s">
        <v>25</v>
      </c>
      <c r="G14" s="147" t="s">
        <v>49</v>
      </c>
      <c r="H14" s="148" t="s">
        <v>25</v>
      </c>
      <c r="I14" s="243"/>
    </row>
    <row r="15" spans="1:9" x14ac:dyDescent="0.2">
      <c r="A15" s="185" t="s">
        <v>216</v>
      </c>
      <c r="B15" s="145" t="s">
        <v>136</v>
      </c>
      <c r="C15" s="147" t="s">
        <v>143</v>
      </c>
      <c r="D15" s="145" t="s">
        <v>132</v>
      </c>
      <c r="E15" s="147">
        <v>29</v>
      </c>
      <c r="F15" s="146" t="s">
        <v>25</v>
      </c>
      <c r="G15" s="147" t="s">
        <v>50</v>
      </c>
      <c r="H15" s="148" t="s">
        <v>103</v>
      </c>
      <c r="I15" s="57" t="s">
        <v>169</v>
      </c>
    </row>
    <row r="16" spans="1:9" x14ac:dyDescent="0.2">
      <c r="A16" s="185" t="s">
        <v>216</v>
      </c>
      <c r="B16" s="145" t="s">
        <v>137</v>
      </c>
      <c r="C16" s="147" t="s">
        <v>143</v>
      </c>
      <c r="D16" s="145" t="s">
        <v>132</v>
      </c>
      <c r="E16" s="147">
        <v>29</v>
      </c>
      <c r="F16" s="146" t="s">
        <v>25</v>
      </c>
      <c r="G16" s="147" t="s">
        <v>167</v>
      </c>
      <c r="H16" s="148" t="s">
        <v>25</v>
      </c>
      <c r="I16" s="243"/>
    </row>
    <row r="17" spans="1:9" x14ac:dyDescent="0.2">
      <c r="A17" s="185" t="s">
        <v>216</v>
      </c>
      <c r="B17" s="145" t="s">
        <v>171</v>
      </c>
      <c r="C17" s="147" t="s">
        <v>143</v>
      </c>
      <c r="D17" s="145" t="s">
        <v>132</v>
      </c>
      <c r="E17" s="147">
        <v>29</v>
      </c>
      <c r="F17" s="146" t="s">
        <v>25</v>
      </c>
      <c r="G17" s="147" t="s">
        <v>170</v>
      </c>
      <c r="H17" s="148" t="s">
        <v>25</v>
      </c>
      <c r="I17" s="243"/>
    </row>
    <row r="18" spans="1:9" x14ac:dyDescent="0.2">
      <c r="A18" s="185"/>
      <c r="B18" s="145" t="s">
        <v>138</v>
      </c>
      <c r="C18" s="147" t="s">
        <v>144</v>
      </c>
      <c r="D18" s="145" t="s">
        <v>132</v>
      </c>
      <c r="E18" s="147">
        <v>10</v>
      </c>
      <c r="F18" s="146" t="s">
        <v>25</v>
      </c>
      <c r="G18" s="147" t="s">
        <v>49</v>
      </c>
      <c r="H18" s="148" t="s">
        <v>25</v>
      </c>
      <c r="I18" s="243"/>
    </row>
    <row r="19" spans="1:9" x14ac:dyDescent="0.2">
      <c r="A19" s="185"/>
      <c r="B19" s="145" t="s">
        <v>139</v>
      </c>
      <c r="C19" s="147" t="s">
        <v>144</v>
      </c>
      <c r="D19" s="145" t="s">
        <v>132</v>
      </c>
      <c r="E19" s="147">
        <v>10</v>
      </c>
      <c r="F19" s="146" t="s">
        <v>25</v>
      </c>
      <c r="G19" s="147" t="s">
        <v>167</v>
      </c>
      <c r="H19" s="148" t="s">
        <v>25</v>
      </c>
      <c r="I19" s="243"/>
    </row>
    <row r="20" spans="1:9" x14ac:dyDescent="0.2">
      <c r="A20" s="185"/>
      <c r="B20" s="129" t="s">
        <v>174</v>
      </c>
      <c r="H20" s="185"/>
      <c r="I20" s="186"/>
    </row>
    <row r="21" spans="1:9" x14ac:dyDescent="0.2">
      <c r="A21" s="185" t="s">
        <v>212</v>
      </c>
      <c r="B21" s="145" t="s">
        <v>145</v>
      </c>
      <c r="C21" s="147" t="s">
        <v>152</v>
      </c>
      <c r="D21" s="145" t="s">
        <v>30</v>
      </c>
      <c r="E21" s="147">
        <v>31</v>
      </c>
      <c r="F21" s="146" t="s">
        <v>103</v>
      </c>
      <c r="G21" s="147" t="s">
        <v>49</v>
      </c>
      <c r="H21" s="148" t="s">
        <v>103</v>
      </c>
      <c r="I21" s="145" t="s">
        <v>207</v>
      </c>
    </row>
    <row r="22" spans="1:9" x14ac:dyDescent="0.2">
      <c r="A22" s="185" t="s">
        <v>212</v>
      </c>
      <c r="B22" s="145" t="s">
        <v>146</v>
      </c>
      <c r="C22" s="147" t="s">
        <v>153</v>
      </c>
      <c r="D22" s="145" t="s">
        <v>30</v>
      </c>
      <c r="E22" s="147">
        <v>31</v>
      </c>
      <c r="F22" s="146" t="s">
        <v>103</v>
      </c>
      <c r="G22" s="147" t="s">
        <v>49</v>
      </c>
      <c r="H22" s="148" t="s">
        <v>25</v>
      </c>
      <c r="I22" s="243"/>
    </row>
    <row r="23" spans="1:9" x14ac:dyDescent="0.2">
      <c r="A23" s="185" t="s">
        <v>215</v>
      </c>
      <c r="B23" s="145" t="s">
        <v>147</v>
      </c>
      <c r="C23" s="147" t="s">
        <v>154</v>
      </c>
      <c r="D23" s="145" t="s">
        <v>30</v>
      </c>
      <c r="E23" s="147">
        <v>10</v>
      </c>
      <c r="F23" s="146" t="s">
        <v>103</v>
      </c>
      <c r="G23" s="147" t="s">
        <v>49</v>
      </c>
      <c r="H23" s="148" t="s">
        <v>103</v>
      </c>
      <c r="I23" s="243"/>
    </row>
    <row r="24" spans="1:9" x14ac:dyDescent="0.2">
      <c r="A24" s="185"/>
      <c r="B24" s="145" t="s">
        <v>172</v>
      </c>
      <c r="C24" s="147" t="s">
        <v>155</v>
      </c>
      <c r="D24" s="145" t="s">
        <v>30</v>
      </c>
      <c r="E24" s="147">
        <v>11</v>
      </c>
      <c r="F24" s="146" t="s">
        <v>103</v>
      </c>
      <c r="G24" s="147" t="s">
        <v>49</v>
      </c>
      <c r="H24" s="148" t="s">
        <v>103</v>
      </c>
      <c r="I24" s="145" t="s">
        <v>206</v>
      </c>
    </row>
    <row r="25" spans="1:9" x14ac:dyDescent="0.2">
      <c r="A25" s="185" t="s">
        <v>214</v>
      </c>
      <c r="B25" s="145" t="s">
        <v>148</v>
      </c>
      <c r="C25" s="147" t="s">
        <v>156</v>
      </c>
      <c r="D25" s="145" t="s">
        <v>30</v>
      </c>
      <c r="E25" s="147">
        <v>10</v>
      </c>
      <c r="F25" s="146" t="s">
        <v>103</v>
      </c>
      <c r="G25" s="147" t="s">
        <v>49</v>
      </c>
      <c r="H25" s="148" t="s">
        <v>25</v>
      </c>
      <c r="I25" s="243"/>
    </row>
    <row r="26" spans="1:9" x14ac:dyDescent="0.2">
      <c r="A26" s="185" t="s">
        <v>210</v>
      </c>
      <c r="B26" s="145" t="s">
        <v>149</v>
      </c>
      <c r="C26" s="147" t="s">
        <v>157</v>
      </c>
      <c r="D26" s="145" t="s">
        <v>30</v>
      </c>
      <c r="E26" s="147">
        <v>10</v>
      </c>
      <c r="F26" s="146" t="s">
        <v>103</v>
      </c>
      <c r="G26" s="147" t="s">
        <v>49</v>
      </c>
      <c r="H26" s="148" t="s">
        <v>25</v>
      </c>
      <c r="I26" s="243"/>
    </row>
    <row r="27" spans="1:9" x14ac:dyDescent="0.2">
      <c r="A27" s="185" t="s">
        <v>210</v>
      </c>
      <c r="B27" s="145" t="s">
        <v>150</v>
      </c>
      <c r="C27" s="147" t="s">
        <v>158</v>
      </c>
      <c r="D27" s="145" t="s">
        <v>30</v>
      </c>
      <c r="E27" s="147">
        <v>10</v>
      </c>
      <c r="F27" s="146" t="s">
        <v>103</v>
      </c>
      <c r="G27" s="147" t="s">
        <v>49</v>
      </c>
      <c r="H27" s="148" t="s">
        <v>103</v>
      </c>
      <c r="I27" s="243"/>
    </row>
    <row r="28" spans="1:9" x14ac:dyDescent="0.2">
      <c r="A28" s="185" t="s">
        <v>214</v>
      </c>
      <c r="B28" s="145" t="s">
        <v>151</v>
      </c>
      <c r="C28" s="147" t="s">
        <v>159</v>
      </c>
      <c r="D28" s="145" t="s">
        <v>30</v>
      </c>
      <c r="E28" s="147">
        <v>75</v>
      </c>
      <c r="F28" s="146" t="s">
        <v>103</v>
      </c>
      <c r="G28" s="147" t="s">
        <v>49</v>
      </c>
      <c r="H28" s="148" t="s">
        <v>103</v>
      </c>
      <c r="I28" s="145" t="s">
        <v>206</v>
      </c>
    </row>
    <row r="29" spans="1:9" x14ac:dyDescent="0.2">
      <c r="A29" s="186"/>
      <c r="B29" s="237" t="s">
        <v>179</v>
      </c>
      <c r="C29" s="238"/>
      <c r="D29" s="155"/>
      <c r="E29" s="240"/>
      <c r="F29" s="240"/>
      <c r="G29" s="238"/>
      <c r="H29" s="185"/>
      <c r="I29" s="186"/>
    </row>
    <row r="30" spans="1:9" x14ac:dyDescent="0.2">
      <c r="A30" s="186" t="s">
        <v>213</v>
      </c>
      <c r="B30" s="145" t="s">
        <v>180</v>
      </c>
      <c r="C30" s="147" t="s">
        <v>193</v>
      </c>
      <c r="D30" s="145" t="s">
        <v>30</v>
      </c>
      <c r="E30" s="146">
        <v>11</v>
      </c>
      <c r="F30" s="146" t="s">
        <v>103</v>
      </c>
      <c r="G30" s="147" t="s">
        <v>165</v>
      </c>
      <c r="H30" s="148" t="s">
        <v>25</v>
      </c>
      <c r="I30" s="57" t="s">
        <v>166</v>
      </c>
    </row>
    <row r="31" spans="1:9" x14ac:dyDescent="0.2">
      <c r="A31" s="186" t="s">
        <v>212</v>
      </c>
      <c r="B31" s="145" t="s">
        <v>189</v>
      </c>
      <c r="C31" s="147" t="s">
        <v>194</v>
      </c>
      <c r="D31" s="145" t="s">
        <v>30</v>
      </c>
      <c r="E31" s="146">
        <v>10</v>
      </c>
      <c r="F31" s="146" t="s">
        <v>103</v>
      </c>
      <c r="G31" s="147" t="s">
        <v>49</v>
      </c>
      <c r="H31" s="148" t="s">
        <v>25</v>
      </c>
      <c r="I31" s="57"/>
    </row>
    <row r="32" spans="1:9" x14ac:dyDescent="0.2">
      <c r="A32" s="186"/>
      <c r="B32" s="145" t="s">
        <v>184</v>
      </c>
      <c r="C32" s="147" t="s">
        <v>195</v>
      </c>
      <c r="D32" s="145" t="s">
        <v>30</v>
      </c>
      <c r="E32" s="146">
        <v>35</v>
      </c>
      <c r="F32" s="146" t="s">
        <v>103</v>
      </c>
      <c r="G32" s="147" t="s">
        <v>49</v>
      </c>
      <c r="H32" s="148" t="s">
        <v>25</v>
      </c>
      <c r="I32" s="57" t="s">
        <v>205</v>
      </c>
    </row>
    <row r="33" spans="1:9" x14ac:dyDescent="0.2">
      <c r="A33" s="186" t="s">
        <v>211</v>
      </c>
      <c r="B33" s="145" t="s">
        <v>185</v>
      </c>
      <c r="C33" s="147" t="s">
        <v>196</v>
      </c>
      <c r="D33" s="145" t="s">
        <v>30</v>
      </c>
      <c r="E33" s="146">
        <v>50</v>
      </c>
      <c r="F33" s="146" t="s">
        <v>103</v>
      </c>
      <c r="G33" s="147" t="s">
        <v>187</v>
      </c>
      <c r="H33" s="148" t="s">
        <v>103</v>
      </c>
      <c r="I33" s="57" t="s">
        <v>188</v>
      </c>
    </row>
    <row r="34" spans="1:9" x14ac:dyDescent="0.2">
      <c r="A34" s="186" t="s">
        <v>209</v>
      </c>
      <c r="B34" s="145" t="s">
        <v>190</v>
      </c>
      <c r="C34" s="147" t="s">
        <v>197</v>
      </c>
      <c r="D34" s="145" t="s">
        <v>30</v>
      </c>
      <c r="E34" s="146">
        <v>50</v>
      </c>
      <c r="F34" s="146" t="s">
        <v>103</v>
      </c>
      <c r="G34" s="147" t="s">
        <v>165</v>
      </c>
      <c r="H34" s="148" t="s">
        <v>103</v>
      </c>
      <c r="I34" s="57" t="s">
        <v>188</v>
      </c>
    </row>
    <row r="35" spans="1:9" x14ac:dyDescent="0.2">
      <c r="A35" s="186" t="s">
        <v>213</v>
      </c>
      <c r="B35" s="145" t="s">
        <v>191</v>
      </c>
      <c r="C35" s="147" t="s">
        <v>198</v>
      </c>
      <c r="D35" s="145" t="s">
        <v>30</v>
      </c>
      <c r="E35" s="146">
        <v>10</v>
      </c>
      <c r="F35" s="146" t="s">
        <v>103</v>
      </c>
      <c r="G35" s="147" t="s">
        <v>50</v>
      </c>
      <c r="H35" s="148" t="s">
        <v>25</v>
      </c>
      <c r="I35" s="57"/>
    </row>
    <row r="36" spans="1:9" x14ac:dyDescent="0.2">
      <c r="A36" s="186" t="s">
        <v>209</v>
      </c>
      <c r="B36" s="145" t="s">
        <v>192</v>
      </c>
      <c r="C36" s="147" t="s">
        <v>199</v>
      </c>
      <c r="D36" s="145" t="s">
        <v>30</v>
      </c>
      <c r="E36" s="146">
        <v>35</v>
      </c>
      <c r="F36" s="146" t="s">
        <v>103</v>
      </c>
      <c r="G36" s="147" t="s">
        <v>49</v>
      </c>
      <c r="H36" s="148" t="s">
        <v>25</v>
      </c>
      <c r="I36" s="57" t="s">
        <v>204</v>
      </c>
    </row>
    <row r="37" spans="1:9" x14ac:dyDescent="0.2">
      <c r="A37" s="186" t="s">
        <v>208</v>
      </c>
      <c r="B37" s="145" t="s">
        <v>186</v>
      </c>
      <c r="C37" s="147" t="s">
        <v>200</v>
      </c>
      <c r="D37" s="145" t="s">
        <v>30</v>
      </c>
      <c r="E37" s="146">
        <v>49</v>
      </c>
      <c r="F37" s="146" t="s">
        <v>103</v>
      </c>
      <c r="G37" s="147" t="s">
        <v>49</v>
      </c>
      <c r="H37" s="148" t="s">
        <v>103</v>
      </c>
      <c r="I37" s="57" t="s">
        <v>204</v>
      </c>
    </row>
    <row r="38" spans="1:9" x14ac:dyDescent="0.2">
      <c r="A38" t="s">
        <v>208</v>
      </c>
      <c r="B38" s="145" t="s">
        <v>181</v>
      </c>
      <c r="C38" s="147" t="s">
        <v>201</v>
      </c>
      <c r="D38" s="145" t="s">
        <v>30</v>
      </c>
      <c r="E38" s="146">
        <v>9</v>
      </c>
      <c r="F38" s="146" t="s">
        <v>25</v>
      </c>
      <c r="G38" s="147" t="s">
        <v>49</v>
      </c>
      <c r="H38" s="148" t="s">
        <v>25</v>
      </c>
      <c r="I38" s="57"/>
    </row>
  </sheetData>
  <phoneticPr fontId="6" type="noConversion"/>
  <printOptions gridLines="1" gridLinesSet="0"/>
  <pageMargins left="0.25" right="0.25" top="1" bottom="1" header="0.5" footer="0.5"/>
  <pageSetup scale="80" orientation="landscape" r:id="rId1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AB59"/>
  <sheetViews>
    <sheetView topLeftCell="K7" workbookViewId="0">
      <selection activeCell="S44" sqref="S44"/>
    </sheetView>
  </sheetViews>
  <sheetFormatPr defaultRowHeight="12.75" x14ac:dyDescent="0.2"/>
  <cols>
    <col min="1" max="1" width="46.33203125" customWidth="1"/>
    <col min="2" max="2" width="16.6640625" customWidth="1"/>
    <col min="3" max="3" width="32.6640625" customWidth="1"/>
    <col min="4" max="5" width="6.83203125" customWidth="1"/>
    <col min="7" max="7" width="6.83203125" customWidth="1"/>
    <col min="8" max="8" width="17" customWidth="1"/>
    <col min="9" max="9" width="12.1640625" customWidth="1"/>
    <col min="10" max="10" width="19.1640625" customWidth="1"/>
    <col min="11" max="11" width="11.5" customWidth="1"/>
    <col min="12" max="12" width="22" customWidth="1"/>
    <col min="13" max="13" width="11.83203125" customWidth="1"/>
    <col min="14" max="14" width="22" customWidth="1"/>
    <col min="15" max="15" width="18.5" customWidth="1"/>
    <col min="16" max="16" width="30.5" customWidth="1"/>
    <col min="17" max="18" width="18.33203125" customWidth="1"/>
    <col min="19" max="19" width="18.6640625" customWidth="1"/>
    <col min="20" max="20" width="7.1640625" customWidth="1"/>
    <col min="21" max="21" width="6.5" customWidth="1"/>
    <col min="22" max="22" width="17.6640625" customWidth="1"/>
    <col min="23" max="23" width="19.33203125" customWidth="1"/>
    <col min="24" max="24" width="18.1640625" customWidth="1"/>
    <col min="25" max="25" width="69" customWidth="1"/>
    <col min="26" max="26" width="0" hidden="1" customWidth="1"/>
    <col min="27" max="27" width="0.33203125" customWidth="1"/>
  </cols>
  <sheetData>
    <row r="1" spans="1:28" ht="35.25" x14ac:dyDescent="0.5">
      <c r="A1" s="15" t="s">
        <v>99</v>
      </c>
      <c r="B1" s="19"/>
      <c r="C1" s="15"/>
      <c r="D1" s="4"/>
      <c r="E1" s="4"/>
      <c r="F1" s="5"/>
      <c r="G1" s="246"/>
      <c r="H1" s="246"/>
      <c r="I1" s="246"/>
      <c r="J1" s="246"/>
      <c r="K1" s="246"/>
      <c r="L1" s="246"/>
      <c r="M1" s="246"/>
      <c r="N1" s="246"/>
      <c r="O1" s="246"/>
      <c r="P1" s="5"/>
      <c r="Q1" s="5"/>
      <c r="R1" s="5"/>
      <c r="S1" s="5"/>
      <c r="T1" s="22"/>
      <c r="U1" s="5"/>
      <c r="V1" s="5"/>
      <c r="W1" s="5"/>
      <c r="X1" s="5"/>
      <c r="Y1" s="7"/>
      <c r="Z1" s="7"/>
      <c r="AA1" s="7"/>
      <c r="AB1" s="7"/>
    </row>
    <row r="2" spans="1:28" ht="35.25" x14ac:dyDescent="0.5">
      <c r="A2" s="15" t="s">
        <v>114</v>
      </c>
      <c r="B2" s="19"/>
      <c r="C2" s="15"/>
      <c r="D2" s="4"/>
      <c r="E2" s="4"/>
      <c r="F2" s="5"/>
      <c r="G2" s="246"/>
      <c r="H2" s="246"/>
      <c r="I2" s="246"/>
      <c r="J2" s="246"/>
      <c r="K2" s="246"/>
      <c r="L2" s="246"/>
      <c r="M2" s="246"/>
      <c r="N2" s="246"/>
      <c r="O2" s="246"/>
      <c r="P2" s="5"/>
      <c r="Q2" s="5"/>
      <c r="R2" s="5"/>
      <c r="S2" s="5"/>
      <c r="T2" s="22"/>
      <c r="U2" s="5"/>
      <c r="V2" s="5"/>
      <c r="W2" s="5"/>
      <c r="X2" s="5"/>
      <c r="Y2" s="7"/>
      <c r="Z2" s="7"/>
      <c r="AA2" s="7"/>
      <c r="AB2" s="7"/>
    </row>
    <row r="3" spans="1:28" ht="35.25" x14ac:dyDescent="0.5">
      <c r="A3" s="15"/>
      <c r="B3" s="19"/>
      <c r="C3" s="15"/>
      <c r="D3" s="4"/>
      <c r="E3" s="4"/>
      <c r="F3" s="5"/>
      <c r="G3" s="246"/>
      <c r="H3" s="246"/>
      <c r="I3" s="246"/>
      <c r="J3" s="246"/>
      <c r="K3" s="246"/>
      <c r="L3" s="246"/>
      <c r="M3" s="246"/>
      <c r="N3" s="246"/>
      <c r="O3" s="246"/>
      <c r="P3" s="5"/>
      <c r="Q3" s="5"/>
      <c r="R3" s="5"/>
      <c r="S3" s="5"/>
      <c r="T3" s="22"/>
      <c r="U3" s="5"/>
      <c r="V3" s="5"/>
      <c r="W3" s="5"/>
      <c r="X3" s="5"/>
      <c r="Y3" s="7"/>
      <c r="Z3" s="7"/>
      <c r="AA3" s="7"/>
      <c r="AB3" s="7"/>
    </row>
    <row r="4" spans="1:28" ht="35.25" x14ac:dyDescent="0.5">
      <c r="A4" s="11"/>
      <c r="B4" s="19"/>
      <c r="C4" s="15"/>
      <c r="D4" s="4"/>
      <c r="E4" s="4"/>
      <c r="F4" s="5"/>
      <c r="G4" s="246"/>
      <c r="H4" s="246"/>
      <c r="I4" s="246"/>
      <c r="J4" s="246"/>
      <c r="K4" s="246"/>
      <c r="L4" s="246"/>
      <c r="M4" s="246"/>
      <c r="N4" s="246"/>
      <c r="O4" s="246"/>
      <c r="P4" s="5"/>
      <c r="Q4" s="5"/>
      <c r="R4" s="5"/>
      <c r="S4" s="5"/>
      <c r="T4" s="22"/>
      <c r="U4" s="5"/>
      <c r="V4" s="5"/>
      <c r="W4" s="5"/>
      <c r="X4" s="5"/>
      <c r="Y4" s="7"/>
      <c r="Z4" s="7"/>
      <c r="AA4" s="7"/>
      <c r="AB4" s="7"/>
    </row>
    <row r="5" spans="1:28" ht="35.25" x14ac:dyDescent="0.5">
      <c r="A5" s="11"/>
      <c r="B5" s="19"/>
      <c r="C5" s="15"/>
      <c r="D5" s="4"/>
      <c r="E5" s="4"/>
      <c r="F5" s="5"/>
      <c r="G5" s="246"/>
      <c r="H5" s="246"/>
      <c r="I5" s="246"/>
      <c r="J5" s="246"/>
      <c r="K5" s="246"/>
      <c r="L5" s="246"/>
      <c r="M5" s="246"/>
      <c r="N5" s="246"/>
      <c r="O5" s="246"/>
      <c r="P5" s="5"/>
      <c r="Q5" s="5"/>
      <c r="R5" s="5"/>
      <c r="S5" s="5"/>
      <c r="T5" s="22"/>
      <c r="U5" s="5"/>
      <c r="V5" s="5"/>
      <c r="W5" s="5"/>
      <c r="X5" s="5"/>
      <c r="Y5" s="7"/>
      <c r="Z5" s="7"/>
      <c r="AA5" s="7"/>
      <c r="AB5" s="7"/>
    </row>
    <row r="6" spans="1:28" ht="35.25" x14ac:dyDescent="0.5">
      <c r="A6" s="11"/>
      <c r="B6" s="19"/>
      <c r="C6" s="15"/>
      <c r="D6" s="4"/>
      <c r="E6" s="4"/>
      <c r="F6" s="5"/>
      <c r="G6" s="246"/>
      <c r="H6" s="331" t="s">
        <v>68</v>
      </c>
      <c r="I6" s="332"/>
      <c r="J6" s="332"/>
      <c r="K6" s="332"/>
      <c r="L6" s="332"/>
      <c r="M6" s="332"/>
      <c r="N6" s="332"/>
      <c r="O6" s="333"/>
      <c r="P6" s="334" t="s">
        <v>69</v>
      </c>
      <c r="Q6" s="335"/>
      <c r="R6" s="335"/>
      <c r="S6" s="336"/>
      <c r="T6" s="22"/>
      <c r="U6" s="5"/>
      <c r="V6" s="5"/>
      <c r="W6" s="337" t="s">
        <v>71</v>
      </c>
      <c r="X6" s="337"/>
      <c r="Y6" s="7"/>
      <c r="Z6" s="117" t="s">
        <v>70</v>
      </c>
      <c r="AA6" s="118"/>
      <c r="AB6" s="7"/>
    </row>
    <row r="7" spans="1:28" ht="146.25" x14ac:dyDescent="0.2">
      <c r="A7" s="17"/>
      <c r="B7" s="20"/>
      <c r="C7" s="16"/>
      <c r="D7" s="6"/>
      <c r="E7" s="153" t="s">
        <v>101</v>
      </c>
      <c r="F7" s="1" t="s">
        <v>0</v>
      </c>
      <c r="G7" s="2" t="s">
        <v>1</v>
      </c>
      <c r="H7" s="87" t="s">
        <v>56</v>
      </c>
      <c r="I7" s="60" t="s">
        <v>2</v>
      </c>
      <c r="J7" s="60" t="s">
        <v>60</v>
      </c>
      <c r="K7" s="60" t="s">
        <v>54</v>
      </c>
      <c r="L7" s="60" t="s">
        <v>60</v>
      </c>
      <c r="M7" s="88" t="s">
        <v>67</v>
      </c>
      <c r="N7" s="60" t="s">
        <v>65</v>
      </c>
      <c r="O7" s="98" t="s">
        <v>3</v>
      </c>
      <c r="P7" s="114" t="s">
        <v>21</v>
      </c>
      <c r="Q7" s="12" t="s">
        <v>63</v>
      </c>
      <c r="R7" s="12" t="s">
        <v>64</v>
      </c>
      <c r="S7" s="115" t="s">
        <v>62</v>
      </c>
      <c r="T7" s="23" t="s">
        <v>4</v>
      </c>
      <c r="U7" s="1" t="s">
        <v>5</v>
      </c>
      <c r="V7" s="1"/>
      <c r="W7" s="1" t="s">
        <v>115</v>
      </c>
      <c r="X7" s="3" t="s">
        <v>116</v>
      </c>
      <c r="Z7" s="1" t="s">
        <v>23</v>
      </c>
      <c r="AA7" s="3" t="s">
        <v>20</v>
      </c>
    </row>
    <row r="8" spans="1:28" ht="15" x14ac:dyDescent="0.2">
      <c r="A8" s="18" t="s">
        <v>18</v>
      </c>
      <c r="B8" s="21" t="s">
        <v>6</v>
      </c>
      <c r="C8" s="18" t="s">
        <v>24</v>
      </c>
      <c r="D8" s="9" t="s">
        <v>17</v>
      </c>
      <c r="E8" s="9" t="s">
        <v>102</v>
      </c>
      <c r="F8" s="8" t="s">
        <v>7</v>
      </c>
      <c r="G8" s="8" t="s">
        <v>8</v>
      </c>
      <c r="H8" s="89" t="s">
        <v>57</v>
      </c>
      <c r="I8" s="8" t="s">
        <v>61</v>
      </c>
      <c r="J8" s="8" t="s">
        <v>58</v>
      </c>
      <c r="K8" s="8" t="s">
        <v>61</v>
      </c>
      <c r="L8" s="8" t="s">
        <v>59</v>
      </c>
      <c r="M8" s="14" t="s">
        <v>61</v>
      </c>
      <c r="N8" s="8" t="s">
        <v>66</v>
      </c>
      <c r="O8" s="99" t="s">
        <v>9</v>
      </c>
      <c r="P8" s="89" t="s">
        <v>22</v>
      </c>
      <c r="Q8" s="8" t="s">
        <v>22</v>
      </c>
      <c r="R8" s="8" t="s">
        <v>22</v>
      </c>
      <c r="S8" s="99" t="s">
        <v>22</v>
      </c>
      <c r="T8" s="24" t="s">
        <v>10</v>
      </c>
      <c r="U8" s="8" t="s">
        <v>11</v>
      </c>
      <c r="V8" s="8" t="s">
        <v>12</v>
      </c>
      <c r="W8" s="8" t="s">
        <v>13</v>
      </c>
      <c r="X8" s="13">
        <v>15000000</v>
      </c>
      <c r="Y8" s="14" t="s">
        <v>19</v>
      </c>
      <c r="Z8" s="8" t="s">
        <v>13</v>
      </c>
      <c r="AA8" s="13">
        <v>10000000</v>
      </c>
      <c r="AB8" s="10"/>
    </row>
    <row r="9" spans="1:28" ht="15" x14ac:dyDescent="0.2">
      <c r="A9" s="338" t="s">
        <v>178</v>
      </c>
      <c r="B9" s="339"/>
      <c r="C9" s="339"/>
      <c r="D9" s="339"/>
      <c r="E9" s="339"/>
      <c r="F9" s="339"/>
      <c r="G9" s="339"/>
      <c r="H9" s="339"/>
      <c r="I9" s="339"/>
      <c r="J9" s="339"/>
      <c r="K9" s="339"/>
      <c r="L9" s="339"/>
      <c r="M9" s="339"/>
      <c r="N9" s="339"/>
      <c r="O9" s="339"/>
      <c r="P9" s="339"/>
      <c r="Q9" s="339"/>
      <c r="R9" s="339"/>
      <c r="S9" s="339"/>
      <c r="T9" s="339"/>
      <c r="U9" s="339"/>
      <c r="V9" s="339"/>
      <c r="W9" s="339"/>
      <c r="X9" s="339"/>
      <c r="Y9" s="340"/>
      <c r="Z9" s="8"/>
      <c r="AA9" s="13"/>
      <c r="AB9" s="10"/>
    </row>
    <row r="10" spans="1:28" ht="15" x14ac:dyDescent="0.2">
      <c r="A10" s="145" t="s">
        <v>133</v>
      </c>
      <c r="B10" s="147" t="s">
        <v>140</v>
      </c>
      <c r="C10" s="145" t="s">
        <v>132</v>
      </c>
      <c r="D10" s="147">
        <v>50</v>
      </c>
      <c r="E10" s="146" t="s">
        <v>25</v>
      </c>
      <c r="F10" s="147" t="s">
        <v>25</v>
      </c>
      <c r="G10" s="148" t="s">
        <v>25</v>
      </c>
      <c r="H10" s="90">
        <v>980000</v>
      </c>
      <c r="I10" s="63">
        <v>0</v>
      </c>
      <c r="J10" s="61">
        <f t="shared" ref="J10:J17" si="0">H10*I10</f>
        <v>0</v>
      </c>
      <c r="K10" s="180">
        <v>0.439</v>
      </c>
      <c r="L10" s="151">
        <f>H10*K10</f>
        <v>430220</v>
      </c>
      <c r="M10" s="188">
        <f>I10+K10</f>
        <v>0.439</v>
      </c>
      <c r="N10" s="61">
        <f>J10+L10</f>
        <v>430220</v>
      </c>
      <c r="O10" s="100">
        <f>H10-(H10*M10)</f>
        <v>549780</v>
      </c>
      <c r="P10" s="90">
        <f t="shared" ref="P10:P17" si="1">H10+(H10*0.2)</f>
        <v>1176000</v>
      </c>
      <c r="Q10" s="62">
        <f t="shared" ref="Q10:Q17" si="2">J10+(J10*0.2)</f>
        <v>0</v>
      </c>
      <c r="R10" s="152">
        <f t="shared" ref="R10:R17" si="3">L10+(L10*0.2)</f>
        <v>516264</v>
      </c>
      <c r="S10" s="116">
        <f t="shared" ref="S10:S17" si="4">O10+(O10*0.2)</f>
        <v>659736</v>
      </c>
      <c r="T10" s="149">
        <v>6</v>
      </c>
      <c r="U10" s="147" t="s">
        <v>25</v>
      </c>
      <c r="V10" s="147" t="s">
        <v>50</v>
      </c>
      <c r="W10" s="62">
        <f>S10</f>
        <v>659736</v>
      </c>
      <c r="X10" s="61"/>
      <c r="Y10" s="57"/>
      <c r="Z10" s="8"/>
      <c r="AA10" s="13"/>
      <c r="AB10" s="10"/>
    </row>
    <row r="11" spans="1:28" ht="15" x14ac:dyDescent="0.2">
      <c r="A11" s="145" t="s">
        <v>134</v>
      </c>
      <c r="B11" s="147" t="s">
        <v>141</v>
      </c>
      <c r="C11" s="145" t="s">
        <v>132</v>
      </c>
      <c r="D11" s="147">
        <v>44</v>
      </c>
      <c r="E11" s="146" t="s">
        <v>25</v>
      </c>
      <c r="F11" s="147" t="s">
        <v>25</v>
      </c>
      <c r="G11" s="148" t="s">
        <v>25</v>
      </c>
      <c r="H11" s="90">
        <v>126000</v>
      </c>
      <c r="I11" s="63">
        <v>0</v>
      </c>
      <c r="J11" s="61">
        <f t="shared" si="0"/>
        <v>0</v>
      </c>
      <c r="K11" s="180">
        <v>0.52400000000000002</v>
      </c>
      <c r="L11" s="151">
        <f>H11*K11</f>
        <v>66024</v>
      </c>
      <c r="M11" s="188">
        <f t="shared" ref="M11:N17" si="5">I11+K11</f>
        <v>0.52400000000000002</v>
      </c>
      <c r="N11" s="61">
        <f t="shared" si="5"/>
        <v>66024</v>
      </c>
      <c r="O11" s="100">
        <f>H11-(H11*M11)</f>
        <v>59976</v>
      </c>
      <c r="P11" s="90">
        <f t="shared" si="1"/>
        <v>151200</v>
      </c>
      <c r="Q11" s="62">
        <f t="shared" si="2"/>
        <v>0</v>
      </c>
      <c r="R11" s="152">
        <f t="shared" si="3"/>
        <v>79228.800000000003</v>
      </c>
      <c r="S11" s="116">
        <f t="shared" si="4"/>
        <v>71971.199999999997</v>
      </c>
      <c r="T11" s="149">
        <v>4</v>
      </c>
      <c r="U11" s="147" t="s">
        <v>25</v>
      </c>
      <c r="V11" s="147" t="s">
        <v>168</v>
      </c>
      <c r="W11" s="62">
        <f>S11</f>
        <v>71971.199999999997</v>
      </c>
      <c r="X11" s="61"/>
      <c r="Y11" s="57" t="s">
        <v>166</v>
      </c>
      <c r="Z11" s="8"/>
      <c r="AA11" s="13"/>
      <c r="AB11" s="10"/>
    </row>
    <row r="12" spans="1:28" ht="15" x14ac:dyDescent="0.2">
      <c r="A12" s="145" t="s">
        <v>135</v>
      </c>
      <c r="B12" s="147" t="s">
        <v>142</v>
      </c>
      <c r="C12" s="145" t="s">
        <v>132</v>
      </c>
      <c r="D12" s="147">
        <v>51</v>
      </c>
      <c r="E12" s="146" t="s">
        <v>25</v>
      </c>
      <c r="F12" s="147" t="s">
        <v>25</v>
      </c>
      <c r="G12" s="148" t="s">
        <v>25</v>
      </c>
      <c r="H12" s="90">
        <v>176000</v>
      </c>
      <c r="I12" s="63">
        <v>0</v>
      </c>
      <c r="J12" s="61">
        <f t="shared" si="0"/>
        <v>0</v>
      </c>
      <c r="K12" s="180">
        <v>0.44900000000000001</v>
      </c>
      <c r="L12" s="151">
        <f t="shared" ref="L12:L17" si="6">H12*K12</f>
        <v>79024</v>
      </c>
      <c r="M12" s="188">
        <f t="shared" si="5"/>
        <v>0.44900000000000001</v>
      </c>
      <c r="N12" s="61">
        <f t="shared" si="5"/>
        <v>79024</v>
      </c>
      <c r="O12" s="100">
        <f t="shared" ref="O12:O17" si="7">H12-(H12*M12)</f>
        <v>96976</v>
      </c>
      <c r="P12" s="90">
        <f t="shared" si="1"/>
        <v>211200</v>
      </c>
      <c r="Q12" s="62">
        <f t="shared" si="2"/>
        <v>0</v>
      </c>
      <c r="R12" s="152">
        <f t="shared" si="3"/>
        <v>94828.800000000003</v>
      </c>
      <c r="S12" s="116">
        <f t="shared" si="4"/>
        <v>116371.2</v>
      </c>
      <c r="T12" s="149">
        <v>4</v>
      </c>
      <c r="U12" s="147" t="s">
        <v>25</v>
      </c>
      <c r="V12" s="147" t="s">
        <v>49</v>
      </c>
      <c r="W12" s="62">
        <f t="shared" ref="W12:W17" si="8">S12</f>
        <v>116371.2</v>
      </c>
      <c r="X12" s="61"/>
      <c r="Y12" s="57"/>
      <c r="Z12" s="8"/>
      <c r="AA12" s="13"/>
      <c r="AB12" s="10"/>
    </row>
    <row r="13" spans="1:28" ht="15" x14ac:dyDescent="0.2">
      <c r="A13" s="145" t="s">
        <v>136</v>
      </c>
      <c r="B13" s="147" t="s">
        <v>143</v>
      </c>
      <c r="C13" s="145" t="s">
        <v>132</v>
      </c>
      <c r="D13" s="147">
        <v>29</v>
      </c>
      <c r="E13" s="146" t="s">
        <v>25</v>
      </c>
      <c r="F13" s="147" t="s">
        <v>25</v>
      </c>
      <c r="G13" s="148" t="s">
        <v>25</v>
      </c>
      <c r="H13" s="90">
        <v>980000</v>
      </c>
      <c r="I13" s="63">
        <v>0</v>
      </c>
      <c r="J13" s="61">
        <f t="shared" si="0"/>
        <v>0</v>
      </c>
      <c r="K13" s="180">
        <v>0.51700000000000002</v>
      </c>
      <c r="L13" s="151">
        <f t="shared" si="6"/>
        <v>506660</v>
      </c>
      <c r="M13" s="188">
        <f t="shared" si="5"/>
        <v>0.51700000000000002</v>
      </c>
      <c r="N13" s="61">
        <f t="shared" si="5"/>
        <v>506660</v>
      </c>
      <c r="O13" s="100">
        <f t="shared" si="7"/>
        <v>473340</v>
      </c>
      <c r="P13" s="90">
        <f t="shared" si="1"/>
        <v>1176000</v>
      </c>
      <c r="Q13" s="62">
        <f t="shared" si="2"/>
        <v>0</v>
      </c>
      <c r="R13" s="152">
        <f t="shared" si="3"/>
        <v>607992</v>
      </c>
      <c r="S13" s="116">
        <f t="shared" si="4"/>
        <v>568008</v>
      </c>
      <c r="T13" s="149">
        <v>5</v>
      </c>
      <c r="U13" s="147" t="s">
        <v>25</v>
      </c>
      <c r="V13" s="147" t="s">
        <v>50</v>
      </c>
      <c r="W13" s="62">
        <f t="shared" si="8"/>
        <v>568008</v>
      </c>
      <c r="X13" s="61"/>
      <c r="Y13" s="57" t="s">
        <v>169</v>
      </c>
      <c r="Z13" s="8"/>
      <c r="AA13" s="13"/>
      <c r="AB13" s="10"/>
    </row>
    <row r="14" spans="1:28" ht="15" x14ac:dyDescent="0.2">
      <c r="A14" s="145" t="s">
        <v>137</v>
      </c>
      <c r="B14" s="147" t="s">
        <v>143</v>
      </c>
      <c r="C14" s="145" t="s">
        <v>132</v>
      </c>
      <c r="D14" s="147">
        <v>29</v>
      </c>
      <c r="E14" s="146" t="s">
        <v>25</v>
      </c>
      <c r="F14" s="147" t="s">
        <v>25</v>
      </c>
      <c r="G14" s="148" t="s">
        <v>25</v>
      </c>
      <c r="H14" s="90">
        <v>116000</v>
      </c>
      <c r="I14" s="63">
        <v>0</v>
      </c>
      <c r="J14" s="61">
        <f t="shared" si="0"/>
        <v>0</v>
      </c>
      <c r="K14" s="180">
        <v>0.52600000000000002</v>
      </c>
      <c r="L14" s="151">
        <f t="shared" si="6"/>
        <v>61016</v>
      </c>
      <c r="M14" s="188">
        <f t="shared" si="5"/>
        <v>0.52600000000000002</v>
      </c>
      <c r="N14" s="61">
        <f t="shared" si="5"/>
        <v>61016</v>
      </c>
      <c r="O14" s="100">
        <f t="shared" si="7"/>
        <v>54984</v>
      </c>
      <c r="P14" s="90">
        <f t="shared" si="1"/>
        <v>139200</v>
      </c>
      <c r="Q14" s="62">
        <f t="shared" si="2"/>
        <v>0</v>
      </c>
      <c r="R14" s="152">
        <f t="shared" si="3"/>
        <v>73219.199999999997</v>
      </c>
      <c r="S14" s="116">
        <f t="shared" si="4"/>
        <v>65980.800000000003</v>
      </c>
      <c r="T14" s="149">
        <v>5</v>
      </c>
      <c r="U14" s="147" t="s">
        <v>25</v>
      </c>
      <c r="V14" s="147" t="s">
        <v>167</v>
      </c>
      <c r="W14" s="62">
        <f t="shared" si="8"/>
        <v>65980.800000000003</v>
      </c>
      <c r="X14" s="61"/>
      <c r="Y14" s="57"/>
      <c r="Z14" s="8"/>
      <c r="AA14" s="13"/>
      <c r="AB14" s="10"/>
    </row>
    <row r="15" spans="1:28" ht="15" x14ac:dyDescent="0.2">
      <c r="A15" s="145" t="s">
        <v>171</v>
      </c>
      <c r="B15" s="147" t="s">
        <v>143</v>
      </c>
      <c r="C15" s="145" t="s">
        <v>132</v>
      </c>
      <c r="D15" s="147">
        <v>29</v>
      </c>
      <c r="E15" s="146" t="s">
        <v>25</v>
      </c>
      <c r="F15" s="147" t="s">
        <v>25</v>
      </c>
      <c r="G15" s="148" t="s">
        <v>25</v>
      </c>
      <c r="H15" s="90">
        <v>715000</v>
      </c>
      <c r="I15" s="63">
        <v>0</v>
      </c>
      <c r="J15" s="61">
        <f t="shared" si="0"/>
        <v>0</v>
      </c>
      <c r="K15" s="180">
        <v>0.64600000000000002</v>
      </c>
      <c r="L15" s="151">
        <f t="shared" si="6"/>
        <v>461890</v>
      </c>
      <c r="M15" s="188">
        <f t="shared" si="5"/>
        <v>0.64600000000000002</v>
      </c>
      <c r="N15" s="61">
        <f t="shared" si="5"/>
        <v>461890</v>
      </c>
      <c r="O15" s="100">
        <f t="shared" si="7"/>
        <v>253110</v>
      </c>
      <c r="P15" s="90">
        <f t="shared" si="1"/>
        <v>858000</v>
      </c>
      <c r="Q15" s="62">
        <f t="shared" si="2"/>
        <v>0</v>
      </c>
      <c r="R15" s="152">
        <f t="shared" si="3"/>
        <v>554268</v>
      </c>
      <c r="S15" s="116">
        <f t="shared" si="4"/>
        <v>303732</v>
      </c>
      <c r="T15" s="149">
        <v>5</v>
      </c>
      <c r="U15" s="147" t="s">
        <v>25</v>
      </c>
      <c r="V15" s="147" t="s">
        <v>170</v>
      </c>
      <c r="W15" s="62">
        <f t="shared" si="8"/>
        <v>303732</v>
      </c>
      <c r="X15" s="61"/>
      <c r="Y15" s="57"/>
      <c r="Z15" s="8"/>
      <c r="AA15" s="13"/>
      <c r="AB15" s="10"/>
    </row>
    <row r="16" spans="1:28" ht="15" x14ac:dyDescent="0.2">
      <c r="A16" s="145" t="s">
        <v>138</v>
      </c>
      <c r="B16" s="147" t="s">
        <v>144</v>
      </c>
      <c r="C16" s="145" t="s">
        <v>132</v>
      </c>
      <c r="D16" s="147">
        <v>10</v>
      </c>
      <c r="E16" s="146" t="s">
        <v>25</v>
      </c>
      <c r="F16" s="147" t="s">
        <v>25</v>
      </c>
      <c r="G16" s="148" t="s">
        <v>25</v>
      </c>
      <c r="H16" s="90">
        <v>946000</v>
      </c>
      <c r="I16" s="63">
        <v>0</v>
      </c>
      <c r="J16" s="61">
        <f t="shared" si="0"/>
        <v>0</v>
      </c>
      <c r="K16" s="180">
        <v>0.84899999999999998</v>
      </c>
      <c r="L16" s="151">
        <f t="shared" si="6"/>
        <v>803154</v>
      </c>
      <c r="M16" s="188">
        <f t="shared" si="5"/>
        <v>0.84899999999999998</v>
      </c>
      <c r="N16" s="61">
        <f t="shared" si="5"/>
        <v>803154</v>
      </c>
      <c r="O16" s="100">
        <f t="shared" si="7"/>
        <v>142846</v>
      </c>
      <c r="P16" s="90">
        <f t="shared" si="1"/>
        <v>1135200</v>
      </c>
      <c r="Q16" s="62">
        <f t="shared" si="2"/>
        <v>0</v>
      </c>
      <c r="R16" s="152">
        <f t="shared" si="3"/>
        <v>963784.8</v>
      </c>
      <c r="S16" s="116">
        <f t="shared" si="4"/>
        <v>171415.2</v>
      </c>
      <c r="T16" s="149">
        <v>4</v>
      </c>
      <c r="U16" s="147" t="s">
        <v>25</v>
      </c>
      <c r="V16" s="147" t="s">
        <v>49</v>
      </c>
      <c r="W16" s="62">
        <f t="shared" si="8"/>
        <v>171415.2</v>
      </c>
      <c r="X16" s="61"/>
      <c r="Y16" s="57"/>
      <c r="Z16" s="8"/>
      <c r="AA16" s="13"/>
      <c r="AB16" s="10"/>
    </row>
    <row r="17" spans="1:28" ht="15" x14ac:dyDescent="0.2">
      <c r="A17" s="145" t="s">
        <v>139</v>
      </c>
      <c r="B17" s="147" t="s">
        <v>144</v>
      </c>
      <c r="C17" s="145" t="s">
        <v>132</v>
      </c>
      <c r="D17" s="147">
        <v>10</v>
      </c>
      <c r="E17" s="146" t="s">
        <v>25</v>
      </c>
      <c r="F17" s="147" t="s">
        <v>25</v>
      </c>
      <c r="G17" s="148" t="s">
        <v>25</v>
      </c>
      <c r="H17" s="90">
        <v>168000</v>
      </c>
      <c r="I17" s="179">
        <v>1.7999999999999999E-2</v>
      </c>
      <c r="J17" s="61">
        <f t="shared" si="0"/>
        <v>3023.9999999999995</v>
      </c>
      <c r="K17" s="180">
        <v>0.48199999999999998</v>
      </c>
      <c r="L17" s="151">
        <f t="shared" si="6"/>
        <v>80976</v>
      </c>
      <c r="M17" s="188">
        <f t="shared" si="5"/>
        <v>0.5</v>
      </c>
      <c r="N17" s="61">
        <f t="shared" si="5"/>
        <v>84000</v>
      </c>
      <c r="O17" s="100">
        <f t="shared" si="7"/>
        <v>84000</v>
      </c>
      <c r="P17" s="90">
        <f t="shared" si="1"/>
        <v>201600</v>
      </c>
      <c r="Q17" s="62">
        <f t="shared" si="2"/>
        <v>3628.7999999999993</v>
      </c>
      <c r="R17" s="152">
        <f t="shared" si="3"/>
        <v>97171.199999999997</v>
      </c>
      <c r="S17" s="116">
        <f t="shared" si="4"/>
        <v>100800</v>
      </c>
      <c r="T17" s="149">
        <v>4</v>
      </c>
      <c r="U17" s="147" t="s">
        <v>25</v>
      </c>
      <c r="V17" s="147" t="s">
        <v>167</v>
      </c>
      <c r="W17" s="62">
        <f t="shared" si="8"/>
        <v>100800</v>
      </c>
      <c r="X17" s="61"/>
      <c r="Y17" s="57"/>
      <c r="Z17" s="8"/>
      <c r="AA17" s="13"/>
      <c r="AB17" s="10"/>
    </row>
    <row r="18" spans="1:28" x14ac:dyDescent="0.2">
      <c r="A18" s="205" t="s">
        <v>160</v>
      </c>
      <c r="B18" s="206"/>
      <c r="C18" s="207"/>
      <c r="D18" s="206"/>
      <c r="E18" s="208"/>
      <c r="F18" s="206"/>
      <c r="G18" s="206"/>
      <c r="H18" s="209">
        <f>SUM(H10:H17)</f>
        <v>4207000</v>
      </c>
      <c r="I18" s="247">
        <v>7.1880000000000002E-4</v>
      </c>
      <c r="J18" s="209">
        <f>SUM(J10:J17)</f>
        <v>3023.9999999999995</v>
      </c>
      <c r="K18" s="248">
        <f>(L18/H18)</f>
        <v>0.59162443546470167</v>
      </c>
      <c r="L18" s="211">
        <f>SUM(L10:L17)</f>
        <v>2488964</v>
      </c>
      <c r="M18" s="212"/>
      <c r="N18" s="209">
        <f t="shared" ref="N18:S18" si="9">SUM(N10:N17)</f>
        <v>2491988</v>
      </c>
      <c r="O18" s="209">
        <f t="shared" si="9"/>
        <v>1715012</v>
      </c>
      <c r="P18" s="213">
        <f t="shared" si="9"/>
        <v>5048400</v>
      </c>
      <c r="Q18" s="214">
        <f t="shared" si="9"/>
        <v>3628.7999999999993</v>
      </c>
      <c r="R18" s="215">
        <f t="shared" si="9"/>
        <v>2986756.8000000003</v>
      </c>
      <c r="S18" s="214">
        <f t="shared" si="9"/>
        <v>2058014.4</v>
      </c>
      <c r="T18" s="216"/>
      <c r="U18" s="206"/>
      <c r="V18" s="206"/>
      <c r="W18" s="214">
        <f>SUM(W10:W17)</f>
        <v>2058014.4</v>
      </c>
      <c r="X18" s="209">
        <f>X8-W18</f>
        <v>12941985.6</v>
      </c>
      <c r="Y18" s="217"/>
      <c r="Z18" s="218"/>
      <c r="AA18" s="219"/>
      <c r="AB18" s="159"/>
    </row>
    <row r="19" spans="1:28" x14ac:dyDescent="0.2">
      <c r="A19" s="145" t="s">
        <v>127</v>
      </c>
      <c r="B19" s="147" t="s">
        <v>128</v>
      </c>
      <c r="C19" s="145" t="s">
        <v>126</v>
      </c>
      <c r="D19" s="146">
        <v>11</v>
      </c>
      <c r="E19" s="146" t="s">
        <v>103</v>
      </c>
      <c r="F19" s="147" t="s">
        <v>25</v>
      </c>
      <c r="G19" s="148" t="s">
        <v>25</v>
      </c>
      <c r="H19" s="90">
        <v>224566</v>
      </c>
      <c r="I19" s="63">
        <v>0.5</v>
      </c>
      <c r="J19" s="61">
        <f t="shared" ref="J19:J22" si="10">H19*I19</f>
        <v>112283</v>
      </c>
      <c r="K19" s="150">
        <v>0</v>
      </c>
      <c r="L19" s="151">
        <v>0</v>
      </c>
      <c r="M19" s="161">
        <f t="shared" ref="M19:M22" si="11">I19+K19</f>
        <v>0.5</v>
      </c>
      <c r="N19" s="61">
        <f t="shared" ref="N19:N22" si="12">(J19+L19)</f>
        <v>112283</v>
      </c>
      <c r="O19" s="100">
        <f t="shared" ref="O19:O22" si="13">H19-N19</f>
        <v>112283</v>
      </c>
      <c r="P19" s="90">
        <f t="shared" ref="P19:P22" si="14">H19+(H19*0.2)</f>
        <v>269479.2</v>
      </c>
      <c r="Q19" s="62">
        <f t="shared" ref="Q19:Q22" si="15">J19+(J19*0.2)</f>
        <v>134739.6</v>
      </c>
      <c r="R19" s="152">
        <f t="shared" ref="R19:R22" si="16">L19+(L19*0.2)</f>
        <v>0</v>
      </c>
      <c r="S19" s="116">
        <f t="shared" ref="S19:S22" si="17">O19+(O19*0.2)</f>
        <v>134739.6</v>
      </c>
      <c r="T19" s="149">
        <v>3</v>
      </c>
      <c r="U19" s="147" t="s">
        <v>25</v>
      </c>
      <c r="V19" s="147" t="s">
        <v>167</v>
      </c>
      <c r="W19" s="62">
        <f t="shared" ref="W19:W22" si="18">S19</f>
        <v>134739.6</v>
      </c>
      <c r="X19" s="61">
        <f t="shared" ref="X19:X22" si="19">X18-W19</f>
        <v>12807246</v>
      </c>
      <c r="Y19" s="57"/>
      <c r="Z19" s="62"/>
      <c r="AA19" s="61"/>
      <c r="AB19" s="159"/>
    </row>
    <row r="20" spans="1:28" x14ac:dyDescent="0.2">
      <c r="A20" s="145" t="s">
        <v>122</v>
      </c>
      <c r="B20" s="147" t="s">
        <v>123</v>
      </c>
      <c r="C20" s="145" t="s">
        <v>121</v>
      </c>
      <c r="D20" s="146">
        <v>6</v>
      </c>
      <c r="E20" s="146" t="s">
        <v>103</v>
      </c>
      <c r="F20" s="147" t="s">
        <v>25</v>
      </c>
      <c r="G20" s="148" t="s">
        <v>25</v>
      </c>
      <c r="H20" s="90">
        <v>40101.589999999997</v>
      </c>
      <c r="I20" s="63">
        <v>0.35</v>
      </c>
      <c r="J20" s="61">
        <f t="shared" si="10"/>
        <v>14035.556499999999</v>
      </c>
      <c r="K20" s="150">
        <v>0</v>
      </c>
      <c r="L20" s="151">
        <v>0</v>
      </c>
      <c r="M20" s="161">
        <f t="shared" si="11"/>
        <v>0.35</v>
      </c>
      <c r="N20" s="61">
        <f t="shared" si="12"/>
        <v>14035.556499999999</v>
      </c>
      <c r="O20" s="100">
        <f t="shared" si="13"/>
        <v>26066.033499999998</v>
      </c>
      <c r="P20" s="90">
        <f t="shared" si="14"/>
        <v>48121.907999999996</v>
      </c>
      <c r="Q20" s="62">
        <f t="shared" si="15"/>
        <v>16842.667799999999</v>
      </c>
      <c r="R20" s="152">
        <f t="shared" si="16"/>
        <v>0</v>
      </c>
      <c r="S20" s="116">
        <f t="shared" si="17"/>
        <v>31279.240199999997</v>
      </c>
      <c r="T20" s="149">
        <v>2</v>
      </c>
      <c r="U20" s="147" t="s">
        <v>25</v>
      </c>
      <c r="V20" s="147" t="s">
        <v>49</v>
      </c>
      <c r="W20" s="62">
        <f t="shared" si="18"/>
        <v>31279.240199999997</v>
      </c>
      <c r="X20" s="61">
        <f t="shared" si="19"/>
        <v>12775966.7598</v>
      </c>
      <c r="Y20" s="57"/>
      <c r="Z20" s="62"/>
      <c r="AA20" s="61"/>
      <c r="AB20" s="159"/>
    </row>
    <row r="21" spans="1:28" x14ac:dyDescent="0.2">
      <c r="A21" s="145" t="s">
        <v>124</v>
      </c>
      <c r="B21" s="147" t="s">
        <v>125</v>
      </c>
      <c r="C21" s="145" t="s">
        <v>121</v>
      </c>
      <c r="D21" s="146">
        <v>10</v>
      </c>
      <c r="E21" s="146" t="s">
        <v>103</v>
      </c>
      <c r="F21" s="147" t="s">
        <v>25</v>
      </c>
      <c r="G21" s="148" t="s">
        <v>25</v>
      </c>
      <c r="H21" s="90">
        <v>150572.51999999999</v>
      </c>
      <c r="I21" s="63">
        <v>0.35</v>
      </c>
      <c r="J21" s="61">
        <f t="shared" si="10"/>
        <v>52700.381999999991</v>
      </c>
      <c r="K21" s="150">
        <v>0</v>
      </c>
      <c r="L21" s="151">
        <v>0</v>
      </c>
      <c r="M21" s="161">
        <f t="shared" si="11"/>
        <v>0.35</v>
      </c>
      <c r="N21" s="61">
        <f t="shared" si="12"/>
        <v>52700.381999999991</v>
      </c>
      <c r="O21" s="100">
        <f t="shared" si="13"/>
        <v>97872.138000000006</v>
      </c>
      <c r="P21" s="90">
        <f t="shared" si="14"/>
        <v>180687.02399999998</v>
      </c>
      <c r="Q21" s="62">
        <f t="shared" si="15"/>
        <v>63240.458399999989</v>
      </c>
      <c r="R21" s="152">
        <f t="shared" si="16"/>
        <v>0</v>
      </c>
      <c r="S21" s="116">
        <f t="shared" si="17"/>
        <v>117446.5656</v>
      </c>
      <c r="T21" s="149">
        <v>3</v>
      </c>
      <c r="U21" s="147" t="s">
        <v>25</v>
      </c>
      <c r="V21" s="147" t="s">
        <v>165</v>
      </c>
      <c r="W21" s="62">
        <f t="shared" si="18"/>
        <v>117446.5656</v>
      </c>
      <c r="X21" s="61">
        <f t="shared" si="19"/>
        <v>12658520.1942</v>
      </c>
      <c r="Y21" s="57" t="s">
        <v>166</v>
      </c>
      <c r="Z21" s="62"/>
      <c r="AA21" s="61"/>
      <c r="AB21" s="159"/>
    </row>
    <row r="22" spans="1:28" x14ac:dyDescent="0.2">
      <c r="A22" s="145" t="s">
        <v>130</v>
      </c>
      <c r="B22" s="147" t="s">
        <v>131</v>
      </c>
      <c r="C22" s="145" t="s">
        <v>129</v>
      </c>
      <c r="D22" s="146">
        <v>11</v>
      </c>
      <c r="E22" s="146" t="s">
        <v>103</v>
      </c>
      <c r="F22" s="147" t="s">
        <v>25</v>
      </c>
      <c r="G22" s="148" t="s">
        <v>25</v>
      </c>
      <c r="H22" s="90">
        <v>246305.83</v>
      </c>
      <c r="I22" s="63">
        <v>0.27</v>
      </c>
      <c r="J22" s="61">
        <f t="shared" si="10"/>
        <v>66502.574099999998</v>
      </c>
      <c r="K22" s="150">
        <v>0</v>
      </c>
      <c r="L22" s="151">
        <v>0</v>
      </c>
      <c r="M22" s="161">
        <f t="shared" si="11"/>
        <v>0.27</v>
      </c>
      <c r="N22" s="61">
        <f t="shared" si="12"/>
        <v>66502.574099999998</v>
      </c>
      <c r="O22" s="100">
        <f t="shared" si="13"/>
        <v>179803.25589999999</v>
      </c>
      <c r="P22" s="90">
        <f t="shared" si="14"/>
        <v>295566.99599999998</v>
      </c>
      <c r="Q22" s="62">
        <f t="shared" si="15"/>
        <v>79803.088919999995</v>
      </c>
      <c r="R22" s="152">
        <f t="shared" si="16"/>
        <v>0</v>
      </c>
      <c r="S22" s="116">
        <f t="shared" si="17"/>
        <v>215763.90707999998</v>
      </c>
      <c r="T22" s="149">
        <v>2.5</v>
      </c>
      <c r="U22" s="147" t="s">
        <v>25</v>
      </c>
      <c r="V22" s="147" t="s">
        <v>49</v>
      </c>
      <c r="W22" s="62">
        <f t="shared" si="18"/>
        <v>215763.90707999998</v>
      </c>
      <c r="X22" s="61">
        <f t="shared" si="19"/>
        <v>12442756.28712</v>
      </c>
      <c r="Y22" s="57"/>
      <c r="Z22" s="62"/>
      <c r="AA22" s="61"/>
      <c r="AB22" s="159"/>
    </row>
    <row r="23" spans="1:28" x14ac:dyDescent="0.2">
      <c r="A23" s="245" t="s">
        <v>179</v>
      </c>
      <c r="B23" s="193"/>
      <c r="C23" s="194"/>
      <c r="D23" s="195"/>
      <c r="E23" s="195"/>
      <c r="F23" s="193"/>
      <c r="G23" s="193"/>
      <c r="H23" s="196"/>
      <c r="I23" s="197"/>
      <c r="J23" s="196"/>
      <c r="K23" s="198"/>
      <c r="L23" s="199"/>
      <c r="M23" s="200"/>
      <c r="N23" s="196"/>
      <c r="O23" s="196"/>
      <c r="P23" s="196"/>
      <c r="Q23" s="201"/>
      <c r="R23" s="202"/>
      <c r="S23" s="201"/>
      <c r="T23" s="203"/>
      <c r="U23" s="193"/>
      <c r="V23" s="193"/>
      <c r="W23" s="201"/>
      <c r="X23" s="196"/>
      <c r="Y23" s="204"/>
      <c r="Z23" s="62"/>
      <c r="AA23" s="61"/>
      <c r="AB23" s="159"/>
    </row>
    <row r="24" spans="1:28" x14ac:dyDescent="0.2">
      <c r="A24" s="145" t="s">
        <v>180</v>
      </c>
      <c r="B24" s="147" t="s">
        <v>193</v>
      </c>
      <c r="C24" s="145" t="s">
        <v>30</v>
      </c>
      <c r="D24" s="146">
        <v>11</v>
      </c>
      <c r="E24" s="146" t="s">
        <v>103</v>
      </c>
      <c r="F24" s="147" t="s">
        <v>25</v>
      </c>
      <c r="G24" s="148" t="s">
        <v>25</v>
      </c>
      <c r="H24" s="90">
        <v>289425</v>
      </c>
      <c r="I24" s="63">
        <v>0.02</v>
      </c>
      <c r="J24" s="61">
        <v>5788.5</v>
      </c>
      <c r="K24" s="150">
        <v>0.15</v>
      </c>
      <c r="L24" s="151">
        <v>43413.75</v>
      </c>
      <c r="M24" s="161">
        <f>I24+K24</f>
        <v>0.16999999999999998</v>
      </c>
      <c r="N24" s="61">
        <f>(J24+L24)</f>
        <v>49202.25</v>
      </c>
      <c r="O24" s="100">
        <f>H24-(H24*M24)</f>
        <v>240222.75</v>
      </c>
      <c r="P24" s="90">
        <f>H24+(H24*0.2)</f>
        <v>347310</v>
      </c>
      <c r="Q24" s="62">
        <f>J24+(J24*0.2)</f>
        <v>6946.2</v>
      </c>
      <c r="R24" s="152">
        <f>L24+(L24*0.2)</f>
        <v>52096.5</v>
      </c>
      <c r="S24" s="116">
        <f>O24+(O24*0.2)</f>
        <v>288267.3</v>
      </c>
      <c r="T24" s="149">
        <v>3.5</v>
      </c>
      <c r="U24" s="147" t="s">
        <v>25</v>
      </c>
      <c r="V24" s="147" t="s">
        <v>165</v>
      </c>
      <c r="W24" s="62">
        <f>S24</f>
        <v>288267.3</v>
      </c>
      <c r="X24" s="61"/>
      <c r="Y24" s="57" t="s">
        <v>166</v>
      </c>
      <c r="Z24" s="62"/>
      <c r="AA24" s="61"/>
      <c r="AB24" s="159"/>
    </row>
    <row r="25" spans="1:28" x14ac:dyDescent="0.2">
      <c r="A25" s="145" t="s">
        <v>189</v>
      </c>
      <c r="B25" s="147" t="s">
        <v>194</v>
      </c>
      <c r="C25" s="145" t="s">
        <v>30</v>
      </c>
      <c r="D25" s="146">
        <v>10</v>
      </c>
      <c r="E25" s="146" t="s">
        <v>103</v>
      </c>
      <c r="F25" s="147" t="s">
        <v>25</v>
      </c>
      <c r="G25" s="148" t="s">
        <v>25</v>
      </c>
      <c r="H25" s="90">
        <v>148069</v>
      </c>
      <c r="I25" s="63">
        <v>0.03</v>
      </c>
      <c r="J25" s="61">
        <v>4442.07</v>
      </c>
      <c r="K25" s="150">
        <v>0.15</v>
      </c>
      <c r="L25" s="151">
        <v>22210.35</v>
      </c>
      <c r="M25" s="161">
        <f t="shared" ref="M25:M32" si="20">I25+K25</f>
        <v>0.18</v>
      </c>
      <c r="N25" s="61">
        <f t="shared" ref="N25:N32" si="21">(J25+L25)</f>
        <v>26652.42</v>
      </c>
      <c r="O25" s="100">
        <f t="shared" ref="O25:O31" si="22">H25-(H25*M25)</f>
        <v>121416.58</v>
      </c>
      <c r="P25" s="90">
        <f t="shared" ref="P25:P31" si="23">H25+(H25*0.2)</f>
        <v>177682.8</v>
      </c>
      <c r="Q25" s="62">
        <f t="shared" ref="Q25:Q32" si="24">J25+(J25*0.2)</f>
        <v>5330.4839999999995</v>
      </c>
      <c r="R25" s="152">
        <f t="shared" ref="R25:R32" si="25">L25+(L25*0.2)</f>
        <v>26652.42</v>
      </c>
      <c r="S25" s="116">
        <f t="shared" ref="S25:S32" si="26">O25+(O25*0.2)</f>
        <v>145699.89600000001</v>
      </c>
      <c r="T25" s="149">
        <v>2.5</v>
      </c>
      <c r="U25" s="147" t="s">
        <v>25</v>
      </c>
      <c r="V25" s="147" t="s">
        <v>49</v>
      </c>
      <c r="W25" s="62">
        <f t="shared" ref="W25:W32" si="27">S25</f>
        <v>145699.89600000001</v>
      </c>
      <c r="X25" s="61"/>
      <c r="Y25" s="57"/>
      <c r="Z25" s="62"/>
      <c r="AA25" s="61"/>
      <c r="AB25" s="159"/>
    </row>
    <row r="26" spans="1:28" x14ac:dyDescent="0.2">
      <c r="A26" s="145" t="s">
        <v>184</v>
      </c>
      <c r="B26" s="147" t="s">
        <v>195</v>
      </c>
      <c r="C26" s="145" t="s">
        <v>30</v>
      </c>
      <c r="D26" s="146">
        <v>35</v>
      </c>
      <c r="E26" s="146" t="s">
        <v>103</v>
      </c>
      <c r="F26" s="147" t="s">
        <v>25</v>
      </c>
      <c r="G26" s="148" t="s">
        <v>25</v>
      </c>
      <c r="H26" s="90">
        <v>222193</v>
      </c>
      <c r="I26" s="63">
        <v>0.02</v>
      </c>
      <c r="J26" s="61">
        <v>4443.8599999999997</v>
      </c>
      <c r="K26" s="150">
        <v>0.15</v>
      </c>
      <c r="L26" s="151">
        <v>33328.949999999997</v>
      </c>
      <c r="M26" s="161">
        <f t="shared" si="20"/>
        <v>0.16999999999999998</v>
      </c>
      <c r="N26" s="61">
        <f t="shared" si="21"/>
        <v>37772.81</v>
      </c>
      <c r="O26" s="100">
        <f t="shared" si="22"/>
        <v>184420.19</v>
      </c>
      <c r="P26" s="90">
        <f t="shared" si="23"/>
        <v>266631.59999999998</v>
      </c>
      <c r="Q26" s="62">
        <f t="shared" si="24"/>
        <v>5332.6319999999996</v>
      </c>
      <c r="R26" s="152">
        <f t="shared" si="25"/>
        <v>39994.74</v>
      </c>
      <c r="S26" s="116">
        <f t="shared" si="26"/>
        <v>221304.228</v>
      </c>
      <c r="T26" s="149">
        <v>2.5</v>
      </c>
      <c r="U26" s="147" t="s">
        <v>25</v>
      </c>
      <c r="V26" s="147" t="s">
        <v>49</v>
      </c>
      <c r="W26" s="62">
        <f t="shared" si="27"/>
        <v>221304.228</v>
      </c>
      <c r="X26" s="61"/>
      <c r="Y26" s="57"/>
      <c r="Z26" s="62"/>
      <c r="AA26" s="61"/>
      <c r="AB26" s="159"/>
    </row>
    <row r="27" spans="1:28" x14ac:dyDescent="0.2">
      <c r="A27" s="145" t="s">
        <v>185</v>
      </c>
      <c r="B27" s="147" t="s">
        <v>196</v>
      </c>
      <c r="C27" s="145" t="s">
        <v>30</v>
      </c>
      <c r="D27" s="146">
        <v>50</v>
      </c>
      <c r="E27" s="146" t="s">
        <v>103</v>
      </c>
      <c r="F27" s="147" t="s">
        <v>25</v>
      </c>
      <c r="G27" s="148" t="s">
        <v>25</v>
      </c>
      <c r="H27" s="90">
        <v>25233</v>
      </c>
      <c r="I27" s="63">
        <v>0.1</v>
      </c>
      <c r="J27" s="61">
        <v>2523.3000000000002</v>
      </c>
      <c r="K27" s="150">
        <v>0</v>
      </c>
      <c r="L27" s="151">
        <v>0</v>
      </c>
      <c r="M27" s="161">
        <f t="shared" si="20"/>
        <v>0.1</v>
      </c>
      <c r="N27" s="61">
        <f t="shared" si="21"/>
        <v>2523.3000000000002</v>
      </c>
      <c r="O27" s="100">
        <f t="shared" si="22"/>
        <v>22709.7</v>
      </c>
      <c r="P27" s="90">
        <f t="shared" si="23"/>
        <v>30279.599999999999</v>
      </c>
      <c r="Q27" s="62">
        <f t="shared" si="24"/>
        <v>3027.96</v>
      </c>
      <c r="R27" s="152">
        <f t="shared" si="25"/>
        <v>0</v>
      </c>
      <c r="S27" s="116">
        <f t="shared" si="26"/>
        <v>27251.64</v>
      </c>
      <c r="T27" s="149">
        <v>1.5</v>
      </c>
      <c r="U27" s="147" t="s">
        <v>25</v>
      </c>
      <c r="V27" s="147" t="s">
        <v>187</v>
      </c>
      <c r="W27" s="62">
        <f t="shared" si="27"/>
        <v>27251.64</v>
      </c>
      <c r="X27" s="61"/>
      <c r="Y27" s="57" t="s">
        <v>188</v>
      </c>
      <c r="Z27" s="62"/>
      <c r="AA27" s="61"/>
      <c r="AB27" s="159"/>
    </row>
    <row r="28" spans="1:28" x14ac:dyDescent="0.2">
      <c r="A28" s="145" t="s">
        <v>190</v>
      </c>
      <c r="B28" s="147" t="s">
        <v>197</v>
      </c>
      <c r="C28" s="145" t="s">
        <v>30</v>
      </c>
      <c r="D28" s="146">
        <v>50</v>
      </c>
      <c r="E28" s="146" t="s">
        <v>103</v>
      </c>
      <c r="F28" s="147" t="s">
        <v>25</v>
      </c>
      <c r="G28" s="148" t="s">
        <v>25</v>
      </c>
      <c r="H28" s="90">
        <v>200087</v>
      </c>
      <c r="I28" s="63">
        <v>0.02</v>
      </c>
      <c r="J28" s="61">
        <v>4001.74</v>
      </c>
      <c r="K28" s="150">
        <v>0.15</v>
      </c>
      <c r="L28" s="151">
        <v>30013.05</v>
      </c>
      <c r="M28" s="161">
        <f t="shared" si="20"/>
        <v>0.16999999999999998</v>
      </c>
      <c r="N28" s="61">
        <f t="shared" si="21"/>
        <v>34014.79</v>
      </c>
      <c r="O28" s="100">
        <f t="shared" si="22"/>
        <v>166072.21000000002</v>
      </c>
      <c r="P28" s="90">
        <f t="shared" si="23"/>
        <v>240104.4</v>
      </c>
      <c r="Q28" s="62">
        <f t="shared" si="24"/>
        <v>4802.0879999999997</v>
      </c>
      <c r="R28" s="152">
        <f t="shared" si="25"/>
        <v>36015.660000000003</v>
      </c>
      <c r="S28" s="116">
        <f t="shared" si="26"/>
        <v>199286.65200000003</v>
      </c>
      <c r="T28" s="149">
        <v>3</v>
      </c>
      <c r="U28" s="147" t="s">
        <v>25</v>
      </c>
      <c r="V28" s="147" t="s">
        <v>165</v>
      </c>
      <c r="W28" s="62">
        <f t="shared" si="27"/>
        <v>199286.65200000003</v>
      </c>
      <c r="X28" s="61"/>
      <c r="Y28" s="57" t="s">
        <v>188</v>
      </c>
      <c r="Z28" s="62"/>
      <c r="AA28" s="61"/>
      <c r="AB28" s="159"/>
    </row>
    <row r="29" spans="1:28" x14ac:dyDescent="0.2">
      <c r="A29" s="145" t="s">
        <v>191</v>
      </c>
      <c r="B29" s="147" t="s">
        <v>198</v>
      </c>
      <c r="C29" s="145" t="s">
        <v>30</v>
      </c>
      <c r="D29" s="146">
        <v>10</v>
      </c>
      <c r="E29" s="146" t="s">
        <v>103</v>
      </c>
      <c r="F29" s="147" t="s">
        <v>25</v>
      </c>
      <c r="G29" s="148" t="s">
        <v>25</v>
      </c>
      <c r="H29" s="90">
        <v>29508</v>
      </c>
      <c r="I29" s="63">
        <v>0.1</v>
      </c>
      <c r="J29" s="61">
        <v>2950.8</v>
      </c>
      <c r="K29" s="150">
        <v>0</v>
      </c>
      <c r="L29" s="151">
        <v>0</v>
      </c>
      <c r="M29" s="161">
        <f t="shared" si="20"/>
        <v>0.1</v>
      </c>
      <c r="N29" s="61">
        <f t="shared" si="21"/>
        <v>2950.8</v>
      </c>
      <c r="O29" s="100">
        <f t="shared" si="22"/>
        <v>26557.200000000001</v>
      </c>
      <c r="P29" s="90">
        <f t="shared" si="23"/>
        <v>35409.599999999999</v>
      </c>
      <c r="Q29" s="62">
        <f t="shared" si="24"/>
        <v>3540.96</v>
      </c>
      <c r="R29" s="152">
        <f t="shared" si="25"/>
        <v>0</v>
      </c>
      <c r="S29" s="116">
        <f t="shared" si="26"/>
        <v>31868.639999999999</v>
      </c>
      <c r="T29" s="149">
        <v>1.5</v>
      </c>
      <c r="U29" s="147" t="s">
        <v>25</v>
      </c>
      <c r="V29" s="147" t="s">
        <v>50</v>
      </c>
      <c r="W29" s="62">
        <f t="shared" si="27"/>
        <v>31868.639999999999</v>
      </c>
      <c r="X29" s="61"/>
      <c r="Y29" s="57"/>
      <c r="Z29" s="62"/>
      <c r="AA29" s="61"/>
      <c r="AB29" s="159"/>
    </row>
    <row r="30" spans="1:28" x14ac:dyDescent="0.2">
      <c r="A30" s="145" t="s">
        <v>192</v>
      </c>
      <c r="B30" s="147" t="s">
        <v>199</v>
      </c>
      <c r="C30" s="145" t="s">
        <v>30</v>
      </c>
      <c r="D30" s="146">
        <v>35</v>
      </c>
      <c r="E30" s="146" t="s">
        <v>103</v>
      </c>
      <c r="F30" s="147" t="s">
        <v>25</v>
      </c>
      <c r="G30" s="148" t="s">
        <v>25</v>
      </c>
      <c r="H30" s="90">
        <v>512637</v>
      </c>
      <c r="I30" s="63">
        <v>0.01</v>
      </c>
      <c r="J30" s="61">
        <v>5126.37</v>
      </c>
      <c r="K30" s="150">
        <v>0.15</v>
      </c>
      <c r="L30" s="151">
        <v>76895.55</v>
      </c>
      <c r="M30" s="161">
        <f t="shared" si="20"/>
        <v>0.16</v>
      </c>
      <c r="N30" s="61">
        <f t="shared" si="21"/>
        <v>82021.919999999998</v>
      </c>
      <c r="O30" s="100">
        <f t="shared" si="22"/>
        <v>430615.08</v>
      </c>
      <c r="P30" s="90">
        <f t="shared" si="23"/>
        <v>615164.4</v>
      </c>
      <c r="Q30" s="62">
        <f t="shared" si="24"/>
        <v>6151.6440000000002</v>
      </c>
      <c r="R30" s="152">
        <f t="shared" si="25"/>
        <v>92274.66</v>
      </c>
      <c r="S30" s="116">
        <f t="shared" si="26"/>
        <v>516738.09600000002</v>
      </c>
      <c r="T30" s="149">
        <v>3.5</v>
      </c>
      <c r="U30" s="147" t="s">
        <v>25</v>
      </c>
      <c r="V30" s="147" t="s">
        <v>49</v>
      </c>
      <c r="W30" s="62">
        <f t="shared" si="27"/>
        <v>516738.09600000002</v>
      </c>
      <c r="X30" s="61"/>
      <c r="Y30" s="57"/>
      <c r="Z30" s="62"/>
      <c r="AA30" s="61"/>
      <c r="AB30" s="159"/>
    </row>
    <row r="31" spans="1:28" x14ac:dyDescent="0.2">
      <c r="A31" s="145" t="s">
        <v>186</v>
      </c>
      <c r="B31" s="147" t="s">
        <v>200</v>
      </c>
      <c r="C31" s="145" t="s">
        <v>30</v>
      </c>
      <c r="D31" s="146">
        <v>49</v>
      </c>
      <c r="E31" s="146" t="s">
        <v>103</v>
      </c>
      <c r="F31" s="147" t="s">
        <v>25</v>
      </c>
      <c r="G31" s="148" t="s">
        <v>25</v>
      </c>
      <c r="H31" s="90">
        <v>317640</v>
      </c>
      <c r="I31" s="63">
        <v>0.01</v>
      </c>
      <c r="J31" s="61">
        <v>3176.4</v>
      </c>
      <c r="K31" s="150">
        <v>0.15</v>
      </c>
      <c r="L31" s="151">
        <v>47646</v>
      </c>
      <c r="M31" s="161">
        <f t="shared" si="20"/>
        <v>0.16</v>
      </c>
      <c r="N31" s="61">
        <f t="shared" si="21"/>
        <v>50822.400000000001</v>
      </c>
      <c r="O31" s="100">
        <f t="shared" si="22"/>
        <v>266817.59999999998</v>
      </c>
      <c r="P31" s="90">
        <f t="shared" si="23"/>
        <v>381168</v>
      </c>
      <c r="Q31" s="62">
        <f t="shared" si="24"/>
        <v>3811.6800000000003</v>
      </c>
      <c r="R31" s="152">
        <f t="shared" si="25"/>
        <v>57175.199999999997</v>
      </c>
      <c r="S31" s="116">
        <f t="shared" si="26"/>
        <v>320181.12</v>
      </c>
      <c r="T31" s="149">
        <v>3.5</v>
      </c>
      <c r="U31" s="147" t="s">
        <v>25</v>
      </c>
      <c r="V31" s="147" t="s">
        <v>49</v>
      </c>
      <c r="W31" s="62">
        <f t="shared" si="27"/>
        <v>320181.12</v>
      </c>
      <c r="X31" s="61"/>
      <c r="Y31" s="57"/>
      <c r="Z31" s="62"/>
      <c r="AA31" s="61"/>
      <c r="AB31" s="159"/>
    </row>
    <row r="32" spans="1:28" x14ac:dyDescent="0.2">
      <c r="A32" s="145" t="s">
        <v>181</v>
      </c>
      <c r="B32" s="147" t="s">
        <v>201</v>
      </c>
      <c r="C32" s="145" t="s">
        <v>30</v>
      </c>
      <c r="D32" s="146">
        <v>9</v>
      </c>
      <c r="E32" s="146" t="s">
        <v>25</v>
      </c>
      <c r="F32" s="147" t="s">
        <v>25</v>
      </c>
      <c r="G32" s="148" t="s">
        <v>25</v>
      </c>
      <c r="H32" s="90">
        <v>744163</v>
      </c>
      <c r="I32" s="63">
        <v>0.2</v>
      </c>
      <c r="J32" s="61">
        <v>105156.4</v>
      </c>
      <c r="K32" s="180">
        <v>0.32900000000000001</v>
      </c>
      <c r="L32" s="151">
        <v>244670</v>
      </c>
      <c r="M32" s="188">
        <f t="shared" si="20"/>
        <v>0.52900000000000003</v>
      </c>
      <c r="N32" s="61">
        <f t="shared" si="21"/>
        <v>349826.4</v>
      </c>
      <c r="O32" s="100">
        <f>H32-(H32*M32)</f>
        <v>350500.77299999999</v>
      </c>
      <c r="P32" s="90">
        <f>525782+(525782*0.2)</f>
        <v>630938.4</v>
      </c>
      <c r="Q32" s="62">
        <f t="shared" si="24"/>
        <v>126187.68</v>
      </c>
      <c r="R32" s="152">
        <f t="shared" si="25"/>
        <v>293604</v>
      </c>
      <c r="S32" s="116">
        <f t="shared" si="26"/>
        <v>420600.9276</v>
      </c>
      <c r="T32" s="149">
        <v>4.5</v>
      </c>
      <c r="U32" s="147" t="s">
        <v>25</v>
      </c>
      <c r="V32" s="147" t="s">
        <v>49</v>
      </c>
      <c r="W32" s="62">
        <f t="shared" si="27"/>
        <v>420600.9276</v>
      </c>
      <c r="X32" s="61"/>
      <c r="Y32" s="57"/>
      <c r="Z32" s="62"/>
      <c r="AA32" s="61"/>
      <c r="AB32" s="159"/>
    </row>
    <row r="33" spans="1:28" x14ac:dyDescent="0.2">
      <c r="A33" s="220" t="s">
        <v>182</v>
      </c>
      <c r="B33" s="206"/>
      <c r="C33" s="207"/>
      <c r="D33" s="208"/>
      <c r="E33" s="208"/>
      <c r="F33" s="206"/>
      <c r="G33" s="206"/>
      <c r="H33" s="209">
        <f>SUM(H24:H32)</f>
        <v>2488955</v>
      </c>
      <c r="I33" s="210">
        <v>5.5E-2</v>
      </c>
      <c r="J33" s="209">
        <f>SUM(J24:J32)</f>
        <v>137609.44</v>
      </c>
      <c r="K33" s="221"/>
      <c r="L33" s="211">
        <f>SUM(L24:L32)</f>
        <v>498177.65</v>
      </c>
      <c r="M33" s="233">
        <v>0.22500000000000001</v>
      </c>
      <c r="N33" s="209">
        <f t="shared" ref="N33:S33" si="28">SUM(N24:N32)</f>
        <v>635787.09000000008</v>
      </c>
      <c r="O33" s="209">
        <f t="shared" si="28"/>
        <v>1809332.0830000001</v>
      </c>
      <c r="P33" s="209">
        <f t="shared" si="28"/>
        <v>2724688.8</v>
      </c>
      <c r="Q33" s="214">
        <f t="shared" si="28"/>
        <v>165131.32799999998</v>
      </c>
      <c r="R33" s="215">
        <f t="shared" si="28"/>
        <v>597813.17999999993</v>
      </c>
      <c r="S33" s="214">
        <f t="shared" si="28"/>
        <v>2171198.4996000002</v>
      </c>
      <c r="T33" s="216"/>
      <c r="U33" s="206"/>
      <c r="V33" s="206"/>
      <c r="W33" s="214">
        <f>SUM(W24:W32)</f>
        <v>2171198.4996000002</v>
      </c>
      <c r="X33" s="209">
        <f>X22-W33</f>
        <v>10271557.787519999</v>
      </c>
      <c r="Y33" s="217"/>
      <c r="Z33" s="218"/>
      <c r="AA33" s="219"/>
      <c r="AB33" s="159"/>
    </row>
    <row r="34" spans="1:28" x14ac:dyDescent="0.2">
      <c r="A34" s="245" t="s">
        <v>183</v>
      </c>
      <c r="B34" s="193"/>
      <c r="C34" s="194"/>
      <c r="D34" s="195"/>
      <c r="E34" s="195"/>
      <c r="F34" s="193"/>
      <c r="G34" s="193"/>
      <c r="H34" s="196"/>
      <c r="I34" s="197"/>
      <c r="J34" s="196"/>
      <c r="K34" s="198"/>
      <c r="L34" s="199"/>
      <c r="M34" s="200"/>
      <c r="N34" s="196"/>
      <c r="O34" s="196"/>
      <c r="P34" s="196"/>
      <c r="Q34" s="201"/>
      <c r="R34" s="202"/>
      <c r="S34" s="201"/>
      <c r="T34" s="203"/>
      <c r="U34" s="193"/>
      <c r="V34" s="193"/>
      <c r="W34" s="201"/>
      <c r="X34" s="196"/>
      <c r="Y34" s="204"/>
      <c r="Z34" s="62"/>
      <c r="AA34" s="61"/>
      <c r="AB34" s="159"/>
    </row>
    <row r="35" spans="1:28" x14ac:dyDescent="0.2">
      <c r="A35" s="145" t="s">
        <v>145</v>
      </c>
      <c r="B35" s="147" t="s">
        <v>152</v>
      </c>
      <c r="C35" s="145" t="s">
        <v>30</v>
      </c>
      <c r="D35" s="147">
        <v>31</v>
      </c>
      <c r="E35" s="146" t="s">
        <v>103</v>
      </c>
      <c r="F35" s="147" t="s">
        <v>25</v>
      </c>
      <c r="G35" s="148" t="s">
        <v>25</v>
      </c>
      <c r="H35" s="90">
        <v>526894</v>
      </c>
      <c r="I35" s="63">
        <v>0</v>
      </c>
      <c r="J35" s="61">
        <f t="shared" ref="J35:J42" si="29">H35*I35</f>
        <v>0</v>
      </c>
      <c r="K35" s="150">
        <v>0.25</v>
      </c>
      <c r="L35" s="151">
        <f t="shared" ref="L35:L42" si="30">H35*K35</f>
        <v>131723.5</v>
      </c>
      <c r="M35" s="161">
        <f t="shared" ref="M35:N42" si="31">I35+K35</f>
        <v>0.25</v>
      </c>
      <c r="N35" s="61">
        <f t="shared" si="31"/>
        <v>131723.5</v>
      </c>
      <c r="O35" s="100">
        <f t="shared" ref="O35:O42" si="32">H35-(H35*M35)</f>
        <v>395170.5</v>
      </c>
      <c r="P35" s="90">
        <f t="shared" ref="P35:P42" si="33">H35+(H35*0.2)</f>
        <v>632272.80000000005</v>
      </c>
      <c r="Q35" s="62">
        <f t="shared" ref="Q35:Q42" si="34">J35+(J35*0.2)</f>
        <v>0</v>
      </c>
      <c r="R35" s="152">
        <f t="shared" ref="R35:R42" si="35">L35+(L35*0.2)</f>
        <v>158068.20000000001</v>
      </c>
      <c r="S35" s="116">
        <f t="shared" ref="S35:S42" si="36">O35+(O35*0.2)</f>
        <v>474204.6</v>
      </c>
      <c r="T35" s="149">
        <v>5</v>
      </c>
      <c r="U35" s="147" t="s">
        <v>25</v>
      </c>
      <c r="V35" s="147" t="s">
        <v>49</v>
      </c>
      <c r="W35" s="62">
        <f>S35</f>
        <v>474204.6</v>
      </c>
      <c r="X35" s="61"/>
      <c r="Y35" s="57"/>
      <c r="Z35" s="25"/>
      <c r="AA35" s="25"/>
      <c r="AB35" s="159"/>
    </row>
    <row r="36" spans="1:28" x14ac:dyDescent="0.2">
      <c r="A36" s="145" t="s">
        <v>146</v>
      </c>
      <c r="B36" s="147" t="s">
        <v>153</v>
      </c>
      <c r="C36" s="145" t="s">
        <v>30</v>
      </c>
      <c r="D36" s="147">
        <v>31</v>
      </c>
      <c r="E36" s="146" t="s">
        <v>103</v>
      </c>
      <c r="F36" s="147" t="s">
        <v>25</v>
      </c>
      <c r="G36" s="148" t="s">
        <v>25</v>
      </c>
      <c r="H36" s="90">
        <v>613442</v>
      </c>
      <c r="I36" s="63">
        <v>0</v>
      </c>
      <c r="J36" s="61">
        <f t="shared" si="29"/>
        <v>0</v>
      </c>
      <c r="K36" s="150">
        <v>0.25</v>
      </c>
      <c r="L36" s="151">
        <f t="shared" si="30"/>
        <v>153360.5</v>
      </c>
      <c r="M36" s="161">
        <f t="shared" si="31"/>
        <v>0.25</v>
      </c>
      <c r="N36" s="61">
        <f t="shared" si="31"/>
        <v>153360.5</v>
      </c>
      <c r="O36" s="100">
        <f t="shared" si="32"/>
        <v>460081.5</v>
      </c>
      <c r="P36" s="90">
        <f t="shared" si="33"/>
        <v>736130.4</v>
      </c>
      <c r="Q36" s="62">
        <f t="shared" si="34"/>
        <v>0</v>
      </c>
      <c r="R36" s="152">
        <f t="shared" si="35"/>
        <v>184032.6</v>
      </c>
      <c r="S36" s="116">
        <f t="shared" si="36"/>
        <v>552097.80000000005</v>
      </c>
      <c r="T36" s="149">
        <v>6</v>
      </c>
      <c r="U36" s="147" t="s">
        <v>25</v>
      </c>
      <c r="V36" s="147" t="s">
        <v>49</v>
      </c>
      <c r="W36" s="62">
        <f t="shared" ref="W36:W42" si="37">S36</f>
        <v>552097.80000000005</v>
      </c>
      <c r="X36" s="61"/>
      <c r="Y36" s="57"/>
      <c r="Z36" s="25"/>
      <c r="AA36" s="25"/>
      <c r="AB36" s="159"/>
    </row>
    <row r="37" spans="1:28" x14ac:dyDescent="0.2">
      <c r="A37" s="145" t="s">
        <v>147</v>
      </c>
      <c r="B37" s="147" t="s">
        <v>154</v>
      </c>
      <c r="C37" s="145" t="s">
        <v>30</v>
      </c>
      <c r="D37" s="147">
        <v>10</v>
      </c>
      <c r="E37" s="146" t="s">
        <v>103</v>
      </c>
      <c r="F37" s="147" t="s">
        <v>25</v>
      </c>
      <c r="G37" s="148" t="s">
        <v>25</v>
      </c>
      <c r="H37" s="90">
        <v>397447</v>
      </c>
      <c r="I37" s="63">
        <v>0</v>
      </c>
      <c r="J37" s="61">
        <f t="shared" si="29"/>
        <v>0</v>
      </c>
      <c r="K37" s="150">
        <v>0.25</v>
      </c>
      <c r="L37" s="151">
        <f t="shared" si="30"/>
        <v>99361.75</v>
      </c>
      <c r="M37" s="161">
        <f t="shared" si="31"/>
        <v>0.25</v>
      </c>
      <c r="N37" s="61">
        <f t="shared" si="31"/>
        <v>99361.75</v>
      </c>
      <c r="O37" s="100">
        <f t="shared" si="32"/>
        <v>298085.25</v>
      </c>
      <c r="P37" s="90">
        <f t="shared" si="33"/>
        <v>476936.4</v>
      </c>
      <c r="Q37" s="62">
        <f t="shared" si="34"/>
        <v>0</v>
      </c>
      <c r="R37" s="152">
        <f t="shared" si="35"/>
        <v>119234.1</v>
      </c>
      <c r="S37" s="116">
        <f t="shared" si="36"/>
        <v>357702.3</v>
      </c>
      <c r="T37" s="149">
        <v>4</v>
      </c>
      <c r="U37" s="147" t="s">
        <v>25</v>
      </c>
      <c r="V37" s="147" t="s">
        <v>49</v>
      </c>
      <c r="W37" s="62">
        <f t="shared" si="37"/>
        <v>357702.3</v>
      </c>
      <c r="X37" s="61"/>
      <c r="Y37" s="57"/>
      <c r="Z37" s="25"/>
      <c r="AA37" s="25"/>
      <c r="AB37" s="159"/>
    </row>
    <row r="38" spans="1:28" x14ac:dyDescent="0.2">
      <c r="A38" s="145" t="s">
        <v>172</v>
      </c>
      <c r="B38" s="147" t="s">
        <v>155</v>
      </c>
      <c r="C38" s="145" t="s">
        <v>30</v>
      </c>
      <c r="D38" s="147">
        <v>11</v>
      </c>
      <c r="E38" s="146" t="s">
        <v>103</v>
      </c>
      <c r="F38" s="147" t="s">
        <v>25</v>
      </c>
      <c r="G38" s="148" t="s">
        <v>25</v>
      </c>
      <c r="H38" s="90">
        <v>446289</v>
      </c>
      <c r="I38" s="63">
        <v>0</v>
      </c>
      <c r="J38" s="61">
        <f t="shared" si="29"/>
        <v>0</v>
      </c>
      <c r="K38" s="150">
        <v>0.25</v>
      </c>
      <c r="L38" s="151">
        <f t="shared" si="30"/>
        <v>111572.25</v>
      </c>
      <c r="M38" s="161">
        <f t="shared" si="31"/>
        <v>0.25</v>
      </c>
      <c r="N38" s="61">
        <f t="shared" si="31"/>
        <v>111572.25</v>
      </c>
      <c r="O38" s="100">
        <f t="shared" si="32"/>
        <v>334716.75</v>
      </c>
      <c r="P38" s="90">
        <f t="shared" si="33"/>
        <v>535546.80000000005</v>
      </c>
      <c r="Q38" s="62">
        <f t="shared" si="34"/>
        <v>0</v>
      </c>
      <c r="R38" s="152">
        <f t="shared" si="35"/>
        <v>133886.70000000001</v>
      </c>
      <c r="S38" s="116">
        <f t="shared" si="36"/>
        <v>401660.1</v>
      </c>
      <c r="T38" s="149">
        <v>4</v>
      </c>
      <c r="U38" s="147" t="s">
        <v>25</v>
      </c>
      <c r="V38" s="147" t="s">
        <v>49</v>
      </c>
      <c r="W38" s="62">
        <f t="shared" si="37"/>
        <v>401660.1</v>
      </c>
      <c r="X38" s="61"/>
      <c r="Y38" s="57"/>
      <c r="Z38" s="25"/>
      <c r="AA38" s="25"/>
      <c r="AB38" s="159"/>
    </row>
    <row r="39" spans="1:28" x14ac:dyDescent="0.2">
      <c r="A39" s="145" t="s">
        <v>148</v>
      </c>
      <c r="B39" s="147" t="s">
        <v>156</v>
      </c>
      <c r="C39" s="145" t="s">
        <v>30</v>
      </c>
      <c r="D39" s="147">
        <v>10</v>
      </c>
      <c r="E39" s="146" t="s">
        <v>103</v>
      </c>
      <c r="F39" s="147" t="s">
        <v>25</v>
      </c>
      <c r="G39" s="148" t="s">
        <v>25</v>
      </c>
      <c r="H39" s="90">
        <v>320105</v>
      </c>
      <c r="I39" s="63">
        <v>0</v>
      </c>
      <c r="J39" s="61">
        <f t="shared" si="29"/>
        <v>0</v>
      </c>
      <c r="K39" s="150">
        <v>0.25</v>
      </c>
      <c r="L39" s="151">
        <f t="shared" si="30"/>
        <v>80026.25</v>
      </c>
      <c r="M39" s="161">
        <f t="shared" si="31"/>
        <v>0.25</v>
      </c>
      <c r="N39" s="61">
        <f t="shared" si="31"/>
        <v>80026.25</v>
      </c>
      <c r="O39" s="100">
        <f t="shared" si="32"/>
        <v>240078.75</v>
      </c>
      <c r="P39" s="90">
        <f t="shared" si="33"/>
        <v>384126</v>
      </c>
      <c r="Q39" s="62">
        <f t="shared" si="34"/>
        <v>0</v>
      </c>
      <c r="R39" s="152">
        <f t="shared" si="35"/>
        <v>96031.5</v>
      </c>
      <c r="S39" s="116">
        <f t="shared" si="36"/>
        <v>288094.5</v>
      </c>
      <c r="T39" s="149">
        <v>4.5</v>
      </c>
      <c r="U39" s="147" t="s">
        <v>25</v>
      </c>
      <c r="V39" s="147" t="s">
        <v>49</v>
      </c>
      <c r="W39" s="62">
        <f t="shared" si="37"/>
        <v>288094.5</v>
      </c>
      <c r="X39" s="61"/>
      <c r="Y39" s="57"/>
      <c r="Z39" s="25"/>
      <c r="AA39" s="25"/>
      <c r="AB39" s="159"/>
    </row>
    <row r="40" spans="1:28" x14ac:dyDescent="0.2">
      <c r="A40" s="145" t="s">
        <v>149</v>
      </c>
      <c r="B40" s="147" t="s">
        <v>157</v>
      </c>
      <c r="C40" s="145" t="s">
        <v>30</v>
      </c>
      <c r="D40" s="147">
        <v>10</v>
      </c>
      <c r="E40" s="146" t="s">
        <v>103</v>
      </c>
      <c r="F40" s="147" t="s">
        <v>25</v>
      </c>
      <c r="G40" s="148" t="s">
        <v>25</v>
      </c>
      <c r="H40" s="90">
        <v>305084</v>
      </c>
      <c r="I40" s="63">
        <v>0</v>
      </c>
      <c r="J40" s="61">
        <f t="shared" si="29"/>
        <v>0</v>
      </c>
      <c r="K40" s="150">
        <v>0.25</v>
      </c>
      <c r="L40" s="151">
        <f t="shared" si="30"/>
        <v>76271</v>
      </c>
      <c r="M40" s="161">
        <f t="shared" si="31"/>
        <v>0.25</v>
      </c>
      <c r="N40" s="61">
        <f t="shared" si="31"/>
        <v>76271</v>
      </c>
      <c r="O40" s="100">
        <f t="shared" si="32"/>
        <v>228813</v>
      </c>
      <c r="P40" s="90">
        <f t="shared" si="33"/>
        <v>366100.8</v>
      </c>
      <c r="Q40" s="62">
        <f t="shared" si="34"/>
        <v>0</v>
      </c>
      <c r="R40" s="152">
        <f t="shared" si="35"/>
        <v>91525.2</v>
      </c>
      <c r="S40" s="116">
        <f t="shared" si="36"/>
        <v>274575.59999999998</v>
      </c>
      <c r="T40" s="149">
        <v>4</v>
      </c>
      <c r="U40" s="147" t="s">
        <v>25</v>
      </c>
      <c r="V40" s="147" t="s">
        <v>49</v>
      </c>
      <c r="W40" s="62">
        <f t="shared" si="37"/>
        <v>274575.59999999998</v>
      </c>
      <c r="X40" s="61"/>
      <c r="Y40" s="57"/>
      <c r="Z40" s="25"/>
      <c r="AA40" s="25"/>
      <c r="AB40" s="159"/>
    </row>
    <row r="41" spans="1:28" x14ac:dyDescent="0.2">
      <c r="A41" s="145" t="s">
        <v>150</v>
      </c>
      <c r="B41" s="147" t="s">
        <v>158</v>
      </c>
      <c r="C41" s="145" t="s">
        <v>30</v>
      </c>
      <c r="D41" s="147">
        <v>10</v>
      </c>
      <c r="E41" s="146" t="s">
        <v>103</v>
      </c>
      <c r="F41" s="147" t="s">
        <v>25</v>
      </c>
      <c r="G41" s="148" t="s">
        <v>25</v>
      </c>
      <c r="H41" s="90">
        <v>321364</v>
      </c>
      <c r="I41" s="63">
        <v>0</v>
      </c>
      <c r="J41" s="61">
        <f t="shared" si="29"/>
        <v>0</v>
      </c>
      <c r="K41" s="150">
        <v>0.25</v>
      </c>
      <c r="L41" s="151">
        <f t="shared" si="30"/>
        <v>80341</v>
      </c>
      <c r="M41" s="161">
        <f t="shared" si="31"/>
        <v>0.25</v>
      </c>
      <c r="N41" s="61">
        <f t="shared" si="31"/>
        <v>80341</v>
      </c>
      <c r="O41" s="100">
        <f t="shared" si="32"/>
        <v>241023</v>
      </c>
      <c r="P41" s="90">
        <f t="shared" si="33"/>
        <v>385636.8</v>
      </c>
      <c r="Q41" s="62">
        <f t="shared" si="34"/>
        <v>0</v>
      </c>
      <c r="R41" s="152">
        <f t="shared" si="35"/>
        <v>96409.2</v>
      </c>
      <c r="S41" s="116">
        <f t="shared" si="36"/>
        <v>289227.59999999998</v>
      </c>
      <c r="T41" s="149">
        <v>3.5</v>
      </c>
      <c r="U41" s="147" t="s">
        <v>25</v>
      </c>
      <c r="V41" s="147" t="s">
        <v>49</v>
      </c>
      <c r="W41" s="62">
        <f t="shared" si="37"/>
        <v>289227.59999999998</v>
      </c>
      <c r="X41" s="61"/>
      <c r="Y41" s="57"/>
      <c r="Z41" s="25"/>
      <c r="AA41" s="25"/>
      <c r="AB41" s="159"/>
    </row>
    <row r="42" spans="1:28" x14ac:dyDescent="0.2">
      <c r="A42" s="145" t="s">
        <v>151</v>
      </c>
      <c r="B42" s="147" t="s">
        <v>159</v>
      </c>
      <c r="C42" s="145" t="s">
        <v>30</v>
      </c>
      <c r="D42" s="147">
        <v>75</v>
      </c>
      <c r="E42" s="146" t="s">
        <v>103</v>
      </c>
      <c r="F42" s="147" t="s">
        <v>25</v>
      </c>
      <c r="G42" s="148" t="s">
        <v>25</v>
      </c>
      <c r="H42" s="90">
        <v>589278</v>
      </c>
      <c r="I42" s="63">
        <v>0</v>
      </c>
      <c r="J42" s="61">
        <f t="shared" si="29"/>
        <v>0</v>
      </c>
      <c r="K42" s="150">
        <v>0.26</v>
      </c>
      <c r="L42" s="151">
        <f t="shared" si="30"/>
        <v>153212.28</v>
      </c>
      <c r="M42" s="161">
        <f t="shared" si="31"/>
        <v>0.26</v>
      </c>
      <c r="N42" s="61">
        <f t="shared" si="31"/>
        <v>153212.28</v>
      </c>
      <c r="O42" s="100">
        <f t="shared" si="32"/>
        <v>436065.72</v>
      </c>
      <c r="P42" s="90">
        <f t="shared" si="33"/>
        <v>707133.6</v>
      </c>
      <c r="Q42" s="62">
        <f t="shared" si="34"/>
        <v>0</v>
      </c>
      <c r="R42" s="152">
        <f t="shared" si="35"/>
        <v>183854.736</v>
      </c>
      <c r="S42" s="116">
        <f t="shared" si="36"/>
        <v>523278.86399999994</v>
      </c>
      <c r="T42" s="149">
        <v>4</v>
      </c>
      <c r="U42" s="147" t="s">
        <v>25</v>
      </c>
      <c r="V42" s="147" t="s">
        <v>49</v>
      </c>
      <c r="W42" s="62">
        <f t="shared" si="37"/>
        <v>523278.86399999994</v>
      </c>
      <c r="X42" s="61"/>
      <c r="Y42" s="57"/>
      <c r="Z42" s="25"/>
      <c r="AA42" s="25"/>
      <c r="AB42" s="159"/>
    </row>
    <row r="43" spans="1:28" x14ac:dyDescent="0.2">
      <c r="A43" s="222" t="s">
        <v>161</v>
      </c>
      <c r="B43" s="223"/>
      <c r="C43" s="224"/>
      <c r="D43" s="225"/>
      <c r="E43" s="225"/>
      <c r="F43" s="223"/>
      <c r="G43" s="226"/>
      <c r="H43" s="230">
        <f>SUM(H35:H42)</f>
        <v>3519903</v>
      </c>
      <c r="I43" s="227"/>
      <c r="J43" s="230">
        <f>SUM(J35:J42)</f>
        <v>0</v>
      </c>
      <c r="K43" s="228"/>
      <c r="L43" s="230">
        <f>SUM(L35:L42)</f>
        <v>885868.53</v>
      </c>
      <c r="M43" s="229"/>
      <c r="N43" s="230">
        <f>SUM(N35:N42)</f>
        <v>885868.53</v>
      </c>
      <c r="O43" s="230">
        <f>SUM(O35:O42)</f>
        <v>2634034.4699999997</v>
      </c>
      <c r="P43" s="230">
        <f>SUM(P35:P42)</f>
        <v>4223883.5999999996</v>
      </c>
      <c r="Q43" s="218"/>
      <c r="R43" s="230">
        <f>SUM(R35:R42)</f>
        <v>1063042.236</v>
      </c>
      <c r="S43" s="230">
        <f>SUM(S35:S42)</f>
        <v>3160841.3640000001</v>
      </c>
      <c r="T43" s="231"/>
      <c r="U43" s="223"/>
      <c r="V43" s="223"/>
      <c r="W43" s="218">
        <f>SUM(W35:W42)</f>
        <v>3160841.3640000001</v>
      </c>
      <c r="X43" s="219">
        <f>X33-W43</f>
        <v>7110716.4235199988</v>
      </c>
      <c r="Y43" s="232"/>
      <c r="Z43" s="218"/>
      <c r="AA43" s="219"/>
      <c r="AB43" s="159"/>
    </row>
    <row r="44" spans="1:28" x14ac:dyDescent="0.2">
      <c r="A44" s="173" t="s">
        <v>117</v>
      </c>
      <c r="B44" s="249" t="s">
        <v>118</v>
      </c>
      <c r="C44" s="173" t="s">
        <v>30</v>
      </c>
      <c r="D44" s="174">
        <v>75</v>
      </c>
      <c r="E44" s="174" t="s">
        <v>103</v>
      </c>
      <c r="F44" s="249" t="s">
        <v>25</v>
      </c>
      <c r="G44" s="250" t="s">
        <v>25</v>
      </c>
      <c r="H44" s="251">
        <v>1758124</v>
      </c>
      <c r="I44" s="252">
        <v>0</v>
      </c>
      <c r="J44" s="253">
        <f>H44*I44</f>
        <v>0</v>
      </c>
      <c r="K44" s="254">
        <v>0.25109999999999999</v>
      </c>
      <c r="L44" s="255">
        <f t="shared" ref="L44:L45" si="38">H44*K44</f>
        <v>441464.93640000001</v>
      </c>
      <c r="M44" s="256">
        <f t="shared" ref="M44:M45" si="39">I44+K44</f>
        <v>0.25109999999999999</v>
      </c>
      <c r="N44" s="253">
        <f>(J44+L44)</f>
        <v>441464.93640000001</v>
      </c>
      <c r="O44" s="257">
        <f t="shared" ref="O44:O45" si="40">H44-N44</f>
        <v>1316659.0636</v>
      </c>
      <c r="P44" s="251">
        <f>H44+(H44*0.2)</f>
        <v>2109748.7999999998</v>
      </c>
      <c r="Q44" s="258">
        <f>J44+(J44*0.2)</f>
        <v>0</v>
      </c>
      <c r="R44" s="259">
        <f>L44+(L44*0.2)</f>
        <v>529757.92368000001</v>
      </c>
      <c r="S44" s="260">
        <f>O44+(O44*0.2)</f>
        <v>1579990.87632</v>
      </c>
      <c r="T44" s="261">
        <v>6.5</v>
      </c>
      <c r="U44" s="249" t="s">
        <v>25</v>
      </c>
      <c r="V44" s="249" t="s">
        <v>49</v>
      </c>
      <c r="W44" s="258">
        <f>S44</f>
        <v>1579990.87632</v>
      </c>
      <c r="X44" s="253">
        <f>X43-W44</f>
        <v>5530725.547199999</v>
      </c>
      <c r="Y44" s="262"/>
      <c r="Z44" s="62"/>
      <c r="AA44" s="61"/>
      <c r="AB44" s="159"/>
    </row>
    <row r="45" spans="1:28" x14ac:dyDescent="0.2">
      <c r="A45" s="145" t="s">
        <v>119</v>
      </c>
      <c r="B45" s="147" t="s">
        <v>120</v>
      </c>
      <c r="C45" s="145" t="s">
        <v>30</v>
      </c>
      <c r="D45" s="146">
        <v>61</v>
      </c>
      <c r="E45" s="146" t="s">
        <v>103</v>
      </c>
      <c r="F45" s="147" t="s">
        <v>25</v>
      </c>
      <c r="G45" s="148" t="s">
        <v>25</v>
      </c>
      <c r="H45" s="90">
        <v>790681.3</v>
      </c>
      <c r="I45" s="63">
        <v>0</v>
      </c>
      <c r="J45" s="61">
        <f>H45*I45</f>
        <v>0</v>
      </c>
      <c r="K45" s="150">
        <v>0.25130000000000002</v>
      </c>
      <c r="L45" s="151">
        <f t="shared" si="38"/>
        <v>198698.21069000004</v>
      </c>
      <c r="M45" s="161">
        <f t="shared" si="39"/>
        <v>0.25130000000000002</v>
      </c>
      <c r="N45" s="61">
        <f t="shared" ref="N45" si="41">(J45+L45)</f>
        <v>198698.21069000004</v>
      </c>
      <c r="O45" s="100">
        <f t="shared" si="40"/>
        <v>591983.08930999995</v>
      </c>
      <c r="P45" s="90">
        <f>H45+(H45*0.2)</f>
        <v>948817.56</v>
      </c>
      <c r="Q45" s="62">
        <f>J45+(J45*0.2)</f>
        <v>0</v>
      </c>
      <c r="R45" s="152">
        <f>L45+(L45*0.2)</f>
        <v>238437.85282800003</v>
      </c>
      <c r="S45" s="116">
        <f>O45+(O45*0.2)</f>
        <v>710379.70717199997</v>
      </c>
      <c r="T45" s="149">
        <v>6</v>
      </c>
      <c r="U45" s="147" t="s">
        <v>25</v>
      </c>
      <c r="V45" s="147" t="s">
        <v>50</v>
      </c>
      <c r="W45" s="62">
        <f>S45</f>
        <v>710379.70717199997</v>
      </c>
      <c r="X45" s="61">
        <f>X44-W45</f>
        <v>4820345.8400279991</v>
      </c>
      <c r="Y45" s="57"/>
      <c r="Z45" s="62"/>
      <c r="AA45" s="61"/>
      <c r="AB45" s="159"/>
    </row>
    <row r="46" spans="1:28" x14ac:dyDescent="0.2">
      <c r="A46" s="145"/>
      <c r="B46" s="147"/>
      <c r="C46" s="145"/>
      <c r="D46" s="147"/>
      <c r="E46" s="146"/>
      <c r="F46" s="147"/>
      <c r="G46" s="148"/>
      <c r="H46" s="90"/>
      <c r="I46" s="63"/>
      <c r="J46" s="61"/>
      <c r="K46" s="150"/>
      <c r="L46" s="151"/>
      <c r="M46" s="161"/>
      <c r="N46" s="61">
        <f t="shared" ref="N46:N48" si="42">J46+L46</f>
        <v>0</v>
      </c>
      <c r="O46" s="100">
        <f t="shared" ref="O46:O48" si="43">H46-(H46*M46)</f>
        <v>0</v>
      </c>
      <c r="P46" s="154"/>
      <c r="Q46" s="62"/>
      <c r="R46" s="152"/>
      <c r="S46" s="116"/>
      <c r="T46" s="149"/>
      <c r="U46" s="147"/>
      <c r="V46" s="147"/>
      <c r="W46" s="62">
        <f t="shared" ref="W46:W48" si="44">O46</f>
        <v>0</v>
      </c>
      <c r="X46" s="61"/>
      <c r="Y46" s="57"/>
      <c r="Z46" s="25"/>
      <c r="AA46" s="25"/>
      <c r="AB46" s="10"/>
    </row>
    <row r="47" spans="1:28" x14ac:dyDescent="0.2">
      <c r="A47" s="145"/>
      <c r="B47" s="147"/>
      <c r="C47" s="145"/>
      <c r="D47" s="147"/>
      <c r="E47" s="146"/>
      <c r="F47" s="147"/>
      <c r="G47" s="148"/>
      <c r="H47" s="90"/>
      <c r="I47" s="63"/>
      <c r="J47" s="61"/>
      <c r="K47" s="150"/>
      <c r="L47" s="151"/>
      <c r="M47" s="161"/>
      <c r="N47" s="61">
        <f t="shared" si="42"/>
        <v>0</v>
      </c>
      <c r="O47" s="100">
        <f t="shared" si="43"/>
        <v>0</v>
      </c>
      <c r="P47" s="154"/>
      <c r="Q47" s="62"/>
      <c r="R47" s="152"/>
      <c r="S47" s="116"/>
      <c r="T47" s="149"/>
      <c r="U47" s="147"/>
      <c r="V47" s="147"/>
      <c r="W47" s="62">
        <f t="shared" si="44"/>
        <v>0</v>
      </c>
      <c r="X47" s="61"/>
      <c r="Y47" s="57"/>
      <c r="Z47" s="25"/>
      <c r="AA47" s="25"/>
      <c r="AB47" s="10"/>
    </row>
    <row r="48" spans="1:28" x14ac:dyDescent="0.2">
      <c r="A48" s="145"/>
      <c r="B48" s="147"/>
      <c r="C48" s="145"/>
      <c r="D48" s="147"/>
      <c r="E48" s="146"/>
      <c r="F48" s="147"/>
      <c r="G48" s="148"/>
      <c r="H48" s="90"/>
      <c r="I48" s="63"/>
      <c r="J48" s="61"/>
      <c r="K48" s="63"/>
      <c r="L48" s="151"/>
      <c r="M48" s="161"/>
      <c r="N48" s="61">
        <f t="shared" si="42"/>
        <v>0</v>
      </c>
      <c r="O48" s="160">
        <f t="shared" si="43"/>
        <v>0</v>
      </c>
      <c r="P48" s="90"/>
      <c r="Q48" s="62"/>
      <c r="R48" s="62"/>
      <c r="S48" s="116"/>
      <c r="T48" s="149"/>
      <c r="U48" s="147"/>
      <c r="V48" s="147"/>
      <c r="W48" s="62">
        <f t="shared" si="44"/>
        <v>0</v>
      </c>
      <c r="X48" s="61"/>
      <c r="Y48" s="57"/>
      <c r="Z48" s="25"/>
      <c r="AA48" s="25"/>
      <c r="AB48" s="10"/>
    </row>
    <row r="49" spans="1:28" x14ac:dyDescent="0.2">
      <c r="A49" s="65"/>
      <c r="B49" s="163"/>
      <c r="C49" s="65"/>
      <c r="D49" s="164"/>
      <c r="E49" s="164"/>
      <c r="F49" s="162"/>
      <c r="G49" s="165"/>
      <c r="H49" s="167">
        <f>(H18+H19+H20+H21+H22+H33+H43+H44+H45)</f>
        <v>13426209.24</v>
      </c>
      <c r="I49" s="166"/>
      <c r="J49" s="167">
        <f>(J18+J19+J20+J21+J22+J33+J43+J44+J45)</f>
        <v>386154.95259999996</v>
      </c>
      <c r="K49" s="166"/>
      <c r="L49" s="167">
        <f>(L18+L19+L20+L21+L22+L33+L43+L44+L45)</f>
        <v>4513173.3270899998</v>
      </c>
      <c r="M49" s="166"/>
      <c r="N49" s="167">
        <f t="shared" ref="N49:S49" si="45">(N18+N19+N20+N21+N22+N33+N43+N44+N45)</f>
        <v>4899328.2796900002</v>
      </c>
      <c r="O49" s="167">
        <f t="shared" si="45"/>
        <v>8483045.1333099995</v>
      </c>
      <c r="P49" s="167">
        <f t="shared" si="45"/>
        <v>15849393.887999998</v>
      </c>
      <c r="Q49" s="167">
        <f t="shared" si="45"/>
        <v>463385.94311999995</v>
      </c>
      <c r="R49" s="167">
        <f t="shared" si="45"/>
        <v>5415807.9925079998</v>
      </c>
      <c r="S49" s="167">
        <f t="shared" si="45"/>
        <v>10179654.159972001</v>
      </c>
      <c r="T49" s="168"/>
      <c r="U49" s="162"/>
      <c r="V49" s="162"/>
      <c r="W49" s="167">
        <f>(W18+W19+W20+W21+W22+W33+W43+W44+W45)</f>
        <v>10179654.159972001</v>
      </c>
      <c r="X49" s="167">
        <f>X45</f>
        <v>4820345.8400279991</v>
      </c>
      <c r="Y49" s="57"/>
      <c r="Z49" s="167"/>
      <c r="AA49" s="167"/>
      <c r="AB49" s="169"/>
    </row>
    <row r="50" spans="1:28" x14ac:dyDescent="0.2">
      <c r="A50" s="44"/>
      <c r="B50" s="45"/>
      <c r="C50" s="44"/>
      <c r="D50" s="46"/>
      <c r="E50" s="46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8"/>
      <c r="U50" s="47"/>
      <c r="V50" s="47"/>
      <c r="W50" s="47"/>
      <c r="X50" s="47"/>
      <c r="Y50" s="49"/>
    </row>
    <row r="51" spans="1:28" x14ac:dyDescent="0.2">
      <c r="A51" s="50" t="s">
        <v>14</v>
      </c>
      <c r="B51" s="51">
        <v>9</v>
      </c>
      <c r="C51" s="44"/>
      <c r="D51" s="46"/>
      <c r="E51" s="46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8"/>
      <c r="U51" s="47"/>
      <c r="V51" s="47"/>
      <c r="W51" s="47"/>
      <c r="X51" s="47"/>
      <c r="Y51" s="49"/>
    </row>
    <row r="52" spans="1:28" x14ac:dyDescent="0.2">
      <c r="A52" s="50" t="s">
        <v>104</v>
      </c>
      <c r="B52" s="51">
        <v>3</v>
      </c>
      <c r="C52" s="44"/>
      <c r="D52" s="46"/>
      <c r="E52" s="46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8"/>
      <c r="U52" s="47"/>
      <c r="V52" s="47"/>
      <c r="W52" s="47"/>
      <c r="X52" s="47"/>
      <c r="Y52" s="49"/>
    </row>
    <row r="53" spans="1:28" x14ac:dyDescent="0.2">
      <c r="A53" s="50" t="s">
        <v>100</v>
      </c>
      <c r="B53" s="51"/>
      <c r="C53" s="52"/>
      <c r="D53" s="46"/>
      <c r="E53" s="46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53"/>
      <c r="Q53" s="47"/>
      <c r="R53" s="47"/>
      <c r="S53" s="47"/>
      <c r="T53" s="48"/>
      <c r="U53" s="47"/>
      <c r="V53" s="47"/>
      <c r="W53" s="47"/>
      <c r="X53" s="47"/>
      <c r="Y53" s="49"/>
    </row>
    <row r="54" spans="1:28" x14ac:dyDescent="0.2">
      <c r="A54" s="50" t="s">
        <v>15</v>
      </c>
      <c r="B54" s="58">
        <f>(J49/H49)</f>
        <v>2.8761279203779185E-2</v>
      </c>
      <c r="C54" s="54"/>
      <c r="D54" s="46"/>
      <c r="E54" s="46"/>
      <c r="F54" s="47"/>
      <c r="G54" s="47"/>
      <c r="H54" s="47"/>
      <c r="I54" s="47"/>
      <c r="J54" s="47"/>
      <c r="K54" s="47"/>
      <c r="L54" s="47"/>
      <c r="M54" s="47"/>
      <c r="N54" s="53"/>
      <c r="O54" s="47"/>
      <c r="P54" s="47"/>
      <c r="Q54" s="47"/>
      <c r="R54" s="47"/>
      <c r="S54" s="47"/>
      <c r="T54" s="48"/>
      <c r="U54" s="47"/>
      <c r="V54" s="47"/>
      <c r="W54" s="47"/>
      <c r="X54" s="47"/>
      <c r="Y54" s="49"/>
    </row>
    <row r="55" spans="1:28" x14ac:dyDescent="0.2">
      <c r="A55" s="50" t="s">
        <v>164</v>
      </c>
      <c r="B55" s="58" t="e">
        <f>(#REF!/#REF!)</f>
        <v>#REF!</v>
      </c>
      <c r="C55" s="54"/>
      <c r="D55" s="46"/>
      <c r="E55" s="46"/>
      <c r="F55" s="47"/>
      <c r="G55" s="47"/>
      <c r="H55" s="47"/>
      <c r="I55" s="47"/>
      <c r="J55" s="47"/>
      <c r="K55" s="47"/>
      <c r="L55" s="47"/>
      <c r="M55" s="47"/>
      <c r="N55" s="53"/>
      <c r="O55" s="47"/>
      <c r="P55" s="47"/>
      <c r="Q55" s="47"/>
      <c r="R55" s="47"/>
      <c r="S55" s="47"/>
      <c r="T55" s="48"/>
      <c r="U55" s="47"/>
      <c r="V55" s="47"/>
      <c r="W55" s="47"/>
      <c r="X55" s="47"/>
      <c r="Y55" s="49"/>
    </row>
    <row r="56" spans="1:28" x14ac:dyDescent="0.2">
      <c r="A56" s="50" t="s">
        <v>16</v>
      </c>
      <c r="B56" s="55">
        <f>(S49/22)</f>
        <v>462711.55272600002</v>
      </c>
      <c r="C56" s="56"/>
      <c r="D56" s="46"/>
      <c r="E56" s="46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8"/>
      <c r="U56" s="47"/>
      <c r="V56" s="47"/>
      <c r="W56" s="47"/>
      <c r="X56" s="47"/>
      <c r="Y56" s="49"/>
    </row>
    <row r="57" spans="1:28" x14ac:dyDescent="0.2">
      <c r="A57" s="50" t="s">
        <v>109</v>
      </c>
      <c r="B57" s="55">
        <f>15000000-X49</f>
        <v>10179654.159972001</v>
      </c>
      <c r="C57" s="56"/>
      <c r="D57" s="184"/>
      <c r="E57" s="46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8"/>
      <c r="U57" s="47"/>
      <c r="V57" s="47"/>
      <c r="W57" s="47"/>
      <c r="X57" s="47"/>
      <c r="Y57" s="49"/>
    </row>
    <row r="58" spans="1:28" x14ac:dyDescent="0.2">
      <c r="A58" s="50" t="s">
        <v>163</v>
      </c>
      <c r="B58" s="55">
        <f>SUM(X49+10000000)</f>
        <v>14820345.840027999</v>
      </c>
      <c r="C58" s="56"/>
      <c r="D58" s="46"/>
      <c r="E58" s="46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8"/>
      <c r="U58" s="47"/>
      <c r="V58" s="47"/>
      <c r="W58" s="47"/>
      <c r="X58" s="47"/>
      <c r="Y58" s="49"/>
    </row>
    <row r="59" spans="1:28" x14ac:dyDescent="0.2">
      <c r="A59" s="44"/>
      <c r="B59" s="45"/>
      <c r="C59" s="44"/>
      <c r="D59" s="46"/>
      <c r="E59" s="46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8"/>
      <c r="U59" s="47"/>
      <c r="V59" s="47"/>
      <c r="W59" s="47"/>
      <c r="X59" s="47"/>
      <c r="Y59" s="49"/>
    </row>
  </sheetData>
  <mergeCells count="4">
    <mergeCell ref="H6:O6"/>
    <mergeCell ref="P6:S6"/>
    <mergeCell ref="W6:X6"/>
    <mergeCell ref="A9:Y9"/>
  </mergeCells>
  <phoneticPr fontId="6" type="noConversion"/>
  <printOptions gridLines="1" gridLinesSet="0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pageSetUpPr fitToPage="1"/>
  </sheetPr>
  <dimension ref="A1:G245"/>
  <sheetViews>
    <sheetView workbookViewId="0">
      <selection activeCell="B23" sqref="B23"/>
    </sheetView>
  </sheetViews>
  <sheetFormatPr defaultRowHeight="12.75" x14ac:dyDescent="0.2"/>
  <cols>
    <col min="1" max="1" width="24.33203125" customWidth="1"/>
    <col min="2" max="2" width="45" bestFit="1" customWidth="1"/>
    <col min="3" max="3" width="17.1640625" bestFit="1" customWidth="1"/>
    <col min="4" max="4" width="10.5" style="7" customWidth="1"/>
    <col min="5" max="5" width="9.33203125" style="7"/>
    <col min="6" max="6" width="12.6640625" style="7" customWidth="1"/>
    <col min="7" max="7" width="58.5" customWidth="1"/>
  </cols>
  <sheetData>
    <row r="1" spans="1:7" ht="15" x14ac:dyDescent="0.25">
      <c r="A1" s="341" t="s">
        <v>273</v>
      </c>
      <c r="B1" s="342"/>
      <c r="C1" s="342"/>
      <c r="D1" s="342"/>
      <c r="E1" s="342"/>
      <c r="F1" s="342"/>
      <c r="G1" s="343"/>
    </row>
    <row r="2" spans="1:7" ht="15" x14ac:dyDescent="0.25">
      <c r="A2" s="347" t="s">
        <v>278</v>
      </c>
      <c r="B2" s="347"/>
      <c r="C2" s="347"/>
      <c r="D2" s="347"/>
      <c r="E2" s="347"/>
      <c r="F2" s="347"/>
      <c r="G2" s="347"/>
    </row>
    <row r="3" spans="1:7" ht="15" x14ac:dyDescent="0.25">
      <c r="A3" s="344" t="s">
        <v>274</v>
      </c>
      <c r="B3" s="345"/>
      <c r="C3" s="345"/>
      <c r="D3" s="345"/>
      <c r="E3" s="345"/>
      <c r="F3" s="345"/>
      <c r="G3" s="346"/>
    </row>
    <row r="4" spans="1:7" ht="15" x14ac:dyDescent="0.25">
      <c r="A4" s="282"/>
      <c r="B4" s="282"/>
      <c r="C4" s="282"/>
      <c r="D4" s="282"/>
      <c r="E4" s="282"/>
      <c r="F4" s="282"/>
      <c r="G4" s="282"/>
    </row>
    <row r="5" spans="1:7" ht="15.75" thickBot="1" x14ac:dyDescent="0.3">
      <c r="A5" s="283"/>
      <c r="B5" s="283"/>
      <c r="C5" s="283"/>
      <c r="D5" s="284"/>
      <c r="E5" s="284"/>
      <c r="F5" s="284"/>
      <c r="G5" s="283"/>
    </row>
    <row r="6" spans="1:7" x14ac:dyDescent="0.2">
      <c r="A6" s="274"/>
      <c r="B6" s="275"/>
      <c r="C6" s="275"/>
      <c r="D6" s="285" t="s">
        <v>256</v>
      </c>
      <c r="E6" s="285" t="s">
        <v>256</v>
      </c>
      <c r="F6" s="285" t="s">
        <v>256</v>
      </c>
      <c r="G6" s="276"/>
    </row>
    <row r="7" spans="1:7" ht="13.5" thickBot="1" x14ac:dyDescent="0.25">
      <c r="A7" s="277" t="s">
        <v>257</v>
      </c>
      <c r="B7" s="278" t="s">
        <v>275</v>
      </c>
      <c r="C7" s="278" t="s">
        <v>258</v>
      </c>
      <c r="D7" s="286" t="s">
        <v>259</v>
      </c>
      <c r="E7" s="286" t="s">
        <v>260</v>
      </c>
      <c r="F7" s="286" t="s">
        <v>261</v>
      </c>
      <c r="G7" s="279" t="s">
        <v>262</v>
      </c>
    </row>
    <row r="8" spans="1:7" x14ac:dyDescent="0.2">
      <c r="A8" s="280" t="s">
        <v>238</v>
      </c>
      <c r="B8" s="280"/>
      <c r="C8" s="280"/>
      <c r="D8" s="287"/>
      <c r="E8" s="287"/>
      <c r="F8" s="287"/>
      <c r="G8" s="280"/>
    </row>
    <row r="9" spans="1:7" x14ac:dyDescent="0.2">
      <c r="A9" s="267" t="s">
        <v>268</v>
      </c>
      <c r="B9" s="268" t="s">
        <v>239</v>
      </c>
      <c r="C9" s="268" t="s">
        <v>271</v>
      </c>
      <c r="D9" s="288" t="s">
        <v>276</v>
      </c>
      <c r="E9" s="288">
        <v>42741</v>
      </c>
      <c r="F9" s="288">
        <v>42741</v>
      </c>
      <c r="G9" s="268"/>
    </row>
    <row r="10" spans="1:7" x14ac:dyDescent="0.2">
      <c r="A10" s="268"/>
      <c r="B10" s="268" t="s">
        <v>269</v>
      </c>
      <c r="C10" s="268" t="s">
        <v>271</v>
      </c>
      <c r="D10" s="288">
        <v>42741</v>
      </c>
      <c r="E10" s="288">
        <v>42741</v>
      </c>
      <c r="F10" s="288">
        <v>42744</v>
      </c>
      <c r="G10" s="268"/>
    </row>
    <row r="11" spans="1:7" x14ac:dyDescent="0.2">
      <c r="A11" s="268"/>
      <c r="B11" s="268" t="s">
        <v>265</v>
      </c>
      <c r="C11" s="268" t="s">
        <v>279</v>
      </c>
      <c r="D11" s="288">
        <v>42741</v>
      </c>
      <c r="E11" s="288"/>
      <c r="F11" s="288">
        <v>42741</v>
      </c>
      <c r="G11" s="268"/>
    </row>
    <row r="12" spans="1:7" x14ac:dyDescent="0.2">
      <c r="A12" s="268"/>
      <c r="B12" s="268" t="s">
        <v>264</v>
      </c>
      <c r="C12" s="268" t="s">
        <v>271</v>
      </c>
      <c r="D12" s="288">
        <v>42741</v>
      </c>
      <c r="E12" s="288"/>
      <c r="F12" s="288"/>
      <c r="G12" s="268"/>
    </row>
    <row r="13" spans="1:7" x14ac:dyDescent="0.2">
      <c r="A13" s="268"/>
      <c r="B13" s="268" t="s">
        <v>270</v>
      </c>
      <c r="C13" s="268" t="s">
        <v>272</v>
      </c>
      <c r="D13" s="288">
        <v>42745</v>
      </c>
      <c r="E13" s="288">
        <v>42393</v>
      </c>
      <c r="F13" s="288"/>
      <c r="G13" s="268" t="s">
        <v>277</v>
      </c>
    </row>
    <row r="14" spans="1:7" x14ac:dyDescent="0.2">
      <c r="A14" s="281" t="s">
        <v>240</v>
      </c>
      <c r="B14" s="273"/>
      <c r="C14" s="273"/>
      <c r="D14" s="289"/>
      <c r="E14" s="289"/>
      <c r="F14" s="289"/>
      <c r="G14" s="273"/>
    </row>
    <row r="15" spans="1:7" x14ac:dyDescent="0.2">
      <c r="A15" s="268"/>
      <c r="B15" s="268"/>
      <c r="C15" s="268"/>
      <c r="D15" s="288"/>
      <c r="E15" s="288"/>
      <c r="F15" s="288"/>
      <c r="G15" s="268"/>
    </row>
    <row r="16" spans="1:7" x14ac:dyDescent="0.2">
      <c r="A16" s="269"/>
      <c r="B16" s="268"/>
      <c r="C16" s="268"/>
      <c r="D16" s="288"/>
      <c r="E16" s="288"/>
      <c r="F16" s="288"/>
      <c r="G16" s="268"/>
    </row>
    <row r="17" spans="1:7" x14ac:dyDescent="0.2">
      <c r="A17" s="270"/>
      <c r="B17" s="268"/>
      <c r="C17" s="268"/>
      <c r="D17" s="288"/>
      <c r="E17" s="288"/>
      <c r="F17" s="288"/>
      <c r="G17" s="268"/>
    </row>
    <row r="18" spans="1:7" x14ac:dyDescent="0.2">
      <c r="A18" s="268"/>
      <c r="B18" s="268"/>
      <c r="C18" s="268"/>
      <c r="D18" s="288"/>
      <c r="E18" s="288"/>
      <c r="F18" s="288"/>
      <c r="G18" s="268"/>
    </row>
    <row r="19" spans="1:7" x14ac:dyDescent="0.2">
      <c r="A19" s="268"/>
      <c r="B19" s="268"/>
      <c r="C19" s="268"/>
      <c r="D19" s="288"/>
      <c r="E19" s="288"/>
      <c r="F19" s="288"/>
      <c r="G19" s="268"/>
    </row>
    <row r="20" spans="1:7" x14ac:dyDescent="0.2">
      <c r="A20" s="281" t="s">
        <v>241</v>
      </c>
      <c r="B20" s="273"/>
      <c r="C20" s="273"/>
      <c r="D20" s="289"/>
      <c r="E20" s="289"/>
      <c r="F20" s="289"/>
      <c r="G20" s="273"/>
    </row>
    <row r="21" spans="1:7" x14ac:dyDescent="0.2">
      <c r="A21" s="268" t="s">
        <v>263</v>
      </c>
      <c r="B21" s="268"/>
      <c r="C21" s="268"/>
      <c r="D21" s="288"/>
      <c r="E21" s="288"/>
      <c r="F21" s="288"/>
      <c r="G21" s="268"/>
    </row>
    <row r="22" spans="1:7" x14ac:dyDescent="0.2">
      <c r="A22" s="268"/>
      <c r="B22" s="268"/>
      <c r="C22" s="268"/>
      <c r="D22" s="288"/>
      <c r="E22" s="288"/>
      <c r="F22" s="288"/>
      <c r="G22" s="268"/>
    </row>
    <row r="23" spans="1:7" x14ac:dyDescent="0.2">
      <c r="A23" s="268"/>
      <c r="B23" s="268"/>
      <c r="C23" s="268"/>
      <c r="D23" s="288"/>
      <c r="E23" s="288"/>
      <c r="F23" s="288"/>
      <c r="G23" s="268"/>
    </row>
    <row r="24" spans="1:7" x14ac:dyDescent="0.2">
      <c r="A24" s="268"/>
      <c r="B24" s="268"/>
      <c r="C24" s="268"/>
      <c r="D24" s="288"/>
      <c r="E24" s="288"/>
      <c r="F24" s="288"/>
      <c r="G24" s="268"/>
    </row>
    <row r="25" spans="1:7" x14ac:dyDescent="0.2">
      <c r="A25" s="281" t="s">
        <v>242</v>
      </c>
      <c r="B25" s="273"/>
      <c r="C25" s="273"/>
      <c r="D25" s="289"/>
      <c r="E25" s="289"/>
      <c r="F25" s="289"/>
      <c r="G25" s="273"/>
    </row>
    <row r="26" spans="1:7" x14ac:dyDescent="0.2">
      <c r="A26" s="268" t="s">
        <v>263</v>
      </c>
      <c r="B26" s="268"/>
      <c r="C26" s="268"/>
      <c r="D26" s="288"/>
      <c r="E26" s="288"/>
      <c r="F26" s="288"/>
      <c r="G26" s="268"/>
    </row>
    <row r="27" spans="1:7" x14ac:dyDescent="0.2">
      <c r="A27" s="268"/>
      <c r="B27" s="268"/>
      <c r="C27" s="268"/>
      <c r="D27" s="288"/>
      <c r="E27" s="288"/>
      <c r="F27" s="288"/>
      <c r="G27" s="268"/>
    </row>
    <row r="28" spans="1:7" x14ac:dyDescent="0.2">
      <c r="A28" s="268"/>
      <c r="B28" s="268"/>
      <c r="C28" s="268"/>
      <c r="D28" s="288"/>
      <c r="E28" s="288"/>
      <c r="F28" s="288"/>
      <c r="G28" s="268"/>
    </row>
    <row r="29" spans="1:7" x14ac:dyDescent="0.2">
      <c r="A29" s="268"/>
      <c r="B29" s="268"/>
      <c r="C29" s="268"/>
      <c r="D29" s="288"/>
      <c r="E29" s="288"/>
      <c r="F29" s="288"/>
      <c r="G29" s="268"/>
    </row>
    <row r="30" spans="1:7" x14ac:dyDescent="0.2">
      <c r="A30" s="272" t="s">
        <v>266</v>
      </c>
      <c r="B30" s="273"/>
      <c r="C30" s="273"/>
      <c r="D30" s="289"/>
      <c r="E30" s="289"/>
      <c r="F30" s="289"/>
      <c r="G30" s="273"/>
    </row>
    <row r="31" spans="1:7" x14ac:dyDescent="0.2">
      <c r="A31" s="268" t="s">
        <v>263</v>
      </c>
      <c r="B31" s="268"/>
      <c r="C31" s="268"/>
      <c r="D31" s="288"/>
      <c r="E31" s="288"/>
      <c r="F31" s="288"/>
      <c r="G31" s="268"/>
    </row>
    <row r="32" spans="1:7" x14ac:dyDescent="0.2">
      <c r="A32" s="268"/>
      <c r="B32" s="268"/>
      <c r="C32" s="268"/>
      <c r="D32" s="288"/>
      <c r="E32" s="288"/>
      <c r="F32" s="288"/>
      <c r="G32" s="268"/>
    </row>
    <row r="33" spans="1:7" x14ac:dyDescent="0.2">
      <c r="A33" s="268"/>
      <c r="B33" s="268"/>
      <c r="C33" s="268"/>
      <c r="D33" s="288"/>
      <c r="E33" s="288"/>
      <c r="F33" s="288"/>
      <c r="G33" s="268"/>
    </row>
    <row r="34" spans="1:7" x14ac:dyDescent="0.2">
      <c r="A34" s="268"/>
      <c r="B34" s="268"/>
      <c r="C34" s="268"/>
      <c r="D34" s="288"/>
      <c r="E34" s="288"/>
      <c r="F34" s="288"/>
      <c r="G34" s="268"/>
    </row>
    <row r="35" spans="1:7" x14ac:dyDescent="0.2">
      <c r="A35" s="272" t="s">
        <v>243</v>
      </c>
      <c r="B35" s="266"/>
      <c r="C35" s="273"/>
      <c r="D35" s="289"/>
      <c r="E35" s="289"/>
      <c r="F35" s="289"/>
      <c r="G35" s="273"/>
    </row>
    <row r="36" spans="1:7" x14ac:dyDescent="0.2">
      <c r="A36" s="268" t="s">
        <v>263</v>
      </c>
      <c r="B36" s="268" t="s">
        <v>267</v>
      </c>
      <c r="C36" s="268"/>
      <c r="D36" s="288"/>
      <c r="E36" s="288"/>
      <c r="F36" s="288"/>
      <c r="G36" s="268"/>
    </row>
    <row r="37" spans="1:7" x14ac:dyDescent="0.2">
      <c r="A37" s="268"/>
      <c r="B37" s="268"/>
      <c r="C37" s="268"/>
      <c r="D37" s="288"/>
      <c r="E37" s="288"/>
      <c r="F37" s="288"/>
      <c r="G37" s="268"/>
    </row>
    <row r="38" spans="1:7" x14ac:dyDescent="0.2">
      <c r="A38" s="268"/>
      <c r="B38" s="268"/>
      <c r="C38" s="268"/>
      <c r="D38" s="288"/>
      <c r="E38" s="288"/>
      <c r="F38" s="288"/>
      <c r="G38" s="268"/>
    </row>
    <row r="39" spans="1:7" x14ac:dyDescent="0.2">
      <c r="A39" s="268"/>
      <c r="B39" s="268"/>
      <c r="C39" s="268"/>
      <c r="D39" s="288"/>
      <c r="E39" s="288"/>
      <c r="F39" s="288"/>
      <c r="G39" s="268"/>
    </row>
    <row r="40" spans="1:7" x14ac:dyDescent="0.2">
      <c r="A40" s="272" t="s">
        <v>244</v>
      </c>
      <c r="B40" s="266"/>
      <c r="C40" s="273"/>
      <c r="D40" s="289"/>
      <c r="E40" s="289"/>
      <c r="F40" s="289"/>
      <c r="G40" s="273"/>
    </row>
    <row r="41" spans="1:7" x14ac:dyDescent="0.2">
      <c r="A41" s="268" t="s">
        <v>263</v>
      </c>
      <c r="B41" s="268" t="s">
        <v>245</v>
      </c>
      <c r="C41" s="268"/>
      <c r="D41" s="288"/>
      <c r="E41" s="288"/>
      <c r="F41" s="288"/>
      <c r="G41" s="268"/>
    </row>
    <row r="42" spans="1:7" x14ac:dyDescent="0.2">
      <c r="A42" s="268"/>
      <c r="B42" s="268"/>
      <c r="C42" s="268"/>
      <c r="D42" s="288"/>
      <c r="E42" s="288"/>
      <c r="F42" s="288"/>
      <c r="G42" s="268"/>
    </row>
    <row r="43" spans="1:7" x14ac:dyDescent="0.2">
      <c r="A43" s="268"/>
      <c r="B43" s="268"/>
      <c r="C43" s="268"/>
      <c r="D43" s="288"/>
      <c r="E43" s="288"/>
      <c r="F43" s="288"/>
      <c r="G43" s="268"/>
    </row>
    <row r="44" spans="1:7" x14ac:dyDescent="0.2">
      <c r="A44" s="128"/>
      <c r="B44" s="128"/>
      <c r="C44" s="128"/>
      <c r="D44" s="271"/>
      <c r="E44" s="271"/>
      <c r="F44" s="271"/>
      <c r="G44" s="128"/>
    </row>
    <row r="45" spans="1:7" x14ac:dyDescent="0.2">
      <c r="A45" s="128"/>
      <c r="B45" s="128"/>
      <c r="C45" s="128"/>
      <c r="D45" s="271"/>
      <c r="E45" s="271"/>
      <c r="F45" s="271"/>
      <c r="G45" s="128"/>
    </row>
    <row r="46" spans="1:7" x14ac:dyDescent="0.2">
      <c r="A46" s="128"/>
      <c r="B46" s="128"/>
      <c r="C46" s="128"/>
      <c r="D46" s="271"/>
      <c r="E46" s="271"/>
      <c r="F46" s="271"/>
      <c r="G46" s="128"/>
    </row>
    <row r="47" spans="1:7" x14ac:dyDescent="0.2">
      <c r="A47" s="128"/>
      <c r="B47" s="128"/>
      <c r="C47" s="128"/>
      <c r="D47" s="271"/>
      <c r="E47" s="271"/>
      <c r="F47" s="271"/>
      <c r="G47" s="128"/>
    </row>
    <row r="48" spans="1:7" x14ac:dyDescent="0.2">
      <c r="A48" s="128"/>
      <c r="B48" s="128"/>
      <c r="C48" s="128"/>
      <c r="D48" s="271"/>
      <c r="E48" s="271"/>
      <c r="F48" s="271"/>
      <c r="G48" s="128"/>
    </row>
    <row r="49" spans="1:7" x14ac:dyDescent="0.2">
      <c r="A49" s="128"/>
      <c r="B49" s="128"/>
      <c r="C49" s="128"/>
      <c r="D49" s="271"/>
      <c r="E49" s="271"/>
      <c r="F49" s="271"/>
      <c r="G49" s="128"/>
    </row>
    <row r="50" spans="1:7" x14ac:dyDescent="0.2">
      <c r="A50" s="128"/>
      <c r="B50" s="128"/>
      <c r="C50" s="128"/>
      <c r="D50" s="271"/>
      <c r="E50" s="271"/>
      <c r="F50" s="271"/>
      <c r="G50" s="128"/>
    </row>
    <row r="51" spans="1:7" x14ac:dyDescent="0.2">
      <c r="A51" s="128"/>
      <c r="B51" s="128"/>
      <c r="C51" s="128"/>
      <c r="D51" s="271"/>
      <c r="E51" s="271"/>
      <c r="F51" s="271"/>
      <c r="G51" s="128"/>
    </row>
    <row r="52" spans="1:7" x14ac:dyDescent="0.2">
      <c r="A52" s="128"/>
      <c r="B52" s="128"/>
      <c r="C52" s="128"/>
      <c r="D52" s="271"/>
      <c r="E52" s="271"/>
      <c r="F52" s="271"/>
      <c r="G52" s="128"/>
    </row>
    <row r="53" spans="1:7" x14ac:dyDescent="0.2">
      <c r="A53" s="128"/>
      <c r="B53" s="128"/>
      <c r="C53" s="128"/>
      <c r="D53" s="271"/>
      <c r="E53" s="271"/>
      <c r="F53" s="271"/>
      <c r="G53" s="128"/>
    </row>
    <row r="54" spans="1:7" x14ac:dyDescent="0.2">
      <c r="A54" s="128"/>
      <c r="B54" s="128"/>
      <c r="C54" s="128"/>
      <c r="D54" s="271"/>
      <c r="E54" s="271"/>
      <c r="F54" s="271"/>
      <c r="G54" s="128"/>
    </row>
    <row r="55" spans="1:7" x14ac:dyDescent="0.2">
      <c r="A55" s="128"/>
      <c r="B55" s="128"/>
      <c r="C55" s="128"/>
      <c r="D55" s="271"/>
      <c r="E55" s="271"/>
      <c r="F55" s="271"/>
      <c r="G55" s="128"/>
    </row>
    <row r="56" spans="1:7" x14ac:dyDescent="0.2">
      <c r="A56" s="128"/>
      <c r="B56" s="128"/>
      <c r="C56" s="128"/>
      <c r="D56" s="271"/>
      <c r="E56" s="271"/>
      <c r="F56" s="271"/>
      <c r="G56" s="128"/>
    </row>
    <row r="57" spans="1:7" x14ac:dyDescent="0.2">
      <c r="A57" s="128"/>
      <c r="B57" s="128"/>
      <c r="C57" s="128"/>
      <c r="D57" s="271"/>
      <c r="E57" s="271"/>
      <c r="F57" s="271"/>
      <c r="G57" s="128"/>
    </row>
    <row r="58" spans="1:7" x14ac:dyDescent="0.2">
      <c r="A58" s="128"/>
      <c r="B58" s="128"/>
      <c r="C58" s="128"/>
      <c r="D58" s="271"/>
      <c r="E58" s="271"/>
      <c r="F58" s="271"/>
      <c r="G58" s="128"/>
    </row>
    <row r="59" spans="1:7" x14ac:dyDescent="0.2">
      <c r="A59" s="128"/>
      <c r="B59" s="128"/>
      <c r="C59" s="128"/>
      <c r="D59" s="271"/>
      <c r="E59" s="271"/>
      <c r="F59" s="271"/>
      <c r="G59" s="128"/>
    </row>
    <row r="60" spans="1:7" x14ac:dyDescent="0.2">
      <c r="A60" s="128"/>
      <c r="B60" s="128"/>
      <c r="C60" s="128"/>
      <c r="D60" s="271"/>
      <c r="E60" s="271"/>
      <c r="F60" s="271"/>
      <c r="G60" s="128"/>
    </row>
    <row r="61" spans="1:7" x14ac:dyDescent="0.2">
      <c r="A61" s="128"/>
      <c r="B61" s="128"/>
      <c r="C61" s="128"/>
      <c r="D61" s="271"/>
      <c r="E61" s="271"/>
      <c r="F61" s="271"/>
      <c r="G61" s="128"/>
    </row>
    <row r="62" spans="1:7" x14ac:dyDescent="0.2">
      <c r="A62" s="128"/>
      <c r="B62" s="128"/>
      <c r="C62" s="128"/>
      <c r="D62" s="271"/>
      <c r="E62" s="271"/>
      <c r="F62" s="271"/>
      <c r="G62" s="128"/>
    </row>
    <row r="63" spans="1:7" x14ac:dyDescent="0.2">
      <c r="A63" s="128"/>
      <c r="B63" s="128"/>
      <c r="C63" s="128"/>
      <c r="D63" s="271"/>
      <c r="E63" s="271"/>
      <c r="F63" s="271"/>
      <c r="G63" s="128"/>
    </row>
    <row r="64" spans="1:7" x14ac:dyDescent="0.2">
      <c r="A64" s="128"/>
      <c r="B64" s="128"/>
      <c r="C64" s="128"/>
      <c r="D64" s="271"/>
      <c r="E64" s="271"/>
      <c r="F64" s="271"/>
      <c r="G64" s="128"/>
    </row>
    <row r="65" spans="1:7" x14ac:dyDescent="0.2">
      <c r="A65" s="128"/>
      <c r="B65" s="128"/>
      <c r="C65" s="128"/>
      <c r="D65" s="271"/>
      <c r="E65" s="271"/>
      <c r="F65" s="271"/>
      <c r="G65" s="128"/>
    </row>
    <row r="66" spans="1:7" x14ac:dyDescent="0.2">
      <c r="A66" s="128"/>
      <c r="B66" s="128"/>
      <c r="C66" s="128"/>
      <c r="D66" s="271"/>
      <c r="E66" s="271"/>
      <c r="F66" s="271"/>
      <c r="G66" s="128"/>
    </row>
    <row r="67" spans="1:7" x14ac:dyDescent="0.2">
      <c r="A67" s="128"/>
      <c r="B67" s="128"/>
      <c r="C67" s="128"/>
      <c r="D67" s="271"/>
      <c r="E67" s="271"/>
      <c r="F67" s="271"/>
      <c r="G67" s="128"/>
    </row>
    <row r="68" spans="1:7" x14ac:dyDescent="0.2">
      <c r="A68" s="128"/>
      <c r="B68" s="128"/>
      <c r="C68" s="128"/>
      <c r="D68" s="271"/>
      <c r="E68" s="271"/>
      <c r="F68" s="271"/>
      <c r="G68" s="128"/>
    </row>
    <row r="69" spans="1:7" x14ac:dyDescent="0.2">
      <c r="A69" s="128"/>
      <c r="B69" s="128"/>
      <c r="C69" s="128"/>
      <c r="D69" s="271"/>
      <c r="E69" s="271"/>
      <c r="F69" s="271"/>
      <c r="G69" s="128"/>
    </row>
    <row r="70" spans="1:7" x14ac:dyDescent="0.2">
      <c r="A70" s="128"/>
      <c r="B70" s="128"/>
      <c r="C70" s="128"/>
      <c r="D70" s="271"/>
      <c r="E70" s="271"/>
      <c r="F70" s="271"/>
      <c r="G70" s="128"/>
    </row>
    <row r="71" spans="1:7" x14ac:dyDescent="0.2">
      <c r="A71" s="128"/>
      <c r="B71" s="128"/>
      <c r="C71" s="128"/>
      <c r="D71" s="271"/>
      <c r="E71" s="271"/>
      <c r="F71" s="271"/>
      <c r="G71" s="128"/>
    </row>
    <row r="72" spans="1:7" x14ac:dyDescent="0.2">
      <c r="A72" s="128"/>
      <c r="B72" s="128"/>
      <c r="C72" s="128"/>
      <c r="D72" s="271"/>
      <c r="E72" s="271"/>
      <c r="F72" s="271"/>
      <c r="G72" s="128"/>
    </row>
    <row r="73" spans="1:7" x14ac:dyDescent="0.2">
      <c r="A73" s="128"/>
      <c r="B73" s="128"/>
      <c r="C73" s="128"/>
      <c r="D73" s="271"/>
      <c r="E73" s="271"/>
      <c r="F73" s="271"/>
      <c r="G73" s="128"/>
    </row>
    <row r="74" spans="1:7" x14ac:dyDescent="0.2">
      <c r="A74" s="128"/>
      <c r="B74" s="128"/>
      <c r="C74" s="128"/>
      <c r="D74" s="271"/>
      <c r="E74" s="271"/>
      <c r="F74" s="271"/>
      <c r="G74" s="128"/>
    </row>
    <row r="75" spans="1:7" x14ac:dyDescent="0.2">
      <c r="A75" s="128"/>
      <c r="B75" s="128"/>
      <c r="C75" s="128"/>
      <c r="D75" s="271"/>
      <c r="E75" s="271"/>
      <c r="F75" s="271"/>
      <c r="G75" s="128"/>
    </row>
    <row r="76" spans="1:7" x14ac:dyDescent="0.2">
      <c r="A76" s="128"/>
      <c r="B76" s="128"/>
      <c r="C76" s="128"/>
      <c r="D76" s="271"/>
      <c r="E76" s="271"/>
      <c r="F76" s="271"/>
      <c r="G76" s="128"/>
    </row>
    <row r="77" spans="1:7" x14ac:dyDescent="0.2">
      <c r="A77" s="128"/>
      <c r="B77" s="128"/>
      <c r="C77" s="128"/>
      <c r="D77" s="271"/>
      <c r="E77" s="271"/>
      <c r="F77" s="271"/>
      <c r="G77" s="128"/>
    </row>
    <row r="78" spans="1:7" x14ac:dyDescent="0.2">
      <c r="A78" s="128"/>
      <c r="B78" s="128"/>
      <c r="C78" s="128"/>
      <c r="D78" s="271"/>
      <c r="E78" s="271"/>
      <c r="F78" s="271"/>
      <c r="G78" s="128"/>
    </row>
    <row r="79" spans="1:7" x14ac:dyDescent="0.2">
      <c r="A79" s="128"/>
      <c r="B79" s="128"/>
      <c r="C79" s="128"/>
      <c r="D79" s="271"/>
      <c r="E79" s="271"/>
      <c r="F79" s="271"/>
      <c r="G79" s="128"/>
    </row>
    <row r="80" spans="1:7" x14ac:dyDescent="0.2">
      <c r="A80" s="128"/>
      <c r="B80" s="128"/>
      <c r="C80" s="128"/>
      <c r="D80" s="271"/>
      <c r="E80" s="271"/>
      <c r="F80" s="271"/>
      <c r="G80" s="128"/>
    </row>
    <row r="81" spans="1:7" x14ac:dyDescent="0.2">
      <c r="A81" s="128"/>
      <c r="B81" s="128"/>
      <c r="C81" s="128"/>
      <c r="D81" s="271"/>
      <c r="E81" s="271"/>
      <c r="F81" s="271"/>
      <c r="G81" s="128"/>
    </row>
    <row r="82" spans="1:7" x14ac:dyDescent="0.2">
      <c r="A82" s="128"/>
      <c r="B82" s="128"/>
      <c r="C82" s="128"/>
      <c r="D82" s="271"/>
      <c r="E82" s="271"/>
      <c r="F82" s="271"/>
      <c r="G82" s="128"/>
    </row>
    <row r="83" spans="1:7" x14ac:dyDescent="0.2">
      <c r="A83" s="128"/>
      <c r="B83" s="128"/>
      <c r="C83" s="128"/>
      <c r="D83" s="271"/>
      <c r="E83" s="271"/>
      <c r="F83" s="271"/>
      <c r="G83" s="128"/>
    </row>
    <row r="84" spans="1:7" x14ac:dyDescent="0.2">
      <c r="A84" s="128"/>
      <c r="B84" s="128"/>
      <c r="C84" s="128"/>
      <c r="D84" s="271"/>
      <c r="E84" s="271"/>
      <c r="F84" s="271"/>
      <c r="G84" s="128"/>
    </row>
    <row r="85" spans="1:7" x14ac:dyDescent="0.2">
      <c r="A85" s="128"/>
      <c r="B85" s="128"/>
      <c r="C85" s="128"/>
      <c r="D85" s="271"/>
      <c r="E85" s="271"/>
      <c r="F85" s="271"/>
      <c r="G85" s="128"/>
    </row>
    <row r="86" spans="1:7" x14ac:dyDescent="0.2">
      <c r="A86" s="128"/>
      <c r="B86" s="128"/>
      <c r="C86" s="128"/>
      <c r="D86" s="271"/>
      <c r="E86" s="271"/>
      <c r="F86" s="271"/>
      <c r="G86" s="128"/>
    </row>
    <row r="87" spans="1:7" x14ac:dyDescent="0.2">
      <c r="A87" s="128"/>
      <c r="B87" s="128"/>
      <c r="C87" s="128"/>
      <c r="D87" s="271"/>
      <c r="E87" s="271"/>
      <c r="F87" s="271"/>
      <c r="G87" s="128"/>
    </row>
    <row r="88" spans="1:7" x14ac:dyDescent="0.2">
      <c r="A88" s="128"/>
      <c r="B88" s="128"/>
      <c r="C88" s="128"/>
      <c r="D88" s="271"/>
      <c r="E88" s="271"/>
      <c r="F88" s="271"/>
      <c r="G88" s="128"/>
    </row>
    <row r="89" spans="1:7" x14ac:dyDescent="0.2">
      <c r="A89" s="128"/>
      <c r="B89" s="128"/>
      <c r="C89" s="128"/>
      <c r="D89" s="271"/>
      <c r="E89" s="271"/>
      <c r="F89" s="271"/>
      <c r="G89" s="128"/>
    </row>
    <row r="90" spans="1:7" x14ac:dyDescent="0.2">
      <c r="A90" s="128"/>
      <c r="B90" s="128"/>
      <c r="C90" s="128"/>
      <c r="D90" s="271"/>
      <c r="E90" s="271"/>
      <c r="F90" s="271"/>
      <c r="G90" s="128"/>
    </row>
    <row r="91" spans="1:7" x14ac:dyDescent="0.2">
      <c r="A91" s="128"/>
      <c r="B91" s="128"/>
      <c r="C91" s="128"/>
      <c r="D91" s="271"/>
      <c r="E91" s="271"/>
      <c r="F91" s="271"/>
      <c r="G91" s="128"/>
    </row>
    <row r="92" spans="1:7" x14ac:dyDescent="0.2">
      <c r="A92" s="128"/>
      <c r="B92" s="128"/>
      <c r="C92" s="128"/>
      <c r="D92" s="271"/>
      <c r="E92" s="271"/>
      <c r="F92" s="271"/>
      <c r="G92" s="128"/>
    </row>
    <row r="93" spans="1:7" x14ac:dyDescent="0.2">
      <c r="A93" s="128"/>
      <c r="B93" s="128"/>
      <c r="C93" s="128"/>
      <c r="D93" s="271"/>
      <c r="E93" s="271"/>
      <c r="F93" s="271"/>
      <c r="G93" s="128"/>
    </row>
    <row r="94" spans="1:7" x14ac:dyDescent="0.2">
      <c r="A94" s="128"/>
      <c r="B94" s="128"/>
      <c r="C94" s="128"/>
      <c r="D94" s="271"/>
      <c r="E94" s="271"/>
      <c r="F94" s="271"/>
      <c r="G94" s="128"/>
    </row>
    <row r="95" spans="1:7" x14ac:dyDescent="0.2">
      <c r="A95" s="128"/>
      <c r="B95" s="128"/>
      <c r="C95" s="128"/>
      <c r="D95" s="271"/>
      <c r="E95" s="271"/>
      <c r="F95" s="271"/>
      <c r="G95" s="128"/>
    </row>
    <row r="96" spans="1:7" x14ac:dyDescent="0.2">
      <c r="A96" s="128"/>
      <c r="B96" s="128"/>
      <c r="C96" s="128"/>
      <c r="D96" s="271"/>
      <c r="E96" s="271"/>
      <c r="F96" s="271"/>
      <c r="G96" s="128"/>
    </row>
    <row r="97" spans="1:7" x14ac:dyDescent="0.2">
      <c r="A97" s="128"/>
      <c r="B97" s="128"/>
      <c r="C97" s="128"/>
      <c r="D97" s="271"/>
      <c r="E97" s="271"/>
      <c r="F97" s="271"/>
      <c r="G97" s="128"/>
    </row>
    <row r="98" spans="1:7" x14ac:dyDescent="0.2">
      <c r="A98" s="128"/>
      <c r="B98" s="128"/>
      <c r="C98" s="128"/>
      <c r="D98" s="271"/>
      <c r="E98" s="271"/>
      <c r="F98" s="271"/>
      <c r="G98" s="128"/>
    </row>
    <row r="99" spans="1:7" x14ac:dyDescent="0.2">
      <c r="A99" s="128"/>
      <c r="B99" s="128"/>
      <c r="C99" s="128"/>
      <c r="D99" s="271"/>
      <c r="E99" s="271"/>
      <c r="F99" s="271"/>
      <c r="G99" s="128"/>
    </row>
    <row r="100" spans="1:7" x14ac:dyDescent="0.2">
      <c r="A100" s="128"/>
      <c r="B100" s="128"/>
      <c r="C100" s="128"/>
      <c r="D100" s="271"/>
      <c r="E100" s="271"/>
      <c r="F100" s="271"/>
      <c r="G100" s="128"/>
    </row>
    <row r="101" spans="1:7" x14ac:dyDescent="0.2">
      <c r="A101" s="128"/>
      <c r="B101" s="128"/>
      <c r="C101" s="128"/>
      <c r="D101" s="271"/>
      <c r="E101" s="271"/>
      <c r="F101" s="271"/>
      <c r="G101" s="128"/>
    </row>
    <row r="102" spans="1:7" x14ac:dyDescent="0.2">
      <c r="A102" s="128"/>
      <c r="B102" s="128"/>
      <c r="C102" s="128"/>
      <c r="D102" s="271"/>
      <c r="E102" s="271"/>
      <c r="F102" s="271"/>
      <c r="G102" s="128"/>
    </row>
    <row r="103" spans="1:7" x14ac:dyDescent="0.2">
      <c r="A103" s="128"/>
      <c r="B103" s="128"/>
      <c r="C103" s="128"/>
      <c r="D103" s="271"/>
      <c r="E103" s="271"/>
      <c r="F103" s="271"/>
      <c r="G103" s="128"/>
    </row>
    <row r="104" spans="1:7" x14ac:dyDescent="0.2">
      <c r="A104" s="128"/>
      <c r="B104" s="128"/>
      <c r="C104" s="128"/>
      <c r="D104" s="271"/>
      <c r="E104" s="271"/>
      <c r="F104" s="271"/>
      <c r="G104" s="128"/>
    </row>
    <row r="105" spans="1:7" x14ac:dyDescent="0.2">
      <c r="A105" s="128"/>
      <c r="B105" s="128"/>
      <c r="C105" s="128"/>
      <c r="D105" s="271"/>
      <c r="E105" s="271"/>
      <c r="F105" s="271"/>
      <c r="G105" s="128"/>
    </row>
    <row r="106" spans="1:7" x14ac:dyDescent="0.2">
      <c r="A106" s="128"/>
      <c r="B106" s="128"/>
      <c r="C106" s="128"/>
      <c r="D106" s="271"/>
      <c r="E106" s="271"/>
      <c r="F106" s="271"/>
      <c r="G106" s="128"/>
    </row>
    <row r="107" spans="1:7" x14ac:dyDescent="0.2">
      <c r="A107" s="128"/>
      <c r="B107" s="128"/>
      <c r="C107" s="128"/>
      <c r="D107" s="271"/>
      <c r="E107" s="271"/>
      <c r="F107" s="271"/>
      <c r="G107" s="128"/>
    </row>
    <row r="108" spans="1:7" x14ac:dyDescent="0.2">
      <c r="A108" s="128"/>
      <c r="B108" s="128"/>
      <c r="C108" s="128"/>
      <c r="D108" s="271"/>
      <c r="E108" s="271"/>
      <c r="F108" s="271"/>
      <c r="G108" s="128"/>
    </row>
    <row r="109" spans="1:7" x14ac:dyDescent="0.2">
      <c r="A109" s="128"/>
      <c r="B109" s="128"/>
      <c r="C109" s="128"/>
      <c r="D109" s="271"/>
      <c r="E109" s="271"/>
      <c r="F109" s="271"/>
      <c r="G109" s="128"/>
    </row>
    <row r="110" spans="1:7" x14ac:dyDescent="0.2">
      <c r="A110" s="128"/>
      <c r="B110" s="128"/>
      <c r="C110" s="128"/>
      <c r="D110" s="271"/>
      <c r="E110" s="271"/>
      <c r="F110" s="271"/>
      <c r="G110" s="128"/>
    </row>
    <row r="111" spans="1:7" x14ac:dyDescent="0.2">
      <c r="A111" s="128"/>
      <c r="B111" s="128"/>
      <c r="C111" s="128"/>
      <c r="D111" s="271"/>
      <c r="E111" s="271"/>
      <c r="F111" s="271"/>
      <c r="G111" s="128"/>
    </row>
    <row r="112" spans="1:7" x14ac:dyDescent="0.2">
      <c r="D112" s="265"/>
      <c r="E112" s="265"/>
      <c r="F112" s="265"/>
    </row>
    <row r="113" spans="4:6" x14ac:dyDescent="0.2">
      <c r="D113" s="265"/>
      <c r="E113" s="265"/>
      <c r="F113" s="265"/>
    </row>
    <row r="114" spans="4:6" x14ac:dyDescent="0.2">
      <c r="D114" s="265"/>
      <c r="E114" s="265"/>
      <c r="F114" s="265"/>
    </row>
    <row r="115" spans="4:6" x14ac:dyDescent="0.2">
      <c r="D115" s="265"/>
      <c r="E115" s="265"/>
      <c r="F115" s="265"/>
    </row>
    <row r="116" spans="4:6" x14ac:dyDescent="0.2">
      <c r="D116" s="265"/>
      <c r="E116" s="265"/>
      <c r="F116" s="265"/>
    </row>
    <row r="117" spans="4:6" x14ac:dyDescent="0.2">
      <c r="D117" s="265"/>
      <c r="E117" s="265"/>
      <c r="F117" s="265"/>
    </row>
    <row r="118" spans="4:6" x14ac:dyDescent="0.2">
      <c r="D118" s="265"/>
      <c r="E118" s="265"/>
      <c r="F118" s="265"/>
    </row>
    <row r="119" spans="4:6" x14ac:dyDescent="0.2">
      <c r="D119" s="265"/>
      <c r="E119" s="265"/>
      <c r="F119" s="265"/>
    </row>
    <row r="120" spans="4:6" x14ac:dyDescent="0.2">
      <c r="D120" s="265"/>
      <c r="E120" s="265"/>
      <c r="F120" s="265"/>
    </row>
    <row r="121" spans="4:6" x14ac:dyDescent="0.2">
      <c r="D121" s="265"/>
      <c r="E121" s="265"/>
      <c r="F121" s="265"/>
    </row>
    <row r="122" spans="4:6" x14ac:dyDescent="0.2">
      <c r="D122" s="265"/>
      <c r="E122" s="265"/>
      <c r="F122" s="265"/>
    </row>
    <row r="123" spans="4:6" x14ac:dyDescent="0.2">
      <c r="D123" s="265"/>
      <c r="E123" s="265"/>
      <c r="F123" s="265"/>
    </row>
    <row r="124" spans="4:6" x14ac:dyDescent="0.2">
      <c r="D124" s="265"/>
      <c r="E124" s="265"/>
      <c r="F124" s="265"/>
    </row>
    <row r="125" spans="4:6" x14ac:dyDescent="0.2">
      <c r="D125" s="265"/>
      <c r="E125" s="265"/>
      <c r="F125" s="265"/>
    </row>
    <row r="126" spans="4:6" x14ac:dyDescent="0.2">
      <c r="D126" s="265"/>
      <c r="E126" s="265"/>
      <c r="F126" s="265"/>
    </row>
    <row r="127" spans="4:6" x14ac:dyDescent="0.2">
      <c r="D127" s="265"/>
      <c r="E127" s="265"/>
      <c r="F127" s="265"/>
    </row>
    <row r="128" spans="4:6" x14ac:dyDescent="0.2">
      <c r="D128" s="265"/>
      <c r="E128" s="265"/>
      <c r="F128" s="265"/>
    </row>
    <row r="129" spans="4:6" x14ac:dyDescent="0.2">
      <c r="D129" s="265"/>
      <c r="E129" s="265"/>
      <c r="F129" s="265"/>
    </row>
    <row r="130" spans="4:6" x14ac:dyDescent="0.2">
      <c r="D130" s="265"/>
      <c r="E130" s="265"/>
      <c r="F130" s="265"/>
    </row>
    <row r="131" spans="4:6" x14ac:dyDescent="0.2">
      <c r="D131" s="265"/>
      <c r="E131" s="265"/>
      <c r="F131" s="265"/>
    </row>
    <row r="132" spans="4:6" x14ac:dyDescent="0.2">
      <c r="D132" s="265"/>
      <c r="E132" s="265"/>
      <c r="F132" s="265"/>
    </row>
    <row r="133" spans="4:6" x14ac:dyDescent="0.2">
      <c r="D133" s="265"/>
      <c r="E133" s="265"/>
      <c r="F133" s="265"/>
    </row>
    <row r="134" spans="4:6" x14ac:dyDescent="0.2">
      <c r="D134" s="265"/>
      <c r="E134" s="265"/>
      <c r="F134" s="265"/>
    </row>
    <row r="135" spans="4:6" x14ac:dyDescent="0.2">
      <c r="D135" s="265"/>
      <c r="E135" s="265"/>
      <c r="F135" s="265"/>
    </row>
    <row r="136" spans="4:6" x14ac:dyDescent="0.2">
      <c r="D136" s="265"/>
      <c r="E136" s="265"/>
      <c r="F136" s="265"/>
    </row>
    <row r="137" spans="4:6" x14ac:dyDescent="0.2">
      <c r="D137" s="265"/>
      <c r="E137" s="265"/>
      <c r="F137" s="265"/>
    </row>
    <row r="138" spans="4:6" x14ac:dyDescent="0.2">
      <c r="D138" s="265"/>
      <c r="E138" s="265"/>
      <c r="F138" s="265"/>
    </row>
    <row r="139" spans="4:6" x14ac:dyDescent="0.2">
      <c r="D139" s="265"/>
      <c r="E139" s="265"/>
      <c r="F139" s="265"/>
    </row>
    <row r="140" spans="4:6" x14ac:dyDescent="0.2">
      <c r="D140" s="265"/>
      <c r="E140" s="265"/>
      <c r="F140" s="265"/>
    </row>
    <row r="141" spans="4:6" x14ac:dyDescent="0.2">
      <c r="D141" s="265"/>
      <c r="E141" s="265"/>
      <c r="F141" s="265"/>
    </row>
    <row r="142" spans="4:6" x14ac:dyDescent="0.2">
      <c r="D142" s="265"/>
      <c r="E142" s="265"/>
      <c r="F142" s="265"/>
    </row>
    <row r="143" spans="4:6" x14ac:dyDescent="0.2">
      <c r="D143" s="265"/>
      <c r="E143" s="265"/>
      <c r="F143" s="265"/>
    </row>
    <row r="144" spans="4:6" x14ac:dyDescent="0.2">
      <c r="D144" s="265"/>
      <c r="E144" s="265"/>
      <c r="F144" s="265"/>
    </row>
    <row r="145" spans="4:6" x14ac:dyDescent="0.2">
      <c r="D145" s="265"/>
      <c r="E145" s="265"/>
      <c r="F145" s="265"/>
    </row>
    <row r="146" spans="4:6" x14ac:dyDescent="0.2">
      <c r="D146" s="265"/>
      <c r="E146" s="265"/>
      <c r="F146" s="265"/>
    </row>
    <row r="147" spans="4:6" x14ac:dyDescent="0.2">
      <c r="D147" s="265"/>
      <c r="E147" s="265"/>
      <c r="F147" s="265"/>
    </row>
    <row r="148" spans="4:6" x14ac:dyDescent="0.2">
      <c r="D148" s="265"/>
      <c r="E148" s="265"/>
      <c r="F148" s="265"/>
    </row>
    <row r="149" spans="4:6" x14ac:dyDescent="0.2">
      <c r="D149" s="265"/>
      <c r="E149" s="265"/>
      <c r="F149" s="265"/>
    </row>
    <row r="150" spans="4:6" x14ac:dyDescent="0.2">
      <c r="D150" s="265"/>
      <c r="E150" s="265"/>
      <c r="F150" s="265"/>
    </row>
    <row r="151" spans="4:6" x14ac:dyDescent="0.2">
      <c r="D151" s="265"/>
      <c r="E151" s="265"/>
      <c r="F151" s="265"/>
    </row>
    <row r="152" spans="4:6" x14ac:dyDescent="0.2">
      <c r="D152" s="265"/>
      <c r="E152" s="265"/>
      <c r="F152" s="265"/>
    </row>
    <row r="153" spans="4:6" x14ac:dyDescent="0.2">
      <c r="D153" s="265"/>
      <c r="E153" s="265"/>
      <c r="F153" s="265"/>
    </row>
    <row r="154" spans="4:6" x14ac:dyDescent="0.2">
      <c r="D154" s="265"/>
      <c r="E154" s="265"/>
      <c r="F154" s="265"/>
    </row>
    <row r="155" spans="4:6" x14ac:dyDescent="0.2">
      <c r="D155" s="265"/>
      <c r="E155" s="265"/>
      <c r="F155" s="265"/>
    </row>
    <row r="156" spans="4:6" x14ac:dyDescent="0.2">
      <c r="D156" s="265"/>
      <c r="E156" s="265"/>
      <c r="F156" s="265"/>
    </row>
    <row r="157" spans="4:6" x14ac:dyDescent="0.2">
      <c r="D157" s="265"/>
      <c r="E157" s="265"/>
      <c r="F157" s="265"/>
    </row>
    <row r="158" spans="4:6" x14ac:dyDescent="0.2">
      <c r="D158" s="265"/>
      <c r="E158" s="265"/>
      <c r="F158" s="265"/>
    </row>
    <row r="159" spans="4:6" x14ac:dyDescent="0.2">
      <c r="D159" s="265"/>
      <c r="E159" s="265"/>
      <c r="F159" s="265"/>
    </row>
    <row r="160" spans="4:6" x14ac:dyDescent="0.2">
      <c r="D160" s="265"/>
      <c r="E160" s="265"/>
      <c r="F160" s="265"/>
    </row>
    <row r="161" spans="4:6" x14ac:dyDescent="0.2">
      <c r="D161" s="265"/>
      <c r="E161" s="265"/>
      <c r="F161" s="265"/>
    </row>
    <row r="162" spans="4:6" x14ac:dyDescent="0.2">
      <c r="D162" s="265"/>
      <c r="E162" s="265"/>
      <c r="F162" s="265"/>
    </row>
    <row r="163" spans="4:6" x14ac:dyDescent="0.2">
      <c r="D163" s="265"/>
      <c r="E163" s="265"/>
      <c r="F163" s="265"/>
    </row>
    <row r="164" spans="4:6" x14ac:dyDescent="0.2">
      <c r="D164" s="265"/>
      <c r="E164" s="265"/>
      <c r="F164" s="265"/>
    </row>
    <row r="165" spans="4:6" x14ac:dyDescent="0.2">
      <c r="D165" s="265"/>
      <c r="E165" s="265"/>
      <c r="F165" s="265"/>
    </row>
    <row r="166" spans="4:6" x14ac:dyDescent="0.2">
      <c r="D166" s="265"/>
      <c r="E166" s="265"/>
      <c r="F166" s="265"/>
    </row>
    <row r="167" spans="4:6" x14ac:dyDescent="0.2">
      <c r="D167" s="265"/>
      <c r="E167" s="265"/>
      <c r="F167" s="265"/>
    </row>
    <row r="168" spans="4:6" x14ac:dyDescent="0.2">
      <c r="D168" s="265"/>
      <c r="E168" s="265"/>
      <c r="F168" s="265"/>
    </row>
    <row r="169" spans="4:6" x14ac:dyDescent="0.2">
      <c r="D169" s="265"/>
      <c r="E169" s="265"/>
      <c r="F169" s="265"/>
    </row>
    <row r="170" spans="4:6" x14ac:dyDescent="0.2">
      <c r="D170" s="265"/>
      <c r="E170" s="265"/>
      <c r="F170" s="265"/>
    </row>
    <row r="171" spans="4:6" x14ac:dyDescent="0.2">
      <c r="D171" s="265"/>
      <c r="E171" s="265"/>
      <c r="F171" s="265"/>
    </row>
    <row r="172" spans="4:6" x14ac:dyDescent="0.2">
      <c r="D172" s="265"/>
      <c r="E172" s="265"/>
      <c r="F172" s="265"/>
    </row>
    <row r="173" spans="4:6" x14ac:dyDescent="0.2">
      <c r="D173" s="265"/>
      <c r="E173" s="265"/>
      <c r="F173" s="265"/>
    </row>
    <row r="174" spans="4:6" x14ac:dyDescent="0.2">
      <c r="D174" s="265"/>
      <c r="E174" s="265"/>
      <c r="F174" s="265"/>
    </row>
    <row r="175" spans="4:6" x14ac:dyDescent="0.2">
      <c r="D175" s="265"/>
      <c r="E175" s="265"/>
      <c r="F175" s="265"/>
    </row>
    <row r="176" spans="4:6" x14ac:dyDescent="0.2">
      <c r="D176" s="265"/>
      <c r="E176" s="265"/>
      <c r="F176" s="265"/>
    </row>
    <row r="177" spans="4:6" x14ac:dyDescent="0.2">
      <c r="D177" s="265"/>
      <c r="E177" s="265"/>
      <c r="F177" s="265"/>
    </row>
    <row r="178" spans="4:6" x14ac:dyDescent="0.2">
      <c r="D178" s="265"/>
      <c r="E178" s="265"/>
      <c r="F178" s="265"/>
    </row>
    <row r="179" spans="4:6" x14ac:dyDescent="0.2">
      <c r="D179" s="265"/>
      <c r="E179" s="265"/>
      <c r="F179" s="265"/>
    </row>
    <row r="180" spans="4:6" x14ac:dyDescent="0.2">
      <c r="D180" s="265"/>
      <c r="E180" s="265"/>
      <c r="F180" s="265"/>
    </row>
    <row r="181" spans="4:6" x14ac:dyDescent="0.2">
      <c r="D181" s="265"/>
      <c r="E181" s="265"/>
      <c r="F181" s="265"/>
    </row>
    <row r="182" spans="4:6" x14ac:dyDescent="0.2">
      <c r="D182" s="265"/>
      <c r="E182" s="265"/>
      <c r="F182" s="265"/>
    </row>
    <row r="183" spans="4:6" x14ac:dyDescent="0.2">
      <c r="D183" s="265"/>
      <c r="E183" s="265"/>
      <c r="F183" s="265"/>
    </row>
    <row r="184" spans="4:6" x14ac:dyDescent="0.2">
      <c r="D184" s="265"/>
      <c r="E184" s="265"/>
      <c r="F184" s="265"/>
    </row>
    <row r="185" spans="4:6" x14ac:dyDescent="0.2">
      <c r="D185" s="265"/>
      <c r="E185" s="265"/>
      <c r="F185" s="265"/>
    </row>
    <row r="186" spans="4:6" x14ac:dyDescent="0.2">
      <c r="D186" s="265"/>
      <c r="E186" s="265"/>
      <c r="F186" s="265"/>
    </row>
    <row r="187" spans="4:6" x14ac:dyDescent="0.2">
      <c r="D187" s="265"/>
      <c r="E187" s="265"/>
      <c r="F187" s="265"/>
    </row>
    <row r="188" spans="4:6" x14ac:dyDescent="0.2">
      <c r="D188" s="265"/>
      <c r="E188" s="265"/>
      <c r="F188" s="265"/>
    </row>
    <row r="189" spans="4:6" x14ac:dyDescent="0.2">
      <c r="D189" s="265"/>
      <c r="E189" s="265"/>
      <c r="F189" s="265"/>
    </row>
    <row r="190" spans="4:6" x14ac:dyDescent="0.2">
      <c r="D190" s="265"/>
      <c r="E190" s="265"/>
      <c r="F190" s="265"/>
    </row>
    <row r="191" spans="4:6" x14ac:dyDescent="0.2">
      <c r="D191" s="265"/>
      <c r="E191" s="265"/>
      <c r="F191" s="265"/>
    </row>
    <row r="192" spans="4:6" x14ac:dyDescent="0.2">
      <c r="D192" s="265"/>
      <c r="E192" s="265"/>
      <c r="F192" s="265"/>
    </row>
    <row r="193" spans="4:6" x14ac:dyDescent="0.2">
      <c r="D193" s="265"/>
      <c r="E193" s="265"/>
      <c r="F193" s="265"/>
    </row>
    <row r="194" spans="4:6" x14ac:dyDescent="0.2">
      <c r="D194" s="265"/>
      <c r="E194" s="265"/>
      <c r="F194" s="265"/>
    </row>
    <row r="195" spans="4:6" x14ac:dyDescent="0.2">
      <c r="D195" s="265"/>
      <c r="E195" s="265"/>
      <c r="F195" s="265"/>
    </row>
    <row r="196" spans="4:6" x14ac:dyDescent="0.2">
      <c r="D196" s="265"/>
      <c r="E196" s="265"/>
      <c r="F196" s="265"/>
    </row>
    <row r="197" spans="4:6" x14ac:dyDescent="0.2">
      <c r="D197" s="265"/>
      <c r="E197" s="265"/>
      <c r="F197" s="265"/>
    </row>
    <row r="198" spans="4:6" x14ac:dyDescent="0.2">
      <c r="D198" s="265"/>
      <c r="E198" s="265"/>
      <c r="F198" s="265"/>
    </row>
    <row r="199" spans="4:6" x14ac:dyDescent="0.2">
      <c r="D199" s="265"/>
      <c r="E199" s="265"/>
      <c r="F199" s="265"/>
    </row>
    <row r="200" spans="4:6" x14ac:dyDescent="0.2">
      <c r="D200" s="265"/>
      <c r="E200" s="265"/>
      <c r="F200" s="265"/>
    </row>
    <row r="201" spans="4:6" x14ac:dyDescent="0.2">
      <c r="D201" s="265"/>
      <c r="E201" s="265"/>
      <c r="F201" s="265"/>
    </row>
    <row r="202" spans="4:6" x14ac:dyDescent="0.2">
      <c r="D202" s="265"/>
      <c r="E202" s="265"/>
      <c r="F202" s="265"/>
    </row>
    <row r="203" spans="4:6" x14ac:dyDescent="0.2">
      <c r="D203" s="265"/>
      <c r="E203" s="265"/>
      <c r="F203" s="265"/>
    </row>
    <row r="204" spans="4:6" x14ac:dyDescent="0.2">
      <c r="D204" s="265"/>
      <c r="E204" s="265"/>
      <c r="F204" s="265"/>
    </row>
    <row r="205" spans="4:6" x14ac:dyDescent="0.2">
      <c r="D205" s="265"/>
      <c r="E205" s="265"/>
      <c r="F205" s="265"/>
    </row>
    <row r="206" spans="4:6" x14ac:dyDescent="0.2">
      <c r="D206" s="265"/>
      <c r="E206" s="265"/>
      <c r="F206" s="265"/>
    </row>
    <row r="207" spans="4:6" x14ac:dyDescent="0.2">
      <c r="D207" s="265"/>
      <c r="E207" s="265"/>
      <c r="F207" s="265"/>
    </row>
    <row r="208" spans="4:6" x14ac:dyDescent="0.2">
      <c r="D208" s="265"/>
      <c r="E208" s="265"/>
      <c r="F208" s="265"/>
    </row>
    <row r="209" spans="4:6" x14ac:dyDescent="0.2">
      <c r="D209" s="265"/>
      <c r="E209" s="265"/>
      <c r="F209" s="265"/>
    </row>
    <row r="210" spans="4:6" x14ac:dyDescent="0.2">
      <c r="D210" s="265"/>
      <c r="E210" s="265"/>
      <c r="F210" s="265"/>
    </row>
    <row r="211" spans="4:6" x14ac:dyDescent="0.2">
      <c r="D211" s="265"/>
      <c r="E211" s="265"/>
      <c r="F211" s="265"/>
    </row>
    <row r="212" spans="4:6" x14ac:dyDescent="0.2">
      <c r="D212" s="265"/>
      <c r="E212" s="265"/>
      <c r="F212" s="265"/>
    </row>
    <row r="213" spans="4:6" x14ac:dyDescent="0.2">
      <c r="D213" s="265"/>
      <c r="E213" s="265"/>
      <c r="F213" s="265"/>
    </row>
    <row r="214" spans="4:6" x14ac:dyDescent="0.2">
      <c r="D214" s="265"/>
      <c r="E214" s="265"/>
      <c r="F214" s="265"/>
    </row>
    <row r="215" spans="4:6" x14ac:dyDescent="0.2">
      <c r="D215" s="265"/>
      <c r="E215" s="265"/>
      <c r="F215" s="265"/>
    </row>
    <row r="216" spans="4:6" x14ac:dyDescent="0.2">
      <c r="D216" s="265"/>
      <c r="E216" s="265"/>
      <c r="F216" s="265"/>
    </row>
    <row r="217" spans="4:6" x14ac:dyDescent="0.2">
      <c r="D217" s="265"/>
      <c r="E217" s="265"/>
      <c r="F217" s="265"/>
    </row>
    <row r="218" spans="4:6" x14ac:dyDescent="0.2">
      <c r="D218" s="265"/>
      <c r="E218" s="265"/>
      <c r="F218" s="265"/>
    </row>
    <row r="219" spans="4:6" x14ac:dyDescent="0.2">
      <c r="D219" s="265"/>
      <c r="E219" s="265"/>
      <c r="F219" s="265"/>
    </row>
    <row r="220" spans="4:6" x14ac:dyDescent="0.2">
      <c r="D220" s="265"/>
      <c r="E220" s="265"/>
      <c r="F220" s="265"/>
    </row>
    <row r="221" spans="4:6" x14ac:dyDescent="0.2">
      <c r="D221" s="265"/>
      <c r="E221" s="265"/>
      <c r="F221" s="265"/>
    </row>
    <row r="222" spans="4:6" x14ac:dyDescent="0.2">
      <c r="D222" s="265"/>
      <c r="E222" s="265"/>
      <c r="F222" s="265"/>
    </row>
    <row r="223" spans="4:6" x14ac:dyDescent="0.2">
      <c r="D223" s="265"/>
      <c r="E223" s="265"/>
      <c r="F223" s="265"/>
    </row>
    <row r="224" spans="4:6" x14ac:dyDescent="0.2">
      <c r="D224" s="265"/>
      <c r="E224" s="265"/>
      <c r="F224" s="265"/>
    </row>
    <row r="225" spans="4:6" x14ac:dyDescent="0.2">
      <c r="D225" s="265"/>
      <c r="E225" s="265"/>
      <c r="F225" s="265"/>
    </row>
    <row r="226" spans="4:6" x14ac:dyDescent="0.2">
      <c r="D226" s="265"/>
      <c r="E226" s="265"/>
      <c r="F226" s="265"/>
    </row>
    <row r="227" spans="4:6" x14ac:dyDescent="0.2">
      <c r="D227" s="265"/>
      <c r="E227" s="265"/>
      <c r="F227" s="265"/>
    </row>
    <row r="228" spans="4:6" x14ac:dyDescent="0.2">
      <c r="D228" s="265"/>
      <c r="E228" s="265"/>
      <c r="F228" s="265"/>
    </row>
    <row r="229" spans="4:6" x14ac:dyDescent="0.2">
      <c r="D229" s="265"/>
      <c r="E229" s="265"/>
      <c r="F229" s="265"/>
    </row>
    <row r="230" spans="4:6" x14ac:dyDescent="0.2">
      <c r="D230" s="265"/>
      <c r="E230" s="265"/>
      <c r="F230" s="265"/>
    </row>
    <row r="231" spans="4:6" x14ac:dyDescent="0.2">
      <c r="D231" s="265"/>
      <c r="E231" s="265"/>
      <c r="F231" s="265"/>
    </row>
    <row r="232" spans="4:6" x14ac:dyDescent="0.2">
      <c r="D232" s="265"/>
      <c r="E232" s="265"/>
      <c r="F232" s="265"/>
    </row>
    <row r="233" spans="4:6" x14ac:dyDescent="0.2">
      <c r="D233" s="265"/>
      <c r="E233" s="265"/>
      <c r="F233" s="265"/>
    </row>
    <row r="234" spans="4:6" x14ac:dyDescent="0.2">
      <c r="D234" s="265"/>
      <c r="E234" s="265"/>
      <c r="F234" s="265"/>
    </row>
    <row r="235" spans="4:6" x14ac:dyDescent="0.2">
      <c r="D235" s="265"/>
      <c r="E235" s="265"/>
      <c r="F235" s="265"/>
    </row>
    <row r="236" spans="4:6" x14ac:dyDescent="0.2">
      <c r="D236" s="265"/>
      <c r="E236" s="265"/>
      <c r="F236" s="265"/>
    </row>
    <row r="237" spans="4:6" x14ac:dyDescent="0.2">
      <c r="D237" s="265"/>
      <c r="E237" s="265"/>
      <c r="F237" s="265"/>
    </row>
    <row r="238" spans="4:6" x14ac:dyDescent="0.2">
      <c r="D238" s="265"/>
      <c r="E238" s="265"/>
      <c r="F238" s="265"/>
    </row>
    <row r="239" spans="4:6" x14ac:dyDescent="0.2">
      <c r="D239" s="265"/>
      <c r="E239" s="265"/>
      <c r="F239" s="265"/>
    </row>
    <row r="240" spans="4:6" x14ac:dyDescent="0.2">
      <c r="D240" s="265"/>
      <c r="E240" s="265"/>
      <c r="F240" s="265"/>
    </row>
    <row r="241" spans="4:6" x14ac:dyDescent="0.2">
      <c r="D241" s="265"/>
      <c r="E241" s="265"/>
      <c r="F241" s="265"/>
    </row>
    <row r="242" spans="4:6" x14ac:dyDescent="0.2">
      <c r="D242" s="265"/>
      <c r="E242" s="265"/>
      <c r="F242" s="265"/>
    </row>
    <row r="243" spans="4:6" x14ac:dyDescent="0.2">
      <c r="D243" s="265"/>
      <c r="E243" s="265"/>
      <c r="F243" s="265"/>
    </row>
    <row r="244" spans="4:6" x14ac:dyDescent="0.2">
      <c r="D244" s="265"/>
      <c r="E244" s="265"/>
      <c r="F244" s="265"/>
    </row>
    <row r="245" spans="4:6" x14ac:dyDescent="0.2">
      <c r="D245" s="265"/>
      <c r="E245" s="265"/>
      <c r="F245" s="265"/>
    </row>
  </sheetData>
  <mergeCells count="3">
    <mergeCell ref="A1:G1"/>
    <mergeCell ref="A3:G3"/>
    <mergeCell ref="A2:G2"/>
  </mergeCells>
  <phoneticPr fontId="6" type="noConversion"/>
  <printOptions gridLines="1" gridLinesSet="0"/>
  <pageMargins left="0" right="0" top="0.5" bottom="0.5" header="0.3" footer="0.3"/>
  <pageSetup paperSize="150" scale="85" orientation="landscape" horizontalDpi="300" verticalDpi="300" r:id="rId1"/>
  <headerFooter alignWithMargins="0">
    <oddFooter>&amp;CPage &amp;P&amp;R&amp;Z&amp;F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A1"/>
  <sheetViews>
    <sheetView workbookViewId="0"/>
  </sheetViews>
  <sheetFormatPr defaultRowHeight="12.75" x14ac:dyDescent="0.2"/>
  <sheetData/>
  <phoneticPr fontId="6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4</vt:i4>
      </vt:variant>
    </vt:vector>
  </HeadingPairs>
  <TitlesOfParts>
    <vt:vector size="21" baseType="lpstr">
      <vt:lpstr>Winners Sorted</vt:lpstr>
      <vt:lpstr>Posted List</vt:lpstr>
      <vt:lpstr>Ind. Appl</vt:lpstr>
      <vt:lpstr>Fees Paid</vt:lpstr>
      <vt:lpstr>Sheet1</vt:lpstr>
      <vt:lpstr>LCAR review</vt:lpstr>
      <vt:lpstr>Atlas Auto Service</vt:lpstr>
      <vt:lpstr>Timeline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'Fees Paid'!Print_Area</vt:lpstr>
      <vt:lpstr>'LCAR review'!Print_Area</vt:lpstr>
      <vt:lpstr>'Posted List'!Print_Area</vt:lpstr>
      <vt:lpstr>'Winners Sorted'!Print_Area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Network Copy FDEP</dc:creator>
  <cp:lastModifiedBy>Sapp, Kristen</cp:lastModifiedBy>
  <cp:lastPrinted>2024-01-05T16:35:24Z</cp:lastPrinted>
  <dcterms:created xsi:type="dcterms:W3CDTF">1999-07-14T13:02:14Z</dcterms:created>
  <dcterms:modified xsi:type="dcterms:W3CDTF">2025-04-23T18:46:25Z</dcterms:modified>
</cp:coreProperties>
</file>