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5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6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7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1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1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0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1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2.xml" ContentType="application/vnd.openxmlformats-officedocument.drawing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3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24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25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26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27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drivew\DATA\OIL_GAS\OG_PRODUCTION_REPORTS\WEBSITE_SPREADSHEET_UPLOADS_\WEB_SPREADSHEET_2026\June\"/>
    </mc:Choice>
  </mc:AlternateContent>
  <xr:revisionPtr revIDLastSave="0" documentId="13_ncr:1_{91870865-2A6A-4EC7-8AF7-2C63255F79FC}" xr6:coauthVersionLast="47" xr6:coauthVersionMax="47" xr10:uidLastSave="{00000000-0000-0000-0000-000000000000}"/>
  <bookViews>
    <workbookView xWindow="28680" yWindow="-120" windowWidth="29040" windowHeight="15720" tabRatio="723" xr2:uid="{54E7B57A-DDE2-4A13-ACF3-201619723AF5}"/>
  </bookViews>
  <sheets>
    <sheet name="2026" sheetId="34" r:id="rId1"/>
    <sheet name="2025" sheetId="32" r:id="rId2"/>
    <sheet name="scratch" sheetId="33" r:id="rId3"/>
    <sheet name="2024" sheetId="30" r:id="rId4"/>
    <sheet name="2023" sheetId="29" r:id="rId5"/>
    <sheet name="2022" sheetId="28" r:id="rId6"/>
    <sheet name="2021" sheetId="27" r:id="rId7"/>
    <sheet name="2020" sheetId="25" r:id="rId8"/>
    <sheet name="2019" sheetId="24" r:id="rId9"/>
    <sheet name="2018" sheetId="23" r:id="rId10"/>
    <sheet name="2017" sheetId="22" r:id="rId11"/>
    <sheet name="2016" sheetId="21" r:id="rId12"/>
    <sheet name="2015" sheetId="20" r:id="rId13"/>
    <sheet name="2014" sheetId="19" r:id="rId14"/>
    <sheet name="2013" sheetId="18" r:id="rId15"/>
    <sheet name="2012" sheetId="17" r:id="rId16"/>
    <sheet name="2011" sheetId="16" r:id="rId17"/>
    <sheet name="2010" sheetId="15" r:id="rId18"/>
    <sheet name="2009" sheetId="13" r:id="rId19"/>
    <sheet name="2008" sheetId="12" r:id="rId20"/>
    <sheet name="2007" sheetId="11" r:id="rId21"/>
    <sheet name="2006" sheetId="10" r:id="rId22"/>
    <sheet name="2005 " sheetId="9" r:id="rId23"/>
    <sheet name="2004" sheetId="8" r:id="rId24"/>
    <sheet name="2003" sheetId="6" r:id="rId25"/>
    <sheet name="2002" sheetId="5" r:id="rId26"/>
    <sheet name="2001" sheetId="4" r:id="rId27"/>
    <sheet name="2000" sheetId="1" r:id="rId28"/>
  </sheets>
  <definedNames>
    <definedName name="_xlnm.Print_Area" localSheetId="27">'2000'!$A$1:$P$570</definedName>
    <definedName name="_xlnm.Print_Area" localSheetId="26">'2001'!$A$1:$P$570</definedName>
    <definedName name="_xlnm.Print_Area" localSheetId="25">'2002'!$A$1:$P$570</definedName>
    <definedName name="_xlnm.Print_Area" localSheetId="24">'2003'!$A$1:$P$570</definedName>
    <definedName name="_xlnm.Print_Area" localSheetId="23">'2004'!$A$1:$P$434</definedName>
    <definedName name="_xlnm.Print_Area" localSheetId="22">'2005 '!$A$1:$P$434</definedName>
    <definedName name="_xlnm.Print_Area" localSheetId="21">'2006'!$A$1:$P$434</definedName>
    <definedName name="_xlnm.Print_Area" localSheetId="20">'2007'!$A$1:$P$434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34" l="1"/>
  <c r="G33" i="34"/>
  <c r="F33" i="34"/>
  <c r="E33" i="34"/>
  <c r="D33" i="34"/>
  <c r="D11" i="34"/>
  <c r="I26" i="34"/>
  <c r="I27" i="34"/>
  <c r="I28" i="34"/>
  <c r="I29" i="34"/>
  <c r="I30" i="34"/>
  <c r="I31" i="34"/>
  <c r="I32" i="34"/>
  <c r="J33" i="34"/>
  <c r="J434" i="34" s="1"/>
  <c r="K33" i="34"/>
  <c r="L33" i="34"/>
  <c r="I35" i="34"/>
  <c r="I36" i="34"/>
  <c r="I37" i="34"/>
  <c r="O15" i="34"/>
  <c r="O14" i="34"/>
  <c r="O13" i="34"/>
  <c r="N15" i="34"/>
  <c r="N14" i="34"/>
  <c r="N36" i="34" s="1"/>
  <c r="N58" i="34" s="1"/>
  <c r="N80" i="34" s="1"/>
  <c r="N102" i="34" s="1"/>
  <c r="N124" i="34" s="1"/>
  <c r="N146" i="34" s="1"/>
  <c r="N168" i="34" s="1"/>
  <c r="N190" i="34" s="1"/>
  <c r="N212" i="34" s="1"/>
  <c r="N234" i="34" s="1"/>
  <c r="N256" i="34" s="1"/>
  <c r="N278" i="34" s="1"/>
  <c r="N13" i="34"/>
  <c r="O10" i="34"/>
  <c r="O32" i="34" s="1"/>
  <c r="O54" i="34" s="1"/>
  <c r="O76" i="34" s="1"/>
  <c r="O98" i="34" s="1"/>
  <c r="O120" i="34" s="1"/>
  <c r="O142" i="34" s="1"/>
  <c r="O164" i="34" s="1"/>
  <c r="O186" i="34" s="1"/>
  <c r="O208" i="34" s="1"/>
  <c r="O230" i="34" s="1"/>
  <c r="O252" i="34" s="1"/>
  <c r="O274" i="34" s="1"/>
  <c r="O9" i="34"/>
  <c r="O31" i="34" s="1"/>
  <c r="O53" i="34" s="1"/>
  <c r="O75" i="34" s="1"/>
  <c r="O97" i="34" s="1"/>
  <c r="O119" i="34" s="1"/>
  <c r="O141" i="34" s="1"/>
  <c r="O163" i="34" s="1"/>
  <c r="O185" i="34" s="1"/>
  <c r="O207" i="34" s="1"/>
  <c r="O229" i="34" s="1"/>
  <c r="O251" i="34" s="1"/>
  <c r="O273" i="34" s="1"/>
  <c r="O8" i="34"/>
  <c r="O30" i="34" s="1"/>
  <c r="O52" i="34" s="1"/>
  <c r="O74" i="34" s="1"/>
  <c r="O96" i="34" s="1"/>
  <c r="O118" i="34" s="1"/>
  <c r="O140" i="34" s="1"/>
  <c r="O162" i="34" s="1"/>
  <c r="O184" i="34" s="1"/>
  <c r="O206" i="34" s="1"/>
  <c r="O228" i="34" s="1"/>
  <c r="O250" i="34" s="1"/>
  <c r="O272" i="34" s="1"/>
  <c r="O7" i="34"/>
  <c r="O6" i="34"/>
  <c r="O5" i="34"/>
  <c r="O4" i="34"/>
  <c r="N10" i="34"/>
  <c r="N9" i="34"/>
  <c r="N8" i="34"/>
  <c r="N7" i="34"/>
  <c r="N6" i="34"/>
  <c r="N5" i="34"/>
  <c r="N4" i="34"/>
  <c r="N26" i="34" s="1"/>
  <c r="AB480" i="34"/>
  <c r="G469" i="34"/>
  <c r="H466" i="34"/>
  <c r="H467" i="34" s="1"/>
  <c r="H468" i="34" s="1"/>
  <c r="H469" i="34" s="1"/>
  <c r="H470" i="34" s="1"/>
  <c r="H471" i="34" s="1"/>
  <c r="H472" i="34" s="1"/>
  <c r="H473" i="34" s="1"/>
  <c r="H474" i="34" s="1"/>
  <c r="H475" i="34" s="1"/>
  <c r="H476" i="34" s="1"/>
  <c r="L456" i="34"/>
  <c r="K456" i="34"/>
  <c r="J456" i="34"/>
  <c r="G454" i="34"/>
  <c r="G470" i="34" s="1"/>
  <c r="G453" i="34"/>
  <c r="H451" i="34"/>
  <c r="H452" i="34" s="1"/>
  <c r="H453" i="34" s="1"/>
  <c r="H454" i="34" s="1"/>
  <c r="H455" i="34" s="1"/>
  <c r="H456" i="34" s="1"/>
  <c r="H457" i="34" s="1"/>
  <c r="H458" i="34" s="1"/>
  <c r="H459" i="34" s="1"/>
  <c r="H460" i="34" s="1"/>
  <c r="G451" i="34"/>
  <c r="G467" i="34" s="1"/>
  <c r="H450" i="34"/>
  <c r="L442" i="34"/>
  <c r="O441" i="34"/>
  <c r="O442" i="34" s="1"/>
  <c r="K441" i="34"/>
  <c r="J441" i="34"/>
  <c r="G441" i="34"/>
  <c r="G457" i="34" s="1"/>
  <c r="G473" i="34" s="1"/>
  <c r="L440" i="34"/>
  <c r="G440" i="34"/>
  <c r="G456" i="34" s="1"/>
  <c r="G472" i="34" s="1"/>
  <c r="G439" i="34"/>
  <c r="G455" i="34" s="1"/>
  <c r="G471" i="34" s="1"/>
  <c r="G438" i="34"/>
  <c r="G437" i="34"/>
  <c r="G436" i="34"/>
  <c r="G452" i="34" s="1"/>
  <c r="G468" i="34" s="1"/>
  <c r="G435" i="34"/>
  <c r="G434" i="34"/>
  <c r="G450" i="34" s="1"/>
  <c r="G466" i="34" s="1"/>
  <c r="G433" i="34"/>
  <c r="G449" i="34" s="1"/>
  <c r="G465" i="34" s="1"/>
  <c r="L279" i="34"/>
  <c r="K279" i="34"/>
  <c r="J279" i="34"/>
  <c r="H279" i="34"/>
  <c r="G279" i="34"/>
  <c r="F279" i="34"/>
  <c r="E279" i="34"/>
  <c r="D279" i="34"/>
  <c r="L278" i="34"/>
  <c r="K278" i="34"/>
  <c r="J278" i="34"/>
  <c r="I278" i="34"/>
  <c r="L277" i="34"/>
  <c r="K277" i="34"/>
  <c r="J277" i="34"/>
  <c r="H277" i="34"/>
  <c r="H280" i="34" s="1"/>
  <c r="G277" i="34"/>
  <c r="F277" i="34"/>
  <c r="E277" i="34"/>
  <c r="D277" i="34"/>
  <c r="L274" i="34"/>
  <c r="K274" i="34"/>
  <c r="J274" i="34"/>
  <c r="H274" i="34"/>
  <c r="G274" i="34"/>
  <c r="F274" i="34"/>
  <c r="E274" i="34"/>
  <c r="D274" i="34"/>
  <c r="I274" i="34" s="1"/>
  <c r="L273" i="34"/>
  <c r="K273" i="34"/>
  <c r="J273" i="34"/>
  <c r="H273" i="34"/>
  <c r="G273" i="34"/>
  <c r="I273" i="34" s="1"/>
  <c r="F273" i="34"/>
  <c r="E273" i="34"/>
  <c r="D273" i="34"/>
  <c r="L272" i="34"/>
  <c r="K272" i="34"/>
  <c r="J272" i="34"/>
  <c r="H272" i="34"/>
  <c r="G272" i="34"/>
  <c r="F272" i="34"/>
  <c r="E272" i="34"/>
  <c r="D272" i="34"/>
  <c r="L271" i="34"/>
  <c r="K271" i="34"/>
  <c r="J271" i="34"/>
  <c r="H271" i="34"/>
  <c r="G271" i="34"/>
  <c r="F271" i="34"/>
  <c r="E271" i="34"/>
  <c r="D271" i="34"/>
  <c r="I271" i="34" s="1"/>
  <c r="L270" i="34"/>
  <c r="K270" i="34"/>
  <c r="J270" i="34"/>
  <c r="H270" i="34"/>
  <c r="G270" i="34"/>
  <c r="F270" i="34"/>
  <c r="E270" i="34"/>
  <c r="D270" i="34"/>
  <c r="I270" i="34" s="1"/>
  <c r="L269" i="34"/>
  <c r="K269" i="34"/>
  <c r="J269" i="34"/>
  <c r="H269" i="34"/>
  <c r="G269" i="34"/>
  <c r="F269" i="34"/>
  <c r="E269" i="34"/>
  <c r="D269" i="34"/>
  <c r="L268" i="34"/>
  <c r="K268" i="34"/>
  <c r="J268" i="34"/>
  <c r="H268" i="34"/>
  <c r="G268" i="34"/>
  <c r="F268" i="34"/>
  <c r="F275" i="34" s="1"/>
  <c r="E268" i="34"/>
  <c r="E275" i="34" s="1"/>
  <c r="D268" i="34"/>
  <c r="L258" i="34"/>
  <c r="L460" i="34" s="1"/>
  <c r="K258" i="34"/>
  <c r="K460" i="34" s="1"/>
  <c r="J258" i="34"/>
  <c r="J460" i="34" s="1"/>
  <c r="H258" i="34"/>
  <c r="G258" i="34"/>
  <c r="F258" i="34"/>
  <c r="E258" i="34"/>
  <c r="D258" i="34"/>
  <c r="D259" i="34" s="1"/>
  <c r="I257" i="34"/>
  <c r="I256" i="34"/>
  <c r="I255" i="34"/>
  <c r="L253" i="34"/>
  <c r="K253" i="34"/>
  <c r="J253" i="34"/>
  <c r="J444" i="34" s="1"/>
  <c r="H253" i="34"/>
  <c r="H259" i="34" s="1"/>
  <c r="G253" i="34"/>
  <c r="G259" i="34" s="1"/>
  <c r="F253" i="34"/>
  <c r="E253" i="34"/>
  <c r="D253" i="34"/>
  <c r="I252" i="34"/>
  <c r="I251" i="34"/>
  <c r="I250" i="34"/>
  <c r="I249" i="34"/>
  <c r="I248" i="34"/>
  <c r="I247" i="34"/>
  <c r="I246" i="34"/>
  <c r="L236" i="34"/>
  <c r="L459" i="34" s="1"/>
  <c r="K236" i="34"/>
  <c r="K237" i="34" s="1"/>
  <c r="K475" i="34" s="1"/>
  <c r="J236" i="34"/>
  <c r="J459" i="34" s="1"/>
  <c r="H236" i="34"/>
  <c r="G236" i="34"/>
  <c r="F236" i="34"/>
  <c r="E236" i="34"/>
  <c r="D236" i="34"/>
  <c r="I235" i="34"/>
  <c r="I234" i="34"/>
  <c r="I233" i="34"/>
  <c r="L231" i="34"/>
  <c r="K231" i="34"/>
  <c r="K443" i="34" s="1"/>
  <c r="J231" i="34"/>
  <c r="J443" i="34" s="1"/>
  <c r="H231" i="34"/>
  <c r="G231" i="34"/>
  <c r="F231" i="34"/>
  <c r="F237" i="34" s="1"/>
  <c r="E231" i="34"/>
  <c r="E237" i="34" s="1"/>
  <c r="D231" i="34"/>
  <c r="D237" i="34" s="1"/>
  <c r="I230" i="34"/>
  <c r="I229" i="34"/>
  <c r="I228" i="34"/>
  <c r="I227" i="34"/>
  <c r="I226" i="34"/>
  <c r="I225" i="34"/>
  <c r="I224" i="34"/>
  <c r="L214" i="34"/>
  <c r="L458" i="34" s="1"/>
  <c r="K214" i="34"/>
  <c r="K458" i="34" s="1"/>
  <c r="J214" i="34"/>
  <c r="J215" i="34" s="1"/>
  <c r="J474" i="34" s="1"/>
  <c r="H214" i="34"/>
  <c r="G214" i="34"/>
  <c r="G215" i="34" s="1"/>
  <c r="F214" i="34"/>
  <c r="E214" i="34"/>
  <c r="D214" i="34"/>
  <c r="I213" i="34"/>
  <c r="I212" i="34"/>
  <c r="I211" i="34"/>
  <c r="L209" i="34"/>
  <c r="K209" i="34"/>
  <c r="J209" i="34"/>
  <c r="J442" i="34" s="1"/>
  <c r="H209" i="34"/>
  <c r="H215" i="34" s="1"/>
  <c r="G209" i="34"/>
  <c r="F209" i="34"/>
  <c r="E209" i="34"/>
  <c r="E215" i="34" s="1"/>
  <c r="D209" i="34"/>
  <c r="I208" i="34"/>
  <c r="I207" i="34"/>
  <c r="I206" i="34"/>
  <c r="I205" i="34"/>
  <c r="I204" i="34"/>
  <c r="I203" i="34"/>
  <c r="I202" i="34"/>
  <c r="H193" i="34"/>
  <c r="L192" i="34"/>
  <c r="L457" i="34" s="1"/>
  <c r="K192" i="34"/>
  <c r="K457" i="34" s="1"/>
  <c r="J192" i="34"/>
  <c r="J457" i="34" s="1"/>
  <c r="H192" i="34"/>
  <c r="G192" i="34"/>
  <c r="F192" i="34"/>
  <c r="E192" i="34"/>
  <c r="D192" i="34"/>
  <c r="I191" i="34"/>
  <c r="I190" i="34"/>
  <c r="I189" i="34"/>
  <c r="I192" i="34" s="1"/>
  <c r="L187" i="34"/>
  <c r="L441" i="34" s="1"/>
  <c r="K187" i="34"/>
  <c r="J187" i="34"/>
  <c r="J193" i="34" s="1"/>
  <c r="J473" i="34" s="1"/>
  <c r="H187" i="34"/>
  <c r="G187" i="34"/>
  <c r="F187" i="34"/>
  <c r="E187" i="34"/>
  <c r="D187" i="34"/>
  <c r="I186" i="34"/>
  <c r="I185" i="34"/>
  <c r="I184" i="34"/>
  <c r="I183" i="34"/>
  <c r="I182" i="34"/>
  <c r="I181" i="34"/>
  <c r="I180" i="34"/>
  <c r="I187" i="34" s="1"/>
  <c r="L170" i="34"/>
  <c r="K170" i="34"/>
  <c r="J170" i="34"/>
  <c r="H170" i="34"/>
  <c r="G170" i="34"/>
  <c r="F170" i="34"/>
  <c r="E170" i="34"/>
  <c r="D170" i="34"/>
  <c r="I169" i="34"/>
  <c r="I168" i="34"/>
  <c r="I167" i="34"/>
  <c r="I170" i="34" s="1"/>
  <c r="L165" i="34"/>
  <c r="L171" i="34" s="1"/>
  <c r="L472" i="34" s="1"/>
  <c r="K165" i="34"/>
  <c r="K440" i="34" s="1"/>
  <c r="J165" i="34"/>
  <c r="J440" i="34" s="1"/>
  <c r="H165" i="34"/>
  <c r="H171" i="34" s="1"/>
  <c r="G165" i="34"/>
  <c r="G171" i="34" s="1"/>
  <c r="F165" i="34"/>
  <c r="F171" i="34" s="1"/>
  <c r="E165" i="34"/>
  <c r="E171" i="34" s="1"/>
  <c r="D165" i="34"/>
  <c r="D171" i="34" s="1"/>
  <c r="I164" i="34"/>
  <c r="I163" i="34"/>
  <c r="I162" i="34"/>
  <c r="I160" i="34"/>
  <c r="I159" i="34"/>
  <c r="I158" i="34"/>
  <c r="L148" i="34"/>
  <c r="L455" i="34" s="1"/>
  <c r="K148" i="34"/>
  <c r="K149" i="34" s="1"/>
  <c r="K471" i="34" s="1"/>
  <c r="J148" i="34"/>
  <c r="J455" i="34" s="1"/>
  <c r="H148" i="34"/>
  <c r="G148" i="34"/>
  <c r="F148" i="34"/>
  <c r="E148" i="34"/>
  <c r="D148" i="34"/>
  <c r="I147" i="34"/>
  <c r="I146" i="34"/>
  <c r="I145" i="34"/>
  <c r="I148" i="34" s="1"/>
  <c r="L143" i="34"/>
  <c r="K143" i="34"/>
  <c r="K439" i="34" s="1"/>
  <c r="J143" i="34"/>
  <c r="H143" i="34"/>
  <c r="G143" i="34"/>
  <c r="F143" i="34"/>
  <c r="E143" i="34"/>
  <c r="D143" i="34"/>
  <c r="D149" i="34" s="1"/>
  <c r="I142" i="34"/>
  <c r="I141" i="34"/>
  <c r="I140" i="34"/>
  <c r="I139" i="34"/>
  <c r="I138" i="34"/>
  <c r="I137" i="34"/>
  <c r="I136" i="34"/>
  <c r="L126" i="34"/>
  <c r="L454" i="34" s="1"/>
  <c r="K126" i="34"/>
  <c r="K454" i="34" s="1"/>
  <c r="J126" i="34"/>
  <c r="J454" i="34" s="1"/>
  <c r="H126" i="34"/>
  <c r="G126" i="34"/>
  <c r="F126" i="34"/>
  <c r="E126" i="34"/>
  <c r="D126" i="34"/>
  <c r="I125" i="34"/>
  <c r="I124" i="34"/>
  <c r="I123" i="34"/>
  <c r="L121" i="34"/>
  <c r="L438" i="34" s="1"/>
  <c r="K121" i="34"/>
  <c r="K438" i="34" s="1"/>
  <c r="J121" i="34"/>
  <c r="J438" i="34" s="1"/>
  <c r="H121" i="34"/>
  <c r="G121" i="34"/>
  <c r="F121" i="34"/>
  <c r="E121" i="34"/>
  <c r="D121" i="34"/>
  <c r="I120" i="34"/>
  <c r="I119" i="34"/>
  <c r="I118" i="34"/>
  <c r="I117" i="34"/>
  <c r="I116" i="34"/>
  <c r="I115" i="34"/>
  <c r="I114" i="34"/>
  <c r="L104" i="34"/>
  <c r="L453" i="34" s="1"/>
  <c r="K104" i="34"/>
  <c r="K453" i="34" s="1"/>
  <c r="J104" i="34"/>
  <c r="J453" i="34" s="1"/>
  <c r="H104" i="34"/>
  <c r="G104" i="34"/>
  <c r="F104" i="34"/>
  <c r="E104" i="34"/>
  <c r="D104" i="34"/>
  <c r="I103" i="34"/>
  <c r="I102" i="34"/>
  <c r="I101" i="34"/>
  <c r="L99" i="34"/>
  <c r="K99" i="34"/>
  <c r="K437" i="34" s="1"/>
  <c r="J99" i="34"/>
  <c r="H99" i="34"/>
  <c r="H105" i="34" s="1"/>
  <c r="G99" i="34"/>
  <c r="G105" i="34" s="1"/>
  <c r="F99" i="34"/>
  <c r="E99" i="34"/>
  <c r="E105" i="34" s="1"/>
  <c r="D99" i="34"/>
  <c r="I98" i="34"/>
  <c r="I97" i="34"/>
  <c r="I96" i="34"/>
  <c r="I95" i="34"/>
  <c r="I94" i="34"/>
  <c r="I93" i="34"/>
  <c r="I92" i="34"/>
  <c r="L82" i="34"/>
  <c r="L452" i="34" s="1"/>
  <c r="K82" i="34"/>
  <c r="K452" i="34" s="1"/>
  <c r="J82" i="34"/>
  <c r="J452" i="34" s="1"/>
  <c r="H82" i="34"/>
  <c r="G82" i="34"/>
  <c r="F82" i="34"/>
  <c r="E82" i="34"/>
  <c r="D82" i="34"/>
  <c r="I81" i="34"/>
  <c r="I80" i="34"/>
  <c r="I79" i="34"/>
  <c r="I82" i="34" s="1"/>
  <c r="L77" i="34"/>
  <c r="K77" i="34"/>
  <c r="K436" i="34" s="1"/>
  <c r="J77" i="34"/>
  <c r="J436" i="34" s="1"/>
  <c r="H77" i="34"/>
  <c r="H83" i="34" s="1"/>
  <c r="G77" i="34"/>
  <c r="G83" i="34" s="1"/>
  <c r="F77" i="34"/>
  <c r="F83" i="34" s="1"/>
  <c r="E77" i="34"/>
  <c r="E83" i="34" s="1"/>
  <c r="D77" i="34"/>
  <c r="D83" i="34" s="1"/>
  <c r="I76" i="34"/>
  <c r="I75" i="34"/>
  <c r="I74" i="34"/>
  <c r="I73" i="34"/>
  <c r="I72" i="34"/>
  <c r="I71" i="34"/>
  <c r="I70" i="34"/>
  <c r="L60" i="34"/>
  <c r="L451" i="34" s="1"/>
  <c r="K60" i="34"/>
  <c r="K451" i="34" s="1"/>
  <c r="J60" i="34"/>
  <c r="J451" i="34" s="1"/>
  <c r="H60" i="34"/>
  <c r="G60" i="34"/>
  <c r="G61" i="34" s="1"/>
  <c r="F60" i="34"/>
  <c r="E60" i="34"/>
  <c r="D60" i="34"/>
  <c r="I59" i="34"/>
  <c r="I58" i="34"/>
  <c r="I57" i="34"/>
  <c r="I60" i="34" s="1"/>
  <c r="L55" i="34"/>
  <c r="L435" i="34" s="1"/>
  <c r="K55" i="34"/>
  <c r="K435" i="34" s="1"/>
  <c r="J55" i="34"/>
  <c r="H55" i="34"/>
  <c r="H61" i="34" s="1"/>
  <c r="G55" i="34"/>
  <c r="F55" i="34"/>
  <c r="E55" i="34"/>
  <c r="D55" i="34"/>
  <c r="I54" i="34"/>
  <c r="I53" i="34"/>
  <c r="I52" i="34"/>
  <c r="I51" i="34"/>
  <c r="I50" i="34"/>
  <c r="I49" i="34"/>
  <c r="I48" i="34"/>
  <c r="G39" i="34"/>
  <c r="L38" i="34"/>
  <c r="L450" i="34" s="1"/>
  <c r="K38" i="34"/>
  <c r="K450" i="34" s="1"/>
  <c r="J38" i="34"/>
  <c r="J450" i="34" s="1"/>
  <c r="H38" i="34"/>
  <c r="H39" i="34" s="1"/>
  <c r="G38" i="34"/>
  <c r="F38" i="34"/>
  <c r="E38" i="34"/>
  <c r="E39" i="34" s="1"/>
  <c r="D38" i="34"/>
  <c r="N37" i="34"/>
  <c r="N59" i="34" s="1"/>
  <c r="N81" i="34" s="1"/>
  <c r="N103" i="34" s="1"/>
  <c r="N125" i="34" s="1"/>
  <c r="N147" i="34" s="1"/>
  <c r="N169" i="34" s="1"/>
  <c r="N191" i="34" s="1"/>
  <c r="N213" i="34" s="1"/>
  <c r="N235" i="34" s="1"/>
  <c r="N257" i="34" s="1"/>
  <c r="N279" i="34" s="1"/>
  <c r="N29" i="34"/>
  <c r="N51" i="34" s="1"/>
  <c r="N73" i="34" s="1"/>
  <c r="N95" i="34" s="1"/>
  <c r="N117" i="34" s="1"/>
  <c r="N139" i="34" s="1"/>
  <c r="N161" i="34" s="1"/>
  <c r="N183" i="34" s="1"/>
  <c r="N205" i="34" s="1"/>
  <c r="N227" i="34" s="1"/>
  <c r="N249" i="34" s="1"/>
  <c r="N271" i="34" s="1"/>
  <c r="A23" i="34"/>
  <c r="A45" i="34" s="1"/>
  <c r="A67" i="34" s="1"/>
  <c r="A89" i="34" s="1"/>
  <c r="A111" i="34" s="1"/>
  <c r="A133" i="34" s="1"/>
  <c r="A155" i="34" s="1"/>
  <c r="A177" i="34" s="1"/>
  <c r="A199" i="34" s="1"/>
  <c r="A221" i="34" s="1"/>
  <c r="A243" i="34" s="1"/>
  <c r="L16" i="34"/>
  <c r="L449" i="34" s="1"/>
  <c r="K16" i="34"/>
  <c r="K449" i="34" s="1"/>
  <c r="J16" i="34"/>
  <c r="H16" i="34"/>
  <c r="G16" i="34"/>
  <c r="F16" i="34"/>
  <c r="E16" i="34"/>
  <c r="D16" i="34"/>
  <c r="O37" i="34"/>
  <c r="O59" i="34" s="1"/>
  <c r="O81" i="34" s="1"/>
  <c r="O103" i="34" s="1"/>
  <c r="O125" i="34" s="1"/>
  <c r="O147" i="34" s="1"/>
  <c r="O169" i="34" s="1"/>
  <c r="O191" i="34" s="1"/>
  <c r="O213" i="34" s="1"/>
  <c r="O235" i="34" s="1"/>
  <c r="O257" i="34" s="1"/>
  <c r="O279" i="34" s="1"/>
  <c r="I15" i="34"/>
  <c r="O36" i="34"/>
  <c r="O58" i="34" s="1"/>
  <c r="O80" i="34" s="1"/>
  <c r="O102" i="34" s="1"/>
  <c r="O124" i="34" s="1"/>
  <c r="O146" i="34" s="1"/>
  <c r="O168" i="34" s="1"/>
  <c r="O190" i="34" s="1"/>
  <c r="O212" i="34" s="1"/>
  <c r="O234" i="34" s="1"/>
  <c r="O256" i="34" s="1"/>
  <c r="O278" i="34" s="1"/>
  <c r="I14" i="34"/>
  <c r="O35" i="34"/>
  <c r="N35" i="34"/>
  <c r="I13" i="34"/>
  <c r="L11" i="34"/>
  <c r="L433" i="34" s="1"/>
  <c r="K11" i="34"/>
  <c r="K433" i="34" s="1"/>
  <c r="J11" i="34"/>
  <c r="J433" i="34" s="1"/>
  <c r="H11" i="34"/>
  <c r="H17" i="34" s="1"/>
  <c r="G11" i="34"/>
  <c r="F11" i="34"/>
  <c r="F17" i="34" s="1"/>
  <c r="E11" i="34"/>
  <c r="E17" i="34" s="1"/>
  <c r="N32" i="34"/>
  <c r="N54" i="34" s="1"/>
  <c r="N76" i="34" s="1"/>
  <c r="N98" i="34" s="1"/>
  <c r="N120" i="34" s="1"/>
  <c r="N142" i="34" s="1"/>
  <c r="N164" i="34" s="1"/>
  <c r="N186" i="34" s="1"/>
  <c r="N208" i="34" s="1"/>
  <c r="N230" i="34" s="1"/>
  <c r="N252" i="34" s="1"/>
  <c r="N274" i="34" s="1"/>
  <c r="I10" i="34"/>
  <c r="N31" i="34"/>
  <c r="N53" i="34" s="1"/>
  <c r="N75" i="34" s="1"/>
  <c r="N97" i="34" s="1"/>
  <c r="N119" i="34" s="1"/>
  <c r="N141" i="34" s="1"/>
  <c r="N163" i="34" s="1"/>
  <c r="N185" i="34" s="1"/>
  <c r="N207" i="34" s="1"/>
  <c r="N229" i="34" s="1"/>
  <c r="N251" i="34" s="1"/>
  <c r="N273" i="34" s="1"/>
  <c r="I9" i="34"/>
  <c r="N30" i="34"/>
  <c r="N52" i="34" s="1"/>
  <c r="N74" i="34" s="1"/>
  <c r="N96" i="34" s="1"/>
  <c r="N118" i="34" s="1"/>
  <c r="N140" i="34" s="1"/>
  <c r="N162" i="34" s="1"/>
  <c r="N184" i="34" s="1"/>
  <c r="N206" i="34" s="1"/>
  <c r="N228" i="34" s="1"/>
  <c r="N250" i="34" s="1"/>
  <c r="N272" i="34" s="1"/>
  <c r="I8" i="34"/>
  <c r="O29" i="34"/>
  <c r="O51" i="34" s="1"/>
  <c r="O73" i="34" s="1"/>
  <c r="O95" i="34" s="1"/>
  <c r="O117" i="34" s="1"/>
  <c r="O139" i="34" s="1"/>
  <c r="O161" i="34" s="1"/>
  <c r="O183" i="34" s="1"/>
  <c r="O205" i="34" s="1"/>
  <c r="O227" i="34" s="1"/>
  <c r="O249" i="34" s="1"/>
  <c r="O271" i="34" s="1"/>
  <c r="I7" i="34"/>
  <c r="O28" i="34"/>
  <c r="O50" i="34" s="1"/>
  <c r="O72" i="34" s="1"/>
  <c r="O94" i="34" s="1"/>
  <c r="O116" i="34" s="1"/>
  <c r="O138" i="34" s="1"/>
  <c r="O160" i="34" s="1"/>
  <c r="O182" i="34" s="1"/>
  <c r="O204" i="34" s="1"/>
  <c r="O226" i="34" s="1"/>
  <c r="O248" i="34" s="1"/>
  <c r="O270" i="34" s="1"/>
  <c r="N28" i="34"/>
  <c r="N50" i="34" s="1"/>
  <c r="N72" i="34" s="1"/>
  <c r="N94" i="34" s="1"/>
  <c r="N116" i="34" s="1"/>
  <c r="N138" i="34" s="1"/>
  <c r="N160" i="34" s="1"/>
  <c r="N182" i="34" s="1"/>
  <c r="N204" i="34" s="1"/>
  <c r="N226" i="34" s="1"/>
  <c r="N248" i="34" s="1"/>
  <c r="N270" i="34" s="1"/>
  <c r="I6" i="34"/>
  <c r="O27" i="34"/>
  <c r="O49" i="34" s="1"/>
  <c r="O71" i="34" s="1"/>
  <c r="O93" i="34" s="1"/>
  <c r="O115" i="34" s="1"/>
  <c r="O137" i="34" s="1"/>
  <c r="O159" i="34" s="1"/>
  <c r="O181" i="34" s="1"/>
  <c r="O203" i="34" s="1"/>
  <c r="O225" i="34" s="1"/>
  <c r="O247" i="34" s="1"/>
  <c r="O269" i="34" s="1"/>
  <c r="I5" i="34"/>
  <c r="I4" i="34"/>
  <c r="J143" i="32"/>
  <c r="K143" i="32"/>
  <c r="K439" i="32" s="1"/>
  <c r="L143" i="32"/>
  <c r="L439" i="32" s="1"/>
  <c r="D121" i="32"/>
  <c r="E121" i="32"/>
  <c r="F121" i="32"/>
  <c r="G121" i="32"/>
  <c r="H121" i="32"/>
  <c r="I48" i="32"/>
  <c r="I49" i="32"/>
  <c r="I50" i="32"/>
  <c r="I51" i="32"/>
  <c r="I52" i="32"/>
  <c r="I53" i="32"/>
  <c r="I54" i="32"/>
  <c r="D55" i="32"/>
  <c r="E55" i="32"/>
  <c r="F55" i="32"/>
  <c r="G55" i="32"/>
  <c r="H55" i="32"/>
  <c r="H61" i="32"/>
  <c r="J55" i="32"/>
  <c r="J61" i="32"/>
  <c r="J467" i="32"/>
  <c r="I57" i="32"/>
  <c r="I58" i="32"/>
  <c r="N27" i="32"/>
  <c r="N49" i="32"/>
  <c r="N71" i="32"/>
  <c r="N93" i="32"/>
  <c r="N115" i="32"/>
  <c r="N137" i="32"/>
  <c r="N159" i="32" s="1"/>
  <c r="N181" i="32" s="1"/>
  <c r="N203" i="32" s="1"/>
  <c r="N225" i="32" s="1"/>
  <c r="N247" i="32" s="1"/>
  <c r="N269" i="32" s="1"/>
  <c r="K33" i="32"/>
  <c r="K434" i="32"/>
  <c r="O15" i="32"/>
  <c r="O37" i="32"/>
  <c r="O59" i="32"/>
  <c r="O81" i="32"/>
  <c r="O103" i="32"/>
  <c r="O125" i="32"/>
  <c r="O14" i="32"/>
  <c r="O36" i="32"/>
  <c r="O58" i="32"/>
  <c r="O80" i="32"/>
  <c r="O102" i="32"/>
  <c r="O124" i="32"/>
  <c r="O146" i="32"/>
  <c r="O168" i="32" s="1"/>
  <c r="O190" i="32" s="1"/>
  <c r="O212" i="32" s="1"/>
  <c r="O234" i="32" s="1"/>
  <c r="O256" i="32" s="1"/>
  <c r="O278" i="32" s="1"/>
  <c r="O13" i="32"/>
  <c r="N15" i="32"/>
  <c r="N14" i="32"/>
  <c r="N36" i="32"/>
  <c r="N58" i="32"/>
  <c r="N13" i="32"/>
  <c r="N35" i="32"/>
  <c r="N57" i="32"/>
  <c r="O10" i="32"/>
  <c r="O32" i="32"/>
  <c r="O54" i="32"/>
  <c r="O76" i="32"/>
  <c r="O98" i="32"/>
  <c r="O120" i="32"/>
  <c r="O142" i="32"/>
  <c r="O164" i="32" s="1"/>
  <c r="O186" i="32" s="1"/>
  <c r="O208" i="32" s="1"/>
  <c r="O230" i="32" s="1"/>
  <c r="O252" i="32" s="1"/>
  <c r="O274" i="32" s="1"/>
  <c r="O9" i="32"/>
  <c r="O31" i="32"/>
  <c r="O53" i="32"/>
  <c r="O75" i="32"/>
  <c r="O97" i="32"/>
  <c r="O119" i="32"/>
  <c r="O141" i="32"/>
  <c r="O163" i="32" s="1"/>
  <c r="O185" i="32" s="1"/>
  <c r="O207" i="32" s="1"/>
  <c r="O229" i="32" s="1"/>
  <c r="O251" i="32" s="1"/>
  <c r="O273" i="32" s="1"/>
  <c r="O8" i="32"/>
  <c r="O30" i="32"/>
  <c r="O52" i="32"/>
  <c r="O74" i="32"/>
  <c r="O96" i="32"/>
  <c r="O118" i="32"/>
  <c r="O140" i="32"/>
  <c r="O162" i="32" s="1"/>
  <c r="O184" i="32" s="1"/>
  <c r="O206" i="32" s="1"/>
  <c r="O228" i="32" s="1"/>
  <c r="O250" i="32" s="1"/>
  <c r="O272" i="32" s="1"/>
  <c r="O7" i="32"/>
  <c r="O29" i="32"/>
  <c r="O51" i="32"/>
  <c r="O73" i="32"/>
  <c r="O95" i="32"/>
  <c r="O117" i="32"/>
  <c r="O139" i="32"/>
  <c r="O161" i="32" s="1"/>
  <c r="O183" i="32" s="1"/>
  <c r="O205" i="32" s="1"/>
  <c r="O227" i="32" s="1"/>
  <c r="O249" i="32" s="1"/>
  <c r="O271" i="32" s="1"/>
  <c r="O6" i="32"/>
  <c r="O28" i="32"/>
  <c r="O50" i="32"/>
  <c r="O5" i="32"/>
  <c r="O27" i="32"/>
  <c r="O49" i="32"/>
  <c r="O71" i="32"/>
  <c r="O93" i="32"/>
  <c r="O115" i="32"/>
  <c r="O137" i="32"/>
  <c r="O159" i="32" s="1"/>
  <c r="O181" i="32" s="1"/>
  <c r="O203" i="32" s="1"/>
  <c r="O225" i="32" s="1"/>
  <c r="O247" i="32" s="1"/>
  <c r="O269" i="32" s="1"/>
  <c r="N10" i="32"/>
  <c r="N32" i="32"/>
  <c r="N54" i="32"/>
  <c r="N76" i="32"/>
  <c r="N98" i="32"/>
  <c r="N120" i="32"/>
  <c r="N142" i="32"/>
  <c r="N164" i="32" s="1"/>
  <c r="N186" i="32" s="1"/>
  <c r="N208" i="32" s="1"/>
  <c r="N230" i="32" s="1"/>
  <c r="N252" i="32" s="1"/>
  <c r="N274" i="32" s="1"/>
  <c r="N9" i="32"/>
  <c r="N31" i="32"/>
  <c r="N53" i="32"/>
  <c r="N75" i="32"/>
  <c r="N97" i="32"/>
  <c r="N119" i="32"/>
  <c r="N141" i="32"/>
  <c r="N163" i="32" s="1"/>
  <c r="N185" i="32" s="1"/>
  <c r="N207" i="32" s="1"/>
  <c r="N229" i="32" s="1"/>
  <c r="N251" i="32" s="1"/>
  <c r="N273" i="32" s="1"/>
  <c r="N8" i="32"/>
  <c r="N30" i="32"/>
  <c r="N52" i="32"/>
  <c r="N74" i="32"/>
  <c r="N96" i="32"/>
  <c r="N118" i="32"/>
  <c r="N140" i="32"/>
  <c r="N162" i="32" s="1"/>
  <c r="N184" i="32" s="1"/>
  <c r="N206" i="32" s="1"/>
  <c r="N228" i="32" s="1"/>
  <c r="N250" i="32" s="1"/>
  <c r="N272" i="32" s="1"/>
  <c r="N7" i="32"/>
  <c r="N29" i="32"/>
  <c r="N51" i="32"/>
  <c r="N73" i="32"/>
  <c r="N95" i="32"/>
  <c r="N117" i="32"/>
  <c r="N139" i="32"/>
  <c r="N161" i="32"/>
  <c r="N183" i="32" s="1"/>
  <c r="N205" i="32" s="1"/>
  <c r="N227" i="32" s="1"/>
  <c r="N249" i="32" s="1"/>
  <c r="N271" i="32" s="1"/>
  <c r="N6" i="32"/>
  <c r="N28" i="32"/>
  <c r="N50" i="32"/>
  <c r="N72" i="32"/>
  <c r="N94" i="32"/>
  <c r="N116" i="32"/>
  <c r="N138" i="32"/>
  <c r="N160" i="32" s="1"/>
  <c r="N182" i="32" s="1"/>
  <c r="N204" i="32" s="1"/>
  <c r="N226" i="32" s="1"/>
  <c r="N248" i="32" s="1"/>
  <c r="N270" i="32" s="1"/>
  <c r="N5" i="32"/>
  <c r="O4" i="32"/>
  <c r="N4" i="32"/>
  <c r="N26" i="32"/>
  <c r="N48" i="32"/>
  <c r="N70" i="32"/>
  <c r="AB480" i="32"/>
  <c r="H466" i="32"/>
  <c r="H467" i="32"/>
  <c r="H468" i="32"/>
  <c r="H469" i="32"/>
  <c r="H470" i="32"/>
  <c r="H471" i="32"/>
  <c r="H472" i="32"/>
  <c r="H473" i="32"/>
  <c r="H474" i="32"/>
  <c r="H475" i="32"/>
  <c r="H476" i="32"/>
  <c r="G456" i="32"/>
  <c r="G472" i="32"/>
  <c r="H450" i="32"/>
  <c r="H451" i="32"/>
  <c r="H452" i="32"/>
  <c r="H453" i="32"/>
  <c r="H454" i="32"/>
  <c r="H455" i="32"/>
  <c r="H456" i="32"/>
  <c r="H457" i="32"/>
  <c r="H458" i="32"/>
  <c r="H459" i="32"/>
  <c r="H460" i="32"/>
  <c r="G449" i="32"/>
  <c r="G465" i="32"/>
  <c r="O441" i="32"/>
  <c r="G441" i="32"/>
  <c r="G457" i="32"/>
  <c r="G473" i="32"/>
  <c r="G440" i="32"/>
  <c r="G439" i="32"/>
  <c r="G455" i="32"/>
  <c r="G471" i="32"/>
  <c r="G438" i="32"/>
  <c r="G454" i="32"/>
  <c r="G470" i="32"/>
  <c r="G437" i="32"/>
  <c r="G453" i="32"/>
  <c r="G469" i="32"/>
  <c r="G436" i="32"/>
  <c r="G452" i="32"/>
  <c r="G468" i="32"/>
  <c r="G435" i="32"/>
  <c r="G451" i="32"/>
  <c r="G467" i="32"/>
  <c r="G434" i="32"/>
  <c r="G450" i="32"/>
  <c r="G466" i="32"/>
  <c r="G433" i="32"/>
  <c r="L279" i="32"/>
  <c r="K279" i="32"/>
  <c r="J279" i="32"/>
  <c r="H279" i="32"/>
  <c r="G279" i="32"/>
  <c r="F279" i="32"/>
  <c r="E279" i="32"/>
  <c r="D279" i="32"/>
  <c r="D280" i="32" s="1"/>
  <c r="I279" i="32"/>
  <c r="L278" i="32"/>
  <c r="K278" i="32"/>
  <c r="J278" i="32"/>
  <c r="I278" i="32"/>
  <c r="L277" i="32"/>
  <c r="K277" i="32"/>
  <c r="J277" i="32"/>
  <c r="H277" i="32"/>
  <c r="H280" i="32"/>
  <c r="G277" i="32"/>
  <c r="G280" i="32"/>
  <c r="F277" i="32"/>
  <c r="F280" i="32"/>
  <c r="E277" i="32"/>
  <c r="I277" i="32" s="1"/>
  <c r="I280" i="32" s="1"/>
  <c r="D277" i="32"/>
  <c r="L274" i="32"/>
  <c r="K274" i="32"/>
  <c r="J274" i="32"/>
  <c r="H274" i="32"/>
  <c r="G274" i="32"/>
  <c r="F274" i="32"/>
  <c r="E274" i="32"/>
  <c r="D274" i="32"/>
  <c r="I274" i="32"/>
  <c r="L273" i="32"/>
  <c r="K273" i="32"/>
  <c r="J273" i="32"/>
  <c r="H273" i="32"/>
  <c r="G273" i="32"/>
  <c r="F273" i="32"/>
  <c r="E273" i="32"/>
  <c r="D273" i="32"/>
  <c r="I273" i="32" s="1"/>
  <c r="L272" i="32"/>
  <c r="K272" i="32"/>
  <c r="J272" i="32"/>
  <c r="H272" i="32"/>
  <c r="G272" i="32"/>
  <c r="F272" i="32"/>
  <c r="F275" i="32" s="1"/>
  <c r="E272" i="32"/>
  <c r="D272" i="32"/>
  <c r="I272" i="32" s="1"/>
  <c r="L271" i="32"/>
  <c r="K271" i="32"/>
  <c r="J271" i="32"/>
  <c r="H271" i="32"/>
  <c r="G271" i="32"/>
  <c r="F271" i="32"/>
  <c r="E271" i="32"/>
  <c r="I271" i="32" s="1"/>
  <c r="D271" i="32"/>
  <c r="L270" i="32"/>
  <c r="K270" i="32"/>
  <c r="J270" i="32"/>
  <c r="H270" i="32"/>
  <c r="H275" i="32" s="1"/>
  <c r="G270" i="32"/>
  <c r="G275" i="32" s="1"/>
  <c r="G281" i="32" s="1"/>
  <c r="F270" i="32"/>
  <c r="E270" i="32"/>
  <c r="I270" i="32" s="1"/>
  <c r="D270" i="32"/>
  <c r="L269" i="32"/>
  <c r="K269" i="32"/>
  <c r="J269" i="32"/>
  <c r="H269" i="32"/>
  <c r="G269" i="32"/>
  <c r="F269" i="32"/>
  <c r="E269" i="32"/>
  <c r="E275" i="32"/>
  <c r="D269" i="32"/>
  <c r="D275" i="32" s="1"/>
  <c r="L268" i="32"/>
  <c r="K268" i="32"/>
  <c r="J268" i="32"/>
  <c r="H268" i="32"/>
  <c r="G268" i="32"/>
  <c r="F268" i="32"/>
  <c r="E268" i="32"/>
  <c r="D268" i="32"/>
  <c r="L258" i="32"/>
  <c r="L460" i="32"/>
  <c r="K258" i="32"/>
  <c r="K460" i="32" s="1"/>
  <c r="J258" i="32"/>
  <c r="J460" i="32"/>
  <c r="H258" i="32"/>
  <c r="H259" i="32" s="1"/>
  <c r="G258" i="32"/>
  <c r="G259" i="32" s="1"/>
  <c r="F258" i="32"/>
  <c r="E258" i="32"/>
  <c r="D258" i="32"/>
  <c r="I257" i="32"/>
  <c r="I256" i="32"/>
  <c r="I255" i="32"/>
  <c r="I258" i="32" s="1"/>
  <c r="L253" i="32"/>
  <c r="L259" i="32" s="1"/>
  <c r="L476" i="32" s="1"/>
  <c r="K253" i="32"/>
  <c r="K259" i="32" s="1"/>
  <c r="K476" i="32" s="1"/>
  <c r="J253" i="32"/>
  <c r="J444" i="32" s="1"/>
  <c r="H253" i="32"/>
  <c r="G253" i="32"/>
  <c r="F253" i="32"/>
  <c r="E253" i="32"/>
  <c r="D253" i="32"/>
  <c r="I252" i="32"/>
  <c r="I251" i="32"/>
  <c r="I250" i="32"/>
  <c r="I249" i="32"/>
  <c r="I248" i="32"/>
  <c r="I247" i="32"/>
  <c r="I253" i="32" s="1"/>
  <c r="I246" i="32"/>
  <c r="L236" i="32"/>
  <c r="L459" i="32" s="1"/>
  <c r="K236" i="32"/>
  <c r="K237" i="32" s="1"/>
  <c r="K475" i="32" s="1"/>
  <c r="J236" i="32"/>
  <c r="J459" i="32"/>
  <c r="H236" i="32"/>
  <c r="G236" i="32"/>
  <c r="F236" i="32"/>
  <c r="E236" i="32"/>
  <c r="D236" i="32"/>
  <c r="D237" i="32" s="1"/>
  <c r="I235" i="32"/>
  <c r="I234" i="32"/>
  <c r="I233" i="32"/>
  <c r="L231" i="32"/>
  <c r="L443" i="32" s="1"/>
  <c r="K231" i="32"/>
  <c r="K443" i="32"/>
  <c r="J231" i="32"/>
  <c r="H231" i="32"/>
  <c r="H237" i="32"/>
  <c r="G231" i="32"/>
  <c r="G237" i="32" s="1"/>
  <c r="F231" i="32"/>
  <c r="F237" i="32" s="1"/>
  <c r="E231" i="32"/>
  <c r="D231" i="32"/>
  <c r="I230" i="32"/>
  <c r="I229" i="32"/>
  <c r="I228" i="32"/>
  <c r="I227" i="32"/>
  <c r="I226" i="32"/>
  <c r="I225" i="32"/>
  <c r="I224" i="32"/>
  <c r="I231" i="32" s="1"/>
  <c r="L214" i="32"/>
  <c r="L458" i="32" s="1"/>
  <c r="K214" i="32"/>
  <c r="K458" i="32" s="1"/>
  <c r="J214" i="32"/>
  <c r="J458" i="32" s="1"/>
  <c r="H214" i="32"/>
  <c r="H215" i="32" s="1"/>
  <c r="G214" i="32"/>
  <c r="F214" i="32"/>
  <c r="E214" i="32"/>
  <c r="D214" i="32"/>
  <c r="I213" i="32"/>
  <c r="I212" i="32"/>
  <c r="I211" i="32"/>
  <c r="I214" i="32" s="1"/>
  <c r="L209" i="32"/>
  <c r="L442" i="32"/>
  <c r="K209" i="32"/>
  <c r="K442" i="32" s="1"/>
  <c r="J209" i="32"/>
  <c r="J215" i="32" s="1"/>
  <c r="J474" i="32" s="1"/>
  <c r="H209" i="32"/>
  <c r="G209" i="32"/>
  <c r="F209" i="32"/>
  <c r="E209" i="32"/>
  <c r="E215" i="32" s="1"/>
  <c r="D209" i="32"/>
  <c r="I208" i="32"/>
  <c r="I207" i="32"/>
  <c r="I206" i="32"/>
  <c r="I205" i="32"/>
  <c r="I204" i="32"/>
  <c r="I203" i="32"/>
  <c r="I202" i="32"/>
  <c r="L192" i="32"/>
  <c r="L457" i="32" s="1"/>
  <c r="K192" i="32"/>
  <c r="K457" i="32"/>
  <c r="J192" i="32"/>
  <c r="J457" i="32" s="1"/>
  <c r="H192" i="32"/>
  <c r="H193" i="32" s="1"/>
  <c r="G192" i="32"/>
  <c r="F192" i="32"/>
  <c r="F193" i="32" s="1"/>
  <c r="E192" i="32"/>
  <c r="D192" i="32"/>
  <c r="D193" i="32" s="1"/>
  <c r="I191" i="32"/>
  <c r="I190" i="32"/>
  <c r="I192" i="32"/>
  <c r="I189" i="32"/>
  <c r="L187" i="32"/>
  <c r="L193" i="32" s="1"/>
  <c r="L473" i="32" s="1"/>
  <c r="L441" i="32"/>
  <c r="K187" i="32"/>
  <c r="K441" i="32" s="1"/>
  <c r="J187" i="32"/>
  <c r="J441" i="32" s="1"/>
  <c r="H187" i="32"/>
  <c r="G187" i="32"/>
  <c r="G193" i="32"/>
  <c r="F187" i="32"/>
  <c r="E187" i="32"/>
  <c r="E193" i="32"/>
  <c r="D187" i="32"/>
  <c r="I186" i="32"/>
  <c r="I185" i="32"/>
  <c r="I184" i="32"/>
  <c r="I183" i="32"/>
  <c r="I182" i="32"/>
  <c r="I181" i="32"/>
  <c r="I180" i="32"/>
  <c r="I187" i="32" s="1"/>
  <c r="L170" i="32"/>
  <c r="L456" i="32"/>
  <c r="K170" i="32"/>
  <c r="K456" i="32"/>
  <c r="J170" i="32"/>
  <c r="J456" i="32"/>
  <c r="H170" i="32"/>
  <c r="H171" i="32" s="1"/>
  <c r="G170" i="32"/>
  <c r="F170" i="32"/>
  <c r="E170" i="32"/>
  <c r="D170" i="32"/>
  <c r="I169" i="32"/>
  <c r="I168" i="32"/>
  <c r="I167" i="32"/>
  <c r="I170" i="32" s="1"/>
  <c r="L165" i="32"/>
  <c r="L171" i="32" s="1"/>
  <c r="L472" i="32" s="1"/>
  <c r="L440" i="32"/>
  <c r="K165" i="32"/>
  <c r="K171" i="32" s="1"/>
  <c r="K472" i="32" s="1"/>
  <c r="J165" i="32"/>
  <c r="J440" i="32" s="1"/>
  <c r="J171" i="32"/>
  <c r="J472" i="32"/>
  <c r="H165" i="32"/>
  <c r="G165" i="32"/>
  <c r="F165" i="32"/>
  <c r="F171" i="32"/>
  <c r="E165" i="32"/>
  <c r="E171" i="32" s="1"/>
  <c r="D165" i="32"/>
  <c r="I164" i="32"/>
  <c r="I163" i="32"/>
  <c r="I162" i="32"/>
  <c r="I160" i="32"/>
  <c r="I159" i="32"/>
  <c r="I158" i="32"/>
  <c r="I165" i="32" s="1"/>
  <c r="L148" i="32"/>
  <c r="L149" i="32" s="1"/>
  <c r="L471" i="32" s="1"/>
  <c r="L455" i="32"/>
  <c r="K148" i="32"/>
  <c r="K455" i="32" s="1"/>
  <c r="J148" i="32"/>
  <c r="H148" i="32"/>
  <c r="G148" i="32"/>
  <c r="F148" i="32"/>
  <c r="E148" i="32"/>
  <c r="D148" i="32"/>
  <c r="I147" i="32"/>
  <c r="I146" i="32"/>
  <c r="I145" i="32"/>
  <c r="I148" i="32"/>
  <c r="H143" i="32"/>
  <c r="H149" i="32" s="1"/>
  <c r="G143" i="32"/>
  <c r="G149" i="32" s="1"/>
  <c r="F143" i="32"/>
  <c r="F149" i="32" s="1"/>
  <c r="E143" i="32"/>
  <c r="E149" i="32" s="1"/>
  <c r="D143" i="32"/>
  <c r="D149" i="32"/>
  <c r="I142" i="32"/>
  <c r="I141" i="32"/>
  <c r="I140" i="32"/>
  <c r="I139" i="32"/>
  <c r="I138" i="32"/>
  <c r="I137" i="32"/>
  <c r="I143" i="32" s="1"/>
  <c r="I149" i="32" s="1"/>
  <c r="I136" i="32"/>
  <c r="L126" i="32"/>
  <c r="L454" i="32"/>
  <c r="K126" i="32"/>
  <c r="K454" i="32"/>
  <c r="J126" i="32"/>
  <c r="J454" i="32"/>
  <c r="H126" i="32"/>
  <c r="G126" i="32"/>
  <c r="G127" i="32"/>
  <c r="F126" i="32"/>
  <c r="F127" i="32"/>
  <c r="E126" i="32"/>
  <c r="E127" i="32"/>
  <c r="D126" i="32"/>
  <c r="D127" i="32"/>
  <c r="I125" i="32"/>
  <c r="I124" i="32"/>
  <c r="I123" i="32"/>
  <c r="L121" i="32"/>
  <c r="K121" i="32"/>
  <c r="J121" i="32"/>
  <c r="I120" i="32"/>
  <c r="I119" i="32"/>
  <c r="I118" i="32"/>
  <c r="I117" i="32"/>
  <c r="I116" i="32"/>
  <c r="I115" i="32"/>
  <c r="I114" i="32"/>
  <c r="L104" i="32"/>
  <c r="L453" i="32"/>
  <c r="K104" i="32"/>
  <c r="K453" i="32"/>
  <c r="J104" i="32"/>
  <c r="J453" i="32"/>
  <c r="H104" i="32"/>
  <c r="G104" i="32"/>
  <c r="F104" i="32"/>
  <c r="E104" i="32"/>
  <c r="D104" i="32"/>
  <c r="I103" i="32"/>
  <c r="I102" i="32"/>
  <c r="I101" i="32"/>
  <c r="L99" i="32"/>
  <c r="K99" i="32"/>
  <c r="K105" i="32"/>
  <c r="K469" i="32"/>
  <c r="J99" i="32"/>
  <c r="J437" i="32"/>
  <c r="H99" i="32"/>
  <c r="H105" i="32"/>
  <c r="G99" i="32"/>
  <c r="F99" i="32"/>
  <c r="F105" i="32"/>
  <c r="E99" i="32"/>
  <c r="E105" i="32"/>
  <c r="D99" i="32"/>
  <c r="I98" i="32"/>
  <c r="I97" i="32"/>
  <c r="I96" i="32"/>
  <c r="I95" i="32"/>
  <c r="I94" i="32"/>
  <c r="I93" i="32"/>
  <c r="I92" i="32"/>
  <c r="L82" i="32"/>
  <c r="L452" i="32"/>
  <c r="K82" i="32"/>
  <c r="K452" i="32"/>
  <c r="J82" i="32"/>
  <c r="J452" i="32"/>
  <c r="H82" i="32"/>
  <c r="G82" i="32"/>
  <c r="F82" i="32"/>
  <c r="E82" i="32"/>
  <c r="E83" i="32"/>
  <c r="D82" i="32"/>
  <c r="I81" i="32"/>
  <c r="I80" i="32"/>
  <c r="I79" i="32"/>
  <c r="I82" i="32"/>
  <c r="L77" i="32"/>
  <c r="L83" i="32"/>
  <c r="L468" i="32"/>
  <c r="L436" i="32"/>
  <c r="K77" i="32"/>
  <c r="J77" i="32"/>
  <c r="J436" i="32"/>
  <c r="H77" i="32"/>
  <c r="G77" i="32"/>
  <c r="G83" i="32"/>
  <c r="F77" i="32"/>
  <c r="E77" i="32"/>
  <c r="D77" i="32"/>
  <c r="D83" i="32"/>
  <c r="I76" i="32"/>
  <c r="I75" i="32"/>
  <c r="I74" i="32"/>
  <c r="I73" i="32"/>
  <c r="I72" i="32"/>
  <c r="I71" i="32"/>
  <c r="I70" i="32"/>
  <c r="L60" i="32"/>
  <c r="L451" i="32"/>
  <c r="K60" i="32"/>
  <c r="K451" i="32"/>
  <c r="J60" i="32"/>
  <c r="J451" i="32"/>
  <c r="H60" i="32"/>
  <c r="G60" i="32"/>
  <c r="G61" i="32"/>
  <c r="F60" i="32"/>
  <c r="F61" i="32"/>
  <c r="E60" i="32"/>
  <c r="E61" i="32"/>
  <c r="D60" i="32"/>
  <c r="D61" i="32"/>
  <c r="I59" i="32"/>
  <c r="L55" i="32"/>
  <c r="L61" i="32"/>
  <c r="L467" i="32"/>
  <c r="L435" i="32"/>
  <c r="K55" i="32"/>
  <c r="K435" i="32"/>
  <c r="L38" i="32"/>
  <c r="L450" i="32"/>
  <c r="K38" i="32"/>
  <c r="K450" i="32"/>
  <c r="J38" i="32"/>
  <c r="J450" i="32"/>
  <c r="H38" i="32"/>
  <c r="H39" i="32"/>
  <c r="G38" i="32"/>
  <c r="G39" i="32"/>
  <c r="F38" i="32"/>
  <c r="F39" i="32"/>
  <c r="E38" i="32"/>
  <c r="E39" i="32"/>
  <c r="D38" i="32"/>
  <c r="D39" i="32"/>
  <c r="I37" i="32"/>
  <c r="I36" i="32"/>
  <c r="I35" i="32"/>
  <c r="I38" i="32"/>
  <c r="L33" i="32"/>
  <c r="L434" i="32"/>
  <c r="J33" i="32"/>
  <c r="I32" i="32"/>
  <c r="I31" i="32"/>
  <c r="I30" i="32"/>
  <c r="I29" i="32"/>
  <c r="I28" i="32"/>
  <c r="I27" i="32"/>
  <c r="I26" i="32"/>
  <c r="A23" i="32"/>
  <c r="A45" i="32"/>
  <c r="A67" i="32"/>
  <c r="A89" i="32"/>
  <c r="A111" i="32"/>
  <c r="A133" i="32"/>
  <c r="A155" i="32"/>
  <c r="A177" i="32"/>
  <c r="A199" i="32"/>
  <c r="A221" i="32"/>
  <c r="A243" i="32"/>
  <c r="L16" i="32"/>
  <c r="L449" i="32"/>
  <c r="L17" i="32"/>
  <c r="L465" i="32"/>
  <c r="K16" i="32"/>
  <c r="K449" i="32"/>
  <c r="J16" i="32"/>
  <c r="J449" i="32"/>
  <c r="H16" i="32"/>
  <c r="G16" i="32"/>
  <c r="F16" i="32"/>
  <c r="E16" i="32"/>
  <c r="D16" i="32"/>
  <c r="N37" i="32"/>
  <c r="N59" i="32"/>
  <c r="N81" i="32"/>
  <c r="N103" i="32"/>
  <c r="N125" i="32"/>
  <c r="N147" i="32"/>
  <c r="N169" i="32" s="1"/>
  <c r="N191" i="32" s="1"/>
  <c r="N213" i="32" s="1"/>
  <c r="N235" i="32" s="1"/>
  <c r="N257" i="32" s="1"/>
  <c r="N279" i="32" s="1"/>
  <c r="I15" i="32"/>
  <c r="I14" i="32"/>
  <c r="I16" i="32"/>
  <c r="I13" i="32"/>
  <c r="L11" i="32"/>
  <c r="L433" i="32"/>
  <c r="K11" i="32"/>
  <c r="K433" i="32"/>
  <c r="J11" i="32"/>
  <c r="J433" i="32"/>
  <c r="H11" i="32"/>
  <c r="H17" i="32"/>
  <c r="G11" i="32"/>
  <c r="G17" i="32"/>
  <c r="F11" i="32"/>
  <c r="F17" i="32"/>
  <c r="E11" i="32"/>
  <c r="D11" i="32"/>
  <c r="D17" i="32"/>
  <c r="I10" i="32"/>
  <c r="I9" i="32"/>
  <c r="I8" i="32"/>
  <c r="I7" i="32"/>
  <c r="I6" i="32"/>
  <c r="I5" i="32"/>
  <c r="I4" i="32"/>
  <c r="J231" i="30"/>
  <c r="K231" i="30"/>
  <c r="L231" i="30"/>
  <c r="J209" i="30"/>
  <c r="K209" i="30"/>
  <c r="K442" i="30"/>
  <c r="L209" i="30"/>
  <c r="L442" i="30"/>
  <c r="I163" i="30"/>
  <c r="I139" i="30"/>
  <c r="I140" i="30"/>
  <c r="I141" i="30"/>
  <c r="I123" i="30"/>
  <c r="N256" i="29"/>
  <c r="O15" i="30"/>
  <c r="N15" i="30"/>
  <c r="O14" i="30"/>
  <c r="O13" i="30"/>
  <c r="N14" i="30"/>
  <c r="N13" i="30"/>
  <c r="O10" i="30"/>
  <c r="O256" i="24"/>
  <c r="N256" i="24"/>
  <c r="O234" i="24"/>
  <c r="N234" i="24"/>
  <c r="O212" i="24"/>
  <c r="N212" i="24"/>
  <c r="O190" i="24"/>
  <c r="N190" i="24"/>
  <c r="O168" i="24"/>
  <c r="N168" i="24"/>
  <c r="O146" i="24"/>
  <c r="N146" i="24"/>
  <c r="O124" i="24"/>
  <c r="N124" i="24"/>
  <c r="O102" i="24"/>
  <c r="N102" i="24"/>
  <c r="O80" i="24"/>
  <c r="N80" i="24"/>
  <c r="O58" i="24"/>
  <c r="N58" i="24"/>
  <c r="O36" i="24"/>
  <c r="O38" i="24"/>
  <c r="O39" i="24"/>
  <c r="O44" i="24"/>
  <c r="N36" i="24"/>
  <c r="O14" i="24"/>
  <c r="N14" i="24"/>
  <c r="O9" i="30"/>
  <c r="O31" i="30"/>
  <c r="O53" i="30"/>
  <c r="O75" i="30"/>
  <c r="O97" i="30"/>
  <c r="O119" i="30"/>
  <c r="O141" i="30"/>
  <c r="O163" i="30"/>
  <c r="O185" i="30"/>
  <c r="O207" i="30"/>
  <c r="O229" i="30"/>
  <c r="O251" i="30"/>
  <c r="O273" i="30"/>
  <c r="O8" i="30"/>
  <c r="O7" i="30"/>
  <c r="O29" i="30"/>
  <c r="O51" i="30"/>
  <c r="O73" i="30"/>
  <c r="O95" i="30"/>
  <c r="O117" i="30"/>
  <c r="O139" i="30"/>
  <c r="O161" i="30"/>
  <c r="O183" i="30"/>
  <c r="O205" i="30"/>
  <c r="O227" i="30"/>
  <c r="O249" i="30"/>
  <c r="O271" i="30"/>
  <c r="O6" i="30"/>
  <c r="O5" i="30"/>
  <c r="O27" i="30"/>
  <c r="O49" i="30"/>
  <c r="O71" i="30"/>
  <c r="O93" i="30"/>
  <c r="O115" i="30"/>
  <c r="O137" i="30"/>
  <c r="O159" i="30"/>
  <c r="N10" i="30"/>
  <c r="N9" i="30"/>
  <c r="N31" i="30"/>
  <c r="N53" i="30"/>
  <c r="N75" i="30"/>
  <c r="N97" i="30"/>
  <c r="N119" i="30"/>
  <c r="N141" i="30"/>
  <c r="N163" i="30"/>
  <c r="N185" i="30"/>
  <c r="N207" i="30"/>
  <c r="N229" i="30"/>
  <c r="N251" i="30"/>
  <c r="N273" i="30"/>
  <c r="N8" i="30"/>
  <c r="N30" i="30"/>
  <c r="N52" i="30"/>
  <c r="N74" i="30"/>
  <c r="N96" i="30"/>
  <c r="N118" i="30"/>
  <c r="N140" i="30"/>
  <c r="N162" i="30"/>
  <c r="N184" i="30"/>
  <c r="N206" i="30"/>
  <c r="N228" i="30"/>
  <c r="N250" i="30"/>
  <c r="N272" i="30"/>
  <c r="N7" i="30"/>
  <c r="N6" i="30"/>
  <c r="N28" i="30"/>
  <c r="N50" i="30"/>
  <c r="N72" i="30"/>
  <c r="N94" i="30"/>
  <c r="N116" i="30"/>
  <c r="N138" i="30"/>
  <c r="N5" i="30"/>
  <c r="N27" i="30"/>
  <c r="N49" i="30"/>
  <c r="N71" i="30"/>
  <c r="N93" i="30"/>
  <c r="N115" i="30"/>
  <c r="N137" i="30"/>
  <c r="N159" i="30"/>
  <c r="N181" i="30"/>
  <c r="N203" i="30"/>
  <c r="N225" i="30"/>
  <c r="N247" i="30"/>
  <c r="N269" i="30"/>
  <c r="O4" i="30"/>
  <c r="O26" i="30"/>
  <c r="O48" i="30"/>
  <c r="O70" i="30"/>
  <c r="N4" i="30"/>
  <c r="N26" i="30"/>
  <c r="N48" i="30"/>
  <c r="N70" i="30"/>
  <c r="N92" i="30"/>
  <c r="AC480" i="30"/>
  <c r="G471" i="30"/>
  <c r="H468" i="30"/>
  <c r="H469" i="30"/>
  <c r="H470" i="30"/>
  <c r="H471" i="30"/>
  <c r="H472" i="30"/>
  <c r="H473" i="30"/>
  <c r="H474" i="30"/>
  <c r="H475" i="30"/>
  <c r="H476" i="30"/>
  <c r="H466" i="30"/>
  <c r="H467" i="30"/>
  <c r="G466" i="30"/>
  <c r="G454" i="30"/>
  <c r="G470" i="30"/>
  <c r="H450" i="30"/>
  <c r="H451" i="30"/>
  <c r="H452" i="30"/>
  <c r="H453" i="30"/>
  <c r="H454" i="30"/>
  <c r="H455" i="30"/>
  <c r="H456" i="30"/>
  <c r="H457" i="30"/>
  <c r="H458" i="30"/>
  <c r="H459" i="30"/>
  <c r="H460" i="30"/>
  <c r="G450" i="30"/>
  <c r="G449" i="30"/>
  <c r="G465" i="30"/>
  <c r="K443" i="30"/>
  <c r="J443" i="30"/>
  <c r="Q442" i="30"/>
  <c r="O441" i="30"/>
  <c r="O442" i="30"/>
  <c r="G441" i="30"/>
  <c r="G457" i="30"/>
  <c r="G473" i="30"/>
  <c r="Q440" i="30"/>
  <c r="G440" i="30"/>
  <c r="G456" i="30"/>
  <c r="G472" i="30"/>
  <c r="Q439" i="30"/>
  <c r="G439" i="30"/>
  <c r="G455" i="30"/>
  <c r="Q438" i="30"/>
  <c r="G438" i="30"/>
  <c r="Q437" i="30"/>
  <c r="G437" i="30"/>
  <c r="G453" i="30"/>
  <c r="G469" i="30"/>
  <c r="Q436" i="30"/>
  <c r="G436" i="30"/>
  <c r="G452" i="30"/>
  <c r="G468" i="30"/>
  <c r="Q435" i="30"/>
  <c r="G435" i="30"/>
  <c r="G451" i="30"/>
  <c r="G467" i="30"/>
  <c r="Q434" i="30"/>
  <c r="G434" i="30"/>
  <c r="G433" i="30"/>
  <c r="F280" i="30"/>
  <c r="L279" i="30"/>
  <c r="K279" i="30"/>
  <c r="J279" i="30"/>
  <c r="H279" i="30"/>
  <c r="G279" i="30"/>
  <c r="G280" i="30"/>
  <c r="F279" i="30"/>
  <c r="E279" i="30"/>
  <c r="D279" i="30"/>
  <c r="I279" i="30"/>
  <c r="L278" i="30"/>
  <c r="K278" i="30"/>
  <c r="J278" i="30"/>
  <c r="I278" i="30"/>
  <c r="L277" i="30"/>
  <c r="K277" i="30"/>
  <c r="J277" i="30"/>
  <c r="H277" i="30"/>
  <c r="H280" i="30"/>
  <c r="G277" i="30"/>
  <c r="F277" i="30"/>
  <c r="E277" i="30"/>
  <c r="E280" i="30"/>
  <c r="D277" i="30"/>
  <c r="L274" i="30"/>
  <c r="K274" i="30"/>
  <c r="J274" i="30"/>
  <c r="H274" i="30"/>
  <c r="G274" i="30"/>
  <c r="F274" i="30"/>
  <c r="E274" i="30"/>
  <c r="D274" i="30"/>
  <c r="I274" i="30"/>
  <c r="L273" i="30"/>
  <c r="K273" i="30"/>
  <c r="J273" i="30"/>
  <c r="H273" i="30"/>
  <c r="G273" i="30"/>
  <c r="I273" i="30"/>
  <c r="F273" i="30"/>
  <c r="E273" i="30"/>
  <c r="D273" i="30"/>
  <c r="L272" i="30"/>
  <c r="K272" i="30"/>
  <c r="J272" i="30"/>
  <c r="H272" i="30"/>
  <c r="G272" i="30"/>
  <c r="F272" i="30"/>
  <c r="E272" i="30"/>
  <c r="D272" i="30"/>
  <c r="I272" i="30"/>
  <c r="L271" i="30"/>
  <c r="K271" i="30"/>
  <c r="J271" i="30"/>
  <c r="H271" i="30"/>
  <c r="G271" i="30"/>
  <c r="F271" i="30"/>
  <c r="E271" i="30"/>
  <c r="D271" i="30"/>
  <c r="I271" i="30"/>
  <c r="L270" i="30"/>
  <c r="K270" i="30"/>
  <c r="J270" i="30"/>
  <c r="H270" i="30"/>
  <c r="G270" i="30"/>
  <c r="F270" i="30"/>
  <c r="E270" i="30"/>
  <c r="D270" i="30"/>
  <c r="D275" i="30"/>
  <c r="D281" i="30"/>
  <c r="L269" i="30"/>
  <c r="K269" i="30"/>
  <c r="J269" i="30"/>
  <c r="H269" i="30"/>
  <c r="G269" i="30"/>
  <c r="G275" i="30"/>
  <c r="F269" i="30"/>
  <c r="E269" i="30"/>
  <c r="D269" i="30"/>
  <c r="L268" i="30"/>
  <c r="K268" i="30"/>
  <c r="J268" i="30"/>
  <c r="H268" i="30"/>
  <c r="H275" i="30"/>
  <c r="G268" i="30"/>
  <c r="F268" i="30"/>
  <c r="F275" i="30"/>
  <c r="E268" i="30"/>
  <c r="D268" i="30"/>
  <c r="H259" i="30"/>
  <c r="F259" i="30"/>
  <c r="D259" i="30"/>
  <c r="L258" i="30"/>
  <c r="L259" i="30"/>
  <c r="L476" i="30"/>
  <c r="L460" i="30"/>
  <c r="K258" i="30"/>
  <c r="K259" i="30"/>
  <c r="K476" i="30"/>
  <c r="K460" i="30"/>
  <c r="J258" i="30"/>
  <c r="J460" i="30"/>
  <c r="H258" i="30"/>
  <c r="G258" i="30"/>
  <c r="F258" i="30"/>
  <c r="E258" i="30"/>
  <c r="D258" i="30"/>
  <c r="I257" i="30"/>
  <c r="I256" i="30"/>
  <c r="I258" i="30"/>
  <c r="I255" i="30"/>
  <c r="L253" i="30"/>
  <c r="L444" i="30"/>
  <c r="K253" i="30"/>
  <c r="J253" i="30"/>
  <c r="H253" i="30"/>
  <c r="G253" i="30"/>
  <c r="G259" i="30"/>
  <c r="F253" i="30"/>
  <c r="E253" i="30"/>
  <c r="E259" i="30"/>
  <c r="D253" i="30"/>
  <c r="I252" i="30"/>
  <c r="I251" i="30"/>
  <c r="I250" i="30"/>
  <c r="I249" i="30"/>
  <c r="I248" i="30"/>
  <c r="I247" i="30"/>
  <c r="I246" i="30"/>
  <c r="L236" i="30"/>
  <c r="L459" i="30"/>
  <c r="K236" i="30"/>
  <c r="J236" i="30"/>
  <c r="J237" i="30"/>
  <c r="J475" i="30"/>
  <c r="H236" i="30"/>
  <c r="G236" i="30"/>
  <c r="G237" i="30"/>
  <c r="F236" i="30"/>
  <c r="E236" i="30"/>
  <c r="D236" i="30"/>
  <c r="I235" i="30"/>
  <c r="I234" i="30"/>
  <c r="I233" i="30"/>
  <c r="L443" i="30"/>
  <c r="H231" i="30"/>
  <c r="G231" i="30"/>
  <c r="F231" i="30"/>
  <c r="E231" i="30"/>
  <c r="D231" i="30"/>
  <c r="I230" i="30"/>
  <c r="I229" i="30"/>
  <c r="I228" i="30"/>
  <c r="I231" i="30"/>
  <c r="I227" i="30"/>
  <c r="I226" i="30"/>
  <c r="I225" i="30"/>
  <c r="I224" i="30"/>
  <c r="L214" i="30"/>
  <c r="L458" i="30"/>
  <c r="K214" i="30"/>
  <c r="K458" i="30"/>
  <c r="J214" i="30"/>
  <c r="J458" i="30"/>
  <c r="H214" i="30"/>
  <c r="H215" i="30"/>
  <c r="G214" i="30"/>
  <c r="F214" i="30"/>
  <c r="E214" i="30"/>
  <c r="E215" i="30"/>
  <c r="D214" i="30"/>
  <c r="I213" i="30"/>
  <c r="I212" i="30"/>
  <c r="I211" i="30"/>
  <c r="J442" i="30"/>
  <c r="H209" i="30"/>
  <c r="G209" i="30"/>
  <c r="F209" i="30"/>
  <c r="F215" i="30"/>
  <c r="E209" i="30"/>
  <c r="D209" i="30"/>
  <c r="D215" i="30"/>
  <c r="I208" i="30"/>
  <c r="I207" i="30"/>
  <c r="I206" i="30"/>
  <c r="I205" i="30"/>
  <c r="I204" i="30"/>
  <c r="I203" i="30"/>
  <c r="I202" i="30"/>
  <c r="L192" i="30"/>
  <c r="L457" i="30"/>
  <c r="K192" i="30"/>
  <c r="J192" i="30"/>
  <c r="J457" i="30"/>
  <c r="H192" i="30"/>
  <c r="G192" i="30"/>
  <c r="F192" i="30"/>
  <c r="E192" i="30"/>
  <c r="E193" i="30"/>
  <c r="D192" i="30"/>
  <c r="D193" i="30"/>
  <c r="I191" i="30"/>
  <c r="I190" i="30"/>
  <c r="I192" i="30"/>
  <c r="I189" i="30"/>
  <c r="L187" i="30"/>
  <c r="L441" i="30"/>
  <c r="K187" i="30"/>
  <c r="K441" i="30"/>
  <c r="J187" i="30"/>
  <c r="J441" i="30"/>
  <c r="H187" i="30"/>
  <c r="H193" i="30"/>
  <c r="G187" i="30"/>
  <c r="G193" i="30"/>
  <c r="F187" i="30"/>
  <c r="E187" i="30"/>
  <c r="D187" i="30"/>
  <c r="I186" i="30"/>
  <c r="I185" i="30"/>
  <c r="I184" i="30"/>
  <c r="I183" i="30"/>
  <c r="I182" i="30"/>
  <c r="I181" i="30"/>
  <c r="I180" i="30"/>
  <c r="L170" i="30"/>
  <c r="L456" i="30"/>
  <c r="K170" i="30"/>
  <c r="K456" i="30"/>
  <c r="J170" i="30"/>
  <c r="J456" i="30"/>
  <c r="H170" i="30"/>
  <c r="G170" i="30"/>
  <c r="F170" i="30"/>
  <c r="E170" i="30"/>
  <c r="E171" i="30"/>
  <c r="D170" i="30"/>
  <c r="I169" i="30"/>
  <c r="I168" i="30"/>
  <c r="I167" i="30"/>
  <c r="L165" i="30"/>
  <c r="L440" i="30"/>
  <c r="K165" i="30"/>
  <c r="J165" i="30"/>
  <c r="J440" i="30"/>
  <c r="H165" i="30"/>
  <c r="H171" i="30"/>
  <c r="G165" i="30"/>
  <c r="G171" i="30"/>
  <c r="F165" i="30"/>
  <c r="F171" i="30"/>
  <c r="E165" i="30"/>
  <c r="D165" i="30"/>
  <c r="I164" i="30"/>
  <c r="I162" i="30"/>
  <c r="I160" i="30"/>
  <c r="I159" i="30"/>
  <c r="I158" i="30"/>
  <c r="H149" i="30"/>
  <c r="L148" i="30"/>
  <c r="L455" i="30"/>
  <c r="K148" i="30"/>
  <c r="K455" i="30"/>
  <c r="J148" i="30"/>
  <c r="J455" i="30"/>
  <c r="H148" i="30"/>
  <c r="G148" i="30"/>
  <c r="F148" i="30"/>
  <c r="E148" i="30"/>
  <c r="E149" i="30"/>
  <c r="D148" i="30"/>
  <c r="I147" i="30"/>
  <c r="I146" i="30"/>
  <c r="I145" i="30"/>
  <c r="L143" i="30"/>
  <c r="L439" i="30"/>
  <c r="K143" i="30"/>
  <c r="K439" i="30"/>
  <c r="J143" i="30"/>
  <c r="J439" i="30"/>
  <c r="H143" i="30"/>
  <c r="G143" i="30"/>
  <c r="G149" i="30"/>
  <c r="F143" i="30"/>
  <c r="E143" i="30"/>
  <c r="D143" i="30"/>
  <c r="I142" i="30"/>
  <c r="I143" i="30"/>
  <c r="I138" i="30"/>
  <c r="I137" i="30"/>
  <c r="I136" i="30"/>
  <c r="H127" i="30"/>
  <c r="L126" i="30"/>
  <c r="L454" i="30"/>
  <c r="K126" i="30"/>
  <c r="K454" i="30"/>
  <c r="J126" i="30"/>
  <c r="H126" i="30"/>
  <c r="G126" i="30"/>
  <c r="G127" i="30"/>
  <c r="F126" i="30"/>
  <c r="F127" i="30"/>
  <c r="E126" i="30"/>
  <c r="E127" i="30"/>
  <c r="D126" i="30"/>
  <c r="D127" i="30"/>
  <c r="I125" i="30"/>
  <c r="I124" i="30"/>
  <c r="L121" i="30"/>
  <c r="L127" i="30"/>
  <c r="L470" i="30"/>
  <c r="K121" i="30"/>
  <c r="K127" i="30"/>
  <c r="K470" i="30"/>
  <c r="J121" i="30"/>
  <c r="J438" i="30"/>
  <c r="H121" i="30"/>
  <c r="G121" i="30"/>
  <c r="F121" i="30"/>
  <c r="E121" i="30"/>
  <c r="D121" i="30"/>
  <c r="I120" i="30"/>
  <c r="I119" i="30"/>
  <c r="I121" i="30"/>
  <c r="I118" i="30"/>
  <c r="I117" i="30"/>
  <c r="I116" i="30"/>
  <c r="I115" i="30"/>
  <c r="I114" i="30"/>
  <c r="L104" i="30"/>
  <c r="K104" i="30"/>
  <c r="K453" i="30"/>
  <c r="J104" i="30"/>
  <c r="H104" i="30"/>
  <c r="H105" i="30"/>
  <c r="G104" i="30"/>
  <c r="F104" i="30"/>
  <c r="E104" i="30"/>
  <c r="E105" i="30"/>
  <c r="D104" i="30"/>
  <c r="D105" i="30"/>
  <c r="I103" i="30"/>
  <c r="I102" i="30"/>
  <c r="I101" i="30"/>
  <c r="L99" i="30"/>
  <c r="L437" i="30"/>
  <c r="K99" i="30"/>
  <c r="J99" i="30"/>
  <c r="J437" i="30"/>
  <c r="H99" i="30"/>
  <c r="G99" i="30"/>
  <c r="G105" i="30"/>
  <c r="F99" i="30"/>
  <c r="E99" i="30"/>
  <c r="D99" i="30"/>
  <c r="I98" i="30"/>
  <c r="I97" i="30"/>
  <c r="I96" i="30"/>
  <c r="I95" i="30"/>
  <c r="I94" i="30"/>
  <c r="I93" i="30"/>
  <c r="I99" i="30"/>
  <c r="I92" i="30"/>
  <c r="L82" i="30"/>
  <c r="L452" i="30"/>
  <c r="K82" i="30"/>
  <c r="K452" i="30"/>
  <c r="J82" i="30"/>
  <c r="J452" i="30"/>
  <c r="H82" i="30"/>
  <c r="G82" i="30"/>
  <c r="F82" i="30"/>
  <c r="E82" i="30"/>
  <c r="D82" i="30"/>
  <c r="I81" i="30"/>
  <c r="I80" i="30"/>
  <c r="I79" i="30"/>
  <c r="I82" i="30"/>
  <c r="L77" i="30"/>
  <c r="L83" i="30"/>
  <c r="L468" i="30"/>
  <c r="K77" i="30"/>
  <c r="K436" i="30"/>
  <c r="J77" i="30"/>
  <c r="J83" i="30"/>
  <c r="J468" i="30"/>
  <c r="H77" i="30"/>
  <c r="G77" i="30"/>
  <c r="G83" i="30"/>
  <c r="F77" i="30"/>
  <c r="F83" i="30"/>
  <c r="E77" i="30"/>
  <c r="E83" i="30"/>
  <c r="D77" i="30"/>
  <c r="D83" i="30"/>
  <c r="I76" i="30"/>
  <c r="I75" i="30"/>
  <c r="I74" i="30"/>
  <c r="I73" i="30"/>
  <c r="I72" i="30"/>
  <c r="I71" i="30"/>
  <c r="I70" i="30"/>
  <c r="L60" i="30"/>
  <c r="L451" i="30"/>
  <c r="K60" i="30"/>
  <c r="K451" i="30"/>
  <c r="J60" i="30"/>
  <c r="J451" i="30"/>
  <c r="H60" i="30"/>
  <c r="G60" i="30"/>
  <c r="F60" i="30"/>
  <c r="E60" i="30"/>
  <c r="D60" i="30"/>
  <c r="I59" i="30"/>
  <c r="I58" i="30"/>
  <c r="I57" i="30"/>
  <c r="L55" i="30"/>
  <c r="L435" i="30"/>
  <c r="K55" i="30"/>
  <c r="K435" i="30"/>
  <c r="J55" i="30"/>
  <c r="J61" i="30"/>
  <c r="J467" i="30"/>
  <c r="H55" i="30"/>
  <c r="G55" i="30"/>
  <c r="G61" i="30"/>
  <c r="F55" i="30"/>
  <c r="F61" i="30"/>
  <c r="E55" i="30"/>
  <c r="E61" i="30"/>
  <c r="D55" i="30"/>
  <c r="I54" i="30"/>
  <c r="I53" i="30"/>
  <c r="I52" i="30"/>
  <c r="I51" i="30"/>
  <c r="I50" i="30"/>
  <c r="I49" i="30"/>
  <c r="I48" i="30"/>
  <c r="L38" i="30"/>
  <c r="L450" i="30"/>
  <c r="K38" i="30"/>
  <c r="K450" i="30"/>
  <c r="J38" i="30"/>
  <c r="J450" i="30"/>
  <c r="H38" i="30"/>
  <c r="H39" i="30"/>
  <c r="G38" i="30"/>
  <c r="G39" i="30"/>
  <c r="F38" i="30"/>
  <c r="F39" i="30"/>
  <c r="E38" i="30"/>
  <c r="E39" i="30"/>
  <c r="D38" i="30"/>
  <c r="D39" i="30"/>
  <c r="I37" i="30"/>
  <c r="I36" i="30"/>
  <c r="I35" i="30"/>
  <c r="L33" i="30"/>
  <c r="K33" i="30"/>
  <c r="J33" i="30"/>
  <c r="I32" i="30"/>
  <c r="I31" i="30"/>
  <c r="O30" i="30"/>
  <c r="O52" i="30"/>
  <c r="O74" i="30"/>
  <c r="O96" i="30"/>
  <c r="O118" i="30"/>
  <c r="O140" i="30"/>
  <c r="O162" i="30"/>
  <c r="O184" i="30"/>
  <c r="O206" i="30"/>
  <c r="O228" i="30"/>
  <c r="O250" i="30"/>
  <c r="O272" i="30"/>
  <c r="I30" i="30"/>
  <c r="N29" i="30"/>
  <c r="N51" i="30"/>
  <c r="N73" i="30"/>
  <c r="N95" i="30"/>
  <c r="N117" i="30"/>
  <c r="N139" i="30"/>
  <c r="N161" i="30"/>
  <c r="N183" i="30"/>
  <c r="N205" i="30"/>
  <c r="N227" i="30"/>
  <c r="N249" i="30"/>
  <c r="N271" i="30"/>
  <c r="I29" i="30"/>
  <c r="I28" i="30"/>
  <c r="I27" i="30"/>
  <c r="I26" i="30"/>
  <c r="A23" i="30"/>
  <c r="A45" i="30"/>
  <c r="A67" i="30"/>
  <c r="A89" i="30"/>
  <c r="A111" i="30"/>
  <c r="A133" i="30"/>
  <c r="A155" i="30"/>
  <c r="A177" i="30"/>
  <c r="A199" i="30"/>
  <c r="A221" i="30"/>
  <c r="A243" i="30"/>
  <c r="L16" i="30"/>
  <c r="L449" i="30"/>
  <c r="K16" i="30"/>
  <c r="K17" i="30"/>
  <c r="K465" i="30"/>
  <c r="J16" i="30"/>
  <c r="J449" i="30"/>
  <c r="H16" i="30"/>
  <c r="G16" i="30"/>
  <c r="F16" i="30"/>
  <c r="E16" i="30"/>
  <c r="D16" i="30"/>
  <c r="O37" i="30"/>
  <c r="O59" i="30"/>
  <c r="N37" i="30"/>
  <c r="N59" i="30"/>
  <c r="N81" i="30"/>
  <c r="N103" i="30"/>
  <c r="N125" i="30"/>
  <c r="N147" i="30"/>
  <c r="N169" i="30"/>
  <c r="N191" i="30"/>
  <c r="N213" i="30"/>
  <c r="N235" i="30"/>
  <c r="N257" i="30"/>
  <c r="N279" i="30"/>
  <c r="I15" i="30"/>
  <c r="I14" i="30"/>
  <c r="O35" i="30"/>
  <c r="O57" i="30"/>
  <c r="I13" i="30"/>
  <c r="L11" i="30"/>
  <c r="L433" i="30"/>
  <c r="K11" i="30"/>
  <c r="K433" i="30"/>
  <c r="J11" i="30"/>
  <c r="J433" i="30"/>
  <c r="H11" i="30"/>
  <c r="G11" i="30"/>
  <c r="F11" i="30"/>
  <c r="E11" i="30"/>
  <c r="D11" i="30"/>
  <c r="O32" i="30"/>
  <c r="O54" i="30"/>
  <c r="N32" i="30"/>
  <c r="N54" i="30"/>
  <c r="N76" i="30"/>
  <c r="N98" i="30"/>
  <c r="N120" i="30"/>
  <c r="N142" i="30"/>
  <c r="N164" i="30"/>
  <c r="N186" i="30"/>
  <c r="N208" i="30"/>
  <c r="N230" i="30"/>
  <c r="N252" i="30"/>
  <c r="N274" i="30"/>
  <c r="I10" i="30"/>
  <c r="I9" i="30"/>
  <c r="I8" i="30"/>
  <c r="I7" i="30"/>
  <c r="I6" i="30"/>
  <c r="I5" i="30"/>
  <c r="I4" i="30"/>
  <c r="I186" i="29"/>
  <c r="O15" i="29"/>
  <c r="O13" i="29"/>
  <c r="O35" i="29"/>
  <c r="O57" i="29"/>
  <c r="O79" i="29"/>
  <c r="O101" i="29"/>
  <c r="O123" i="29"/>
  <c r="N15" i="29"/>
  <c r="N13" i="29"/>
  <c r="N35" i="29"/>
  <c r="N57" i="29"/>
  <c r="N79" i="29"/>
  <c r="N101" i="29"/>
  <c r="N123" i="29"/>
  <c r="O15" i="28"/>
  <c r="O13" i="28"/>
  <c r="N15" i="28"/>
  <c r="N13" i="28"/>
  <c r="O10" i="29"/>
  <c r="O9" i="29"/>
  <c r="O8" i="29"/>
  <c r="O30" i="29"/>
  <c r="O52" i="29"/>
  <c r="O74" i="29"/>
  <c r="O96" i="29"/>
  <c r="O118" i="29"/>
  <c r="O140" i="29"/>
  <c r="O162" i="29"/>
  <c r="O184" i="29"/>
  <c r="O206" i="29"/>
  <c r="O228" i="29"/>
  <c r="O250" i="29"/>
  <c r="O272" i="29"/>
  <c r="O7" i="29"/>
  <c r="O29" i="29"/>
  <c r="O51" i="29"/>
  <c r="O73" i="29"/>
  <c r="O95" i="29"/>
  <c r="O117" i="29"/>
  <c r="O139" i="29"/>
  <c r="O161" i="29"/>
  <c r="O183" i="29"/>
  <c r="O205" i="29"/>
  <c r="O227" i="29"/>
  <c r="O249" i="29"/>
  <c r="O271" i="29"/>
  <c r="O6" i="29"/>
  <c r="O28" i="29"/>
  <c r="O5" i="29"/>
  <c r="O27" i="29"/>
  <c r="O49" i="29"/>
  <c r="O71" i="29"/>
  <c r="O93" i="29"/>
  <c r="O115" i="29"/>
  <c r="O137" i="29"/>
  <c r="O159" i="29"/>
  <c r="O181" i="29"/>
  <c r="O203" i="29"/>
  <c r="O225" i="29"/>
  <c r="O247" i="29"/>
  <c r="O269" i="29"/>
  <c r="O32" i="29"/>
  <c r="O54" i="29"/>
  <c r="O76" i="29"/>
  <c r="O98" i="29"/>
  <c r="O120" i="29"/>
  <c r="O142" i="29"/>
  <c r="O164" i="29"/>
  <c r="O186" i="29"/>
  <c r="O208" i="29"/>
  <c r="O230" i="29"/>
  <c r="O252" i="29"/>
  <c r="O274" i="29"/>
  <c r="O4" i="29"/>
  <c r="N10" i="29"/>
  <c r="N9" i="29"/>
  <c r="N31" i="29"/>
  <c r="N53" i="29"/>
  <c r="N75" i="29"/>
  <c r="N97" i="29"/>
  <c r="N119" i="29"/>
  <c r="N141" i="29"/>
  <c r="N163" i="29"/>
  <c r="N185" i="29"/>
  <c r="N207" i="29"/>
  <c r="N229" i="29"/>
  <c r="N251" i="29"/>
  <c r="N273" i="29"/>
  <c r="N8" i="29"/>
  <c r="N30" i="29"/>
  <c r="N52" i="29"/>
  <c r="N74" i="29"/>
  <c r="N96" i="29"/>
  <c r="N118" i="29"/>
  <c r="N140" i="29"/>
  <c r="N162" i="29"/>
  <c r="N184" i="29"/>
  <c r="N206" i="29"/>
  <c r="N228" i="29"/>
  <c r="N250" i="29"/>
  <c r="N272" i="29"/>
  <c r="N7" i="29"/>
  <c r="N29" i="29"/>
  <c r="N51" i="29"/>
  <c r="N73" i="29"/>
  <c r="N95" i="29"/>
  <c r="N117" i="29"/>
  <c r="N139" i="29"/>
  <c r="N161" i="29"/>
  <c r="N183" i="29"/>
  <c r="N205" i="29"/>
  <c r="N227" i="29"/>
  <c r="N249" i="29"/>
  <c r="N271" i="29"/>
  <c r="N6" i="29"/>
  <c r="N28" i="29"/>
  <c r="N50" i="29"/>
  <c r="N5" i="29"/>
  <c r="N27" i="29"/>
  <c r="N49" i="29"/>
  <c r="N71" i="29"/>
  <c r="N93" i="29"/>
  <c r="N99" i="29"/>
  <c r="N115" i="29"/>
  <c r="N137" i="29"/>
  <c r="N159" i="29"/>
  <c r="N181" i="29"/>
  <c r="N203" i="29"/>
  <c r="N225" i="29"/>
  <c r="N247" i="29"/>
  <c r="N4" i="29"/>
  <c r="AC480" i="29"/>
  <c r="G470" i="29"/>
  <c r="H467" i="29"/>
  <c r="H468" i="29"/>
  <c r="H469" i="29"/>
  <c r="H470" i="29"/>
  <c r="H471" i="29"/>
  <c r="H472" i="29"/>
  <c r="H473" i="29"/>
  <c r="H474" i="29"/>
  <c r="H475" i="29"/>
  <c r="H476" i="29"/>
  <c r="H466" i="29"/>
  <c r="G465" i="29"/>
  <c r="G457" i="29"/>
  <c r="G473" i="29"/>
  <c r="G454" i="29"/>
  <c r="G453" i="29"/>
  <c r="G469" i="29"/>
  <c r="H452" i="29"/>
  <c r="H453" i="29"/>
  <c r="H454" i="29"/>
  <c r="H455" i="29"/>
  <c r="H456" i="29"/>
  <c r="H457" i="29"/>
  <c r="H458" i="29"/>
  <c r="H459" i="29"/>
  <c r="H460" i="29"/>
  <c r="H450" i="29"/>
  <c r="H451" i="29"/>
  <c r="G449" i="29"/>
  <c r="Q442" i="29"/>
  <c r="O442" i="29"/>
  <c r="O443" i="29"/>
  <c r="G442" i="29"/>
  <c r="G458" i="29"/>
  <c r="G474" i="29"/>
  <c r="Q441" i="29"/>
  <c r="O441" i="29"/>
  <c r="G441" i="29"/>
  <c r="Q440" i="29"/>
  <c r="G440" i="29"/>
  <c r="G456" i="29"/>
  <c r="G472" i="29"/>
  <c r="Q439" i="29"/>
  <c r="G439" i="29"/>
  <c r="G455" i="29"/>
  <c r="G471" i="29"/>
  <c r="Q438" i="29"/>
  <c r="G438" i="29"/>
  <c r="Q437" i="29"/>
  <c r="G437" i="29"/>
  <c r="Q436" i="29"/>
  <c r="G436" i="29"/>
  <c r="G452" i="29"/>
  <c r="G468" i="29"/>
  <c r="Q435" i="29"/>
  <c r="G435" i="29"/>
  <c r="G451" i="29"/>
  <c r="G467" i="29"/>
  <c r="Q434" i="29"/>
  <c r="G434" i="29"/>
  <c r="G450" i="29"/>
  <c r="G466" i="29"/>
  <c r="G433" i="29"/>
  <c r="L279" i="29"/>
  <c r="K279" i="29"/>
  <c r="K280" i="29"/>
  <c r="J279" i="29"/>
  <c r="J280" i="29"/>
  <c r="H279" i="29"/>
  <c r="H280" i="29"/>
  <c r="G279" i="29"/>
  <c r="F279" i="29"/>
  <c r="E279" i="29"/>
  <c r="D279" i="29"/>
  <c r="L278" i="29"/>
  <c r="K278" i="29"/>
  <c r="J278" i="29"/>
  <c r="I278" i="29"/>
  <c r="L277" i="29"/>
  <c r="L280" i="29"/>
  <c r="K277" i="29"/>
  <c r="J277" i="29"/>
  <c r="H277" i="29"/>
  <c r="G277" i="29"/>
  <c r="G280" i="29"/>
  <c r="F277" i="29"/>
  <c r="E277" i="29"/>
  <c r="D277" i="29"/>
  <c r="D280" i="29"/>
  <c r="L274" i="29"/>
  <c r="K274" i="29"/>
  <c r="J274" i="29"/>
  <c r="H274" i="29"/>
  <c r="G274" i="29"/>
  <c r="F274" i="29"/>
  <c r="E274" i="29"/>
  <c r="D274" i="29"/>
  <c r="I274" i="29"/>
  <c r="L273" i="29"/>
  <c r="K273" i="29"/>
  <c r="J273" i="29"/>
  <c r="H273" i="29"/>
  <c r="G273" i="29"/>
  <c r="F273" i="29"/>
  <c r="E273" i="29"/>
  <c r="I273" i="29"/>
  <c r="D273" i="29"/>
  <c r="L272" i="29"/>
  <c r="K272" i="29"/>
  <c r="J272" i="29"/>
  <c r="H272" i="29"/>
  <c r="G272" i="29"/>
  <c r="F272" i="29"/>
  <c r="E272" i="29"/>
  <c r="D272" i="29"/>
  <c r="L271" i="29"/>
  <c r="K271" i="29"/>
  <c r="J271" i="29"/>
  <c r="H271" i="29"/>
  <c r="G271" i="29"/>
  <c r="F271" i="29"/>
  <c r="E271" i="29"/>
  <c r="I271" i="29"/>
  <c r="D271" i="29"/>
  <c r="L270" i="29"/>
  <c r="K270" i="29"/>
  <c r="J270" i="29"/>
  <c r="H270" i="29"/>
  <c r="G270" i="29"/>
  <c r="F270" i="29"/>
  <c r="F275" i="29"/>
  <c r="E270" i="29"/>
  <c r="D270" i="29"/>
  <c r="I270" i="29"/>
  <c r="L269" i="29"/>
  <c r="K269" i="29"/>
  <c r="J269" i="29"/>
  <c r="H269" i="29"/>
  <c r="G269" i="29"/>
  <c r="I269" i="29"/>
  <c r="F269" i="29"/>
  <c r="E269" i="29"/>
  <c r="D269" i="29"/>
  <c r="L268" i="29"/>
  <c r="K268" i="29"/>
  <c r="J268" i="29"/>
  <c r="H268" i="29"/>
  <c r="H275" i="29"/>
  <c r="G268" i="29"/>
  <c r="F268" i="29"/>
  <c r="E268" i="29"/>
  <c r="D268" i="29"/>
  <c r="L258" i="29"/>
  <c r="L460" i="29"/>
  <c r="K258" i="29"/>
  <c r="K460" i="29"/>
  <c r="J258" i="29"/>
  <c r="J460" i="29"/>
  <c r="H258" i="29"/>
  <c r="G258" i="29"/>
  <c r="F258" i="29"/>
  <c r="E258" i="29"/>
  <c r="D258" i="29"/>
  <c r="I257" i="29"/>
  <c r="I256" i="29"/>
  <c r="I255" i="29"/>
  <c r="L253" i="29"/>
  <c r="K253" i="29"/>
  <c r="K444" i="29"/>
  <c r="J253" i="29"/>
  <c r="H253" i="29"/>
  <c r="G253" i="29"/>
  <c r="F253" i="29"/>
  <c r="E253" i="29"/>
  <c r="D253" i="29"/>
  <c r="I252" i="29"/>
  <c r="I251" i="29"/>
  <c r="I250" i="29"/>
  <c r="I249" i="29"/>
  <c r="I248" i="29"/>
  <c r="I247" i="29"/>
  <c r="I246" i="29"/>
  <c r="L236" i="29"/>
  <c r="L459" i="29"/>
  <c r="K236" i="29"/>
  <c r="K459" i="29"/>
  <c r="J236" i="29"/>
  <c r="J459" i="29"/>
  <c r="H236" i="29"/>
  <c r="G236" i="29"/>
  <c r="F236" i="29"/>
  <c r="E236" i="29"/>
  <c r="D236" i="29"/>
  <c r="I235" i="29"/>
  <c r="I234" i="29"/>
  <c r="I236" i="29"/>
  <c r="I233" i="29"/>
  <c r="L231" i="29"/>
  <c r="L443" i="29"/>
  <c r="K231" i="29"/>
  <c r="K443" i="29"/>
  <c r="J231" i="29"/>
  <c r="J443" i="29"/>
  <c r="H231" i="29"/>
  <c r="G231" i="29"/>
  <c r="G237" i="29"/>
  <c r="F231" i="29"/>
  <c r="F237" i="29"/>
  <c r="E231" i="29"/>
  <c r="D231" i="29"/>
  <c r="I230" i="29"/>
  <c r="I229" i="29"/>
  <c r="I228" i="29"/>
  <c r="I227" i="29"/>
  <c r="I226" i="29"/>
  <c r="I225" i="29"/>
  <c r="I224" i="29"/>
  <c r="L214" i="29"/>
  <c r="L458" i="29"/>
  <c r="K214" i="29"/>
  <c r="K458" i="29"/>
  <c r="J214" i="29"/>
  <c r="J458" i="29"/>
  <c r="H214" i="29"/>
  <c r="G214" i="29"/>
  <c r="G215" i="29"/>
  <c r="F214" i="29"/>
  <c r="E214" i="29"/>
  <c r="D214" i="29"/>
  <c r="I213" i="29"/>
  <c r="I212" i="29"/>
  <c r="I211" i="29"/>
  <c r="I214" i="29"/>
  <c r="L209" i="29"/>
  <c r="L215" i="29"/>
  <c r="L474" i="29"/>
  <c r="K209" i="29"/>
  <c r="K215" i="29"/>
  <c r="K474" i="29"/>
  <c r="J209" i="29"/>
  <c r="J215" i="29"/>
  <c r="J474" i="29"/>
  <c r="H209" i="29"/>
  <c r="H215" i="29"/>
  <c r="G209" i="29"/>
  <c r="F209" i="29"/>
  <c r="F215" i="29"/>
  <c r="E209" i="29"/>
  <c r="E215" i="29"/>
  <c r="D209" i="29"/>
  <c r="D215" i="29"/>
  <c r="I208" i="29"/>
  <c r="I207" i="29"/>
  <c r="I206" i="29"/>
  <c r="I205" i="29"/>
  <c r="I204" i="29"/>
  <c r="I203" i="29"/>
  <c r="I202" i="29"/>
  <c r="L192" i="29"/>
  <c r="L457" i="29"/>
  <c r="K192" i="29"/>
  <c r="K457" i="29"/>
  <c r="J192" i="29"/>
  <c r="J457" i="29"/>
  <c r="H192" i="29"/>
  <c r="G192" i="29"/>
  <c r="F192" i="29"/>
  <c r="E192" i="29"/>
  <c r="D192" i="29"/>
  <c r="I191" i="29"/>
  <c r="I190" i="29"/>
  <c r="I189" i="29"/>
  <c r="L187" i="29"/>
  <c r="L193" i="29"/>
  <c r="L473" i="29"/>
  <c r="K187" i="29"/>
  <c r="K193" i="29"/>
  <c r="K473" i="29"/>
  <c r="K441" i="29"/>
  <c r="J187" i="29"/>
  <c r="J441" i="29"/>
  <c r="H187" i="29"/>
  <c r="H193" i="29"/>
  <c r="G187" i="29"/>
  <c r="F187" i="29"/>
  <c r="E187" i="29"/>
  <c r="D187" i="29"/>
  <c r="I185" i="29"/>
  <c r="I184" i="29"/>
  <c r="I183" i="29"/>
  <c r="I182" i="29"/>
  <c r="I181" i="29"/>
  <c r="I180" i="29"/>
  <c r="L170" i="29"/>
  <c r="L456" i="29"/>
  <c r="K170" i="29"/>
  <c r="K456" i="29"/>
  <c r="J170" i="29"/>
  <c r="J456" i="29"/>
  <c r="H170" i="29"/>
  <c r="G170" i="29"/>
  <c r="F170" i="29"/>
  <c r="E170" i="29"/>
  <c r="E171" i="29"/>
  <c r="D170" i="29"/>
  <c r="I169" i="29"/>
  <c r="I168" i="29"/>
  <c r="I167" i="29"/>
  <c r="L165" i="29"/>
  <c r="L440" i="29"/>
  <c r="K165" i="29"/>
  <c r="K440" i="29"/>
  <c r="J165" i="29"/>
  <c r="J440" i="29"/>
  <c r="H165" i="29"/>
  <c r="G165" i="29"/>
  <c r="G171" i="29"/>
  <c r="F165" i="29"/>
  <c r="E165" i="29"/>
  <c r="D165" i="29"/>
  <c r="I164" i="29"/>
  <c r="I163" i="29"/>
  <c r="I162" i="29"/>
  <c r="I160" i="29"/>
  <c r="I159" i="29"/>
  <c r="I158" i="29"/>
  <c r="L148" i="29"/>
  <c r="L455" i="29"/>
  <c r="K148" i="29"/>
  <c r="K455" i="29"/>
  <c r="J148" i="29"/>
  <c r="J455" i="29"/>
  <c r="H148" i="29"/>
  <c r="G148" i="29"/>
  <c r="F148" i="29"/>
  <c r="F149" i="29"/>
  <c r="E148" i="29"/>
  <c r="D148" i="29"/>
  <c r="I147" i="29"/>
  <c r="I146" i="29"/>
  <c r="I145" i="29"/>
  <c r="L143" i="29"/>
  <c r="K143" i="29"/>
  <c r="K439" i="29"/>
  <c r="J143" i="29"/>
  <c r="J439" i="29"/>
  <c r="H143" i="29"/>
  <c r="H149" i="29"/>
  <c r="G143" i="29"/>
  <c r="F143" i="29"/>
  <c r="E143" i="29"/>
  <c r="D143" i="29"/>
  <c r="D149" i="29"/>
  <c r="I142" i="29"/>
  <c r="I141" i="29"/>
  <c r="I140" i="29"/>
  <c r="I139" i="29"/>
  <c r="I138" i="29"/>
  <c r="I137" i="29"/>
  <c r="I136" i="29"/>
  <c r="L126" i="29"/>
  <c r="L454" i="29"/>
  <c r="K126" i="29"/>
  <c r="K454" i="29"/>
  <c r="J126" i="29"/>
  <c r="J127" i="29"/>
  <c r="J470" i="29"/>
  <c r="H126" i="29"/>
  <c r="G126" i="29"/>
  <c r="F126" i="29"/>
  <c r="E126" i="29"/>
  <c r="D126" i="29"/>
  <c r="I125" i="29"/>
  <c r="I124" i="29"/>
  <c r="I126" i="29"/>
  <c r="I123" i="29"/>
  <c r="L121" i="29"/>
  <c r="L127" i="29"/>
  <c r="L470" i="29"/>
  <c r="K121" i="29"/>
  <c r="J121" i="29"/>
  <c r="J438" i="29"/>
  <c r="H121" i="29"/>
  <c r="H127" i="29"/>
  <c r="G121" i="29"/>
  <c r="G127" i="29"/>
  <c r="F121" i="29"/>
  <c r="E121" i="29"/>
  <c r="E127" i="29"/>
  <c r="D121" i="29"/>
  <c r="D127" i="29"/>
  <c r="I120" i="29"/>
  <c r="I119" i="29"/>
  <c r="I118" i="29"/>
  <c r="I117" i="29"/>
  <c r="I116" i="29"/>
  <c r="I115" i="29"/>
  <c r="I114" i="29"/>
  <c r="L104" i="29"/>
  <c r="L453" i="29"/>
  <c r="K104" i="29"/>
  <c r="K453" i="29"/>
  <c r="J104" i="29"/>
  <c r="J453" i="29"/>
  <c r="H104" i="29"/>
  <c r="G104" i="29"/>
  <c r="F104" i="29"/>
  <c r="F105" i="29"/>
  <c r="E104" i="29"/>
  <c r="D104" i="29"/>
  <c r="I103" i="29"/>
  <c r="I102" i="29"/>
  <c r="I101" i="29"/>
  <c r="L99" i="29"/>
  <c r="L437" i="29"/>
  <c r="K99" i="29"/>
  <c r="K437" i="29"/>
  <c r="J99" i="29"/>
  <c r="J105" i="29"/>
  <c r="J469" i="29"/>
  <c r="H99" i="29"/>
  <c r="H105" i="29"/>
  <c r="G99" i="29"/>
  <c r="F99" i="29"/>
  <c r="E99" i="29"/>
  <c r="D99" i="29"/>
  <c r="I98" i="29"/>
  <c r="I97" i="29"/>
  <c r="I96" i="29"/>
  <c r="I95" i="29"/>
  <c r="I94" i="29"/>
  <c r="I93" i="29"/>
  <c r="I92" i="29"/>
  <c r="L82" i="29"/>
  <c r="L452" i="29"/>
  <c r="K82" i="29"/>
  <c r="K452" i="29"/>
  <c r="J82" i="29"/>
  <c r="J452" i="29"/>
  <c r="H82" i="29"/>
  <c r="G82" i="29"/>
  <c r="F82" i="29"/>
  <c r="E82" i="29"/>
  <c r="D82" i="29"/>
  <c r="I81" i="29"/>
  <c r="I80" i="29"/>
  <c r="I79" i="29"/>
  <c r="L77" i="29"/>
  <c r="L436" i="29"/>
  <c r="K77" i="29"/>
  <c r="K436" i="29"/>
  <c r="J77" i="29"/>
  <c r="J83" i="29"/>
  <c r="J468" i="29"/>
  <c r="H77" i="29"/>
  <c r="H83" i="29"/>
  <c r="G77" i="29"/>
  <c r="G83" i="29"/>
  <c r="F77" i="29"/>
  <c r="F83" i="29"/>
  <c r="E77" i="29"/>
  <c r="E83" i="29"/>
  <c r="D77" i="29"/>
  <c r="I76" i="29"/>
  <c r="I75" i="29"/>
  <c r="I74" i="29"/>
  <c r="I73" i="29"/>
  <c r="I72" i="29"/>
  <c r="I71" i="29"/>
  <c r="I70" i="29"/>
  <c r="L60" i="29"/>
  <c r="L451" i="29"/>
  <c r="K60" i="29"/>
  <c r="K451" i="29"/>
  <c r="J60" i="29"/>
  <c r="J451" i="29"/>
  <c r="H60" i="29"/>
  <c r="G60" i="29"/>
  <c r="F60" i="29"/>
  <c r="F61" i="29"/>
  <c r="E60" i="29"/>
  <c r="D60" i="29"/>
  <c r="D61" i="29"/>
  <c r="I59" i="29"/>
  <c r="I58" i="29"/>
  <c r="I57" i="29"/>
  <c r="I60" i="29"/>
  <c r="L55" i="29"/>
  <c r="L61" i="29"/>
  <c r="L467" i="29"/>
  <c r="K55" i="29"/>
  <c r="K61" i="29"/>
  <c r="K467" i="29"/>
  <c r="J55" i="29"/>
  <c r="J435" i="29"/>
  <c r="H55" i="29"/>
  <c r="H61" i="29"/>
  <c r="G55" i="29"/>
  <c r="G61" i="29"/>
  <c r="F55" i="29"/>
  <c r="E55" i="29"/>
  <c r="E61" i="29"/>
  <c r="D55" i="29"/>
  <c r="I54" i="29"/>
  <c r="I53" i="29"/>
  <c r="I52" i="29"/>
  <c r="I51" i="29"/>
  <c r="I50" i="29"/>
  <c r="I49" i="29"/>
  <c r="I48" i="29"/>
  <c r="L38" i="29"/>
  <c r="L450" i="29"/>
  <c r="K38" i="29"/>
  <c r="K450" i="29"/>
  <c r="J38" i="29"/>
  <c r="J450" i="29"/>
  <c r="H38" i="29"/>
  <c r="H39" i="29"/>
  <c r="G38" i="29"/>
  <c r="G39" i="29"/>
  <c r="F38" i="29"/>
  <c r="F39" i="29"/>
  <c r="E38" i="29"/>
  <c r="E39" i="29"/>
  <c r="D38" i="29"/>
  <c r="D39" i="29"/>
  <c r="I37" i="29"/>
  <c r="I36" i="29"/>
  <c r="I35" i="29"/>
  <c r="L33" i="29"/>
  <c r="K33" i="29"/>
  <c r="K434" i="29"/>
  <c r="J33" i="29"/>
  <c r="J434" i="29"/>
  <c r="I32" i="29"/>
  <c r="O31" i="29"/>
  <c r="O53" i="29"/>
  <c r="O75" i="29"/>
  <c r="O97" i="29"/>
  <c r="O119" i="29"/>
  <c r="O141" i="29"/>
  <c r="O163" i="29"/>
  <c r="O185" i="29"/>
  <c r="O207" i="29"/>
  <c r="O229" i="29"/>
  <c r="O251" i="29"/>
  <c r="O273" i="29"/>
  <c r="I31" i="29"/>
  <c r="I30" i="29"/>
  <c r="I29" i="29"/>
  <c r="I28" i="29"/>
  <c r="I27" i="29"/>
  <c r="N26" i="29"/>
  <c r="N48" i="29"/>
  <c r="N70" i="29"/>
  <c r="N77" i="29"/>
  <c r="N92" i="29"/>
  <c r="N114" i="29"/>
  <c r="N136" i="29"/>
  <c r="N158" i="29"/>
  <c r="N180" i="29"/>
  <c r="N202" i="29"/>
  <c r="N209" i="29"/>
  <c r="N224" i="29"/>
  <c r="N246" i="29"/>
  <c r="I26" i="29"/>
  <c r="A23" i="29"/>
  <c r="A45" i="29"/>
  <c r="A67" i="29"/>
  <c r="A89" i="29"/>
  <c r="A111" i="29"/>
  <c r="A133" i="29"/>
  <c r="A155" i="29"/>
  <c r="A177" i="29"/>
  <c r="A199" i="29"/>
  <c r="A221" i="29"/>
  <c r="A243" i="29"/>
  <c r="L16" i="29"/>
  <c r="L449" i="29"/>
  <c r="K16" i="29"/>
  <c r="K449" i="29"/>
  <c r="J16" i="29"/>
  <c r="J449" i="29"/>
  <c r="H16" i="29"/>
  <c r="G16" i="29"/>
  <c r="F16" i="29"/>
  <c r="E16" i="29"/>
  <c r="D16" i="29"/>
  <c r="I15" i="29"/>
  <c r="I14" i="29"/>
  <c r="I13" i="29"/>
  <c r="L11" i="29"/>
  <c r="L433" i="29"/>
  <c r="K11" i="29"/>
  <c r="K433" i="29"/>
  <c r="J11" i="29"/>
  <c r="J433" i="29"/>
  <c r="H11" i="29"/>
  <c r="H17" i="29"/>
  <c r="G11" i="29"/>
  <c r="F11" i="29"/>
  <c r="E11" i="29"/>
  <c r="D11" i="29"/>
  <c r="N32" i="29"/>
  <c r="N54" i="29"/>
  <c r="I10" i="29"/>
  <c r="I9" i="29"/>
  <c r="I8" i="29"/>
  <c r="I7" i="29"/>
  <c r="I6" i="29"/>
  <c r="I5" i="29"/>
  <c r="I4" i="29"/>
  <c r="O249" i="28"/>
  <c r="I72" i="28"/>
  <c r="I71" i="28"/>
  <c r="I73" i="28"/>
  <c r="I257" i="27"/>
  <c r="I256" i="27"/>
  <c r="I255" i="27"/>
  <c r="I252" i="27"/>
  <c r="I251" i="27"/>
  <c r="I250" i="27"/>
  <c r="I249" i="27"/>
  <c r="I248" i="27"/>
  <c r="I247" i="27"/>
  <c r="I246" i="27"/>
  <c r="I5" i="28"/>
  <c r="AC480" i="28"/>
  <c r="H466" i="28"/>
  <c r="H467" i="28"/>
  <c r="H468" i="28"/>
  <c r="H469" i="28"/>
  <c r="H470" i="28"/>
  <c r="H471" i="28"/>
  <c r="H472" i="28"/>
  <c r="H473" i="28"/>
  <c r="H474" i="28"/>
  <c r="H475" i="28"/>
  <c r="H476" i="28"/>
  <c r="H450" i="28"/>
  <c r="H451" i="28"/>
  <c r="H452" i="28"/>
  <c r="H453" i="28"/>
  <c r="H454" i="28"/>
  <c r="H455" i="28"/>
  <c r="H456" i="28"/>
  <c r="H457" i="28"/>
  <c r="H458" i="28"/>
  <c r="H459" i="28"/>
  <c r="H460" i="28"/>
  <c r="O441" i="28"/>
  <c r="Q440" i="28"/>
  <c r="G440" i="28"/>
  <c r="G456" i="28"/>
  <c r="G472" i="28"/>
  <c r="Q439" i="28"/>
  <c r="G439" i="28"/>
  <c r="G455" i="28"/>
  <c r="G471" i="28"/>
  <c r="Q438" i="28"/>
  <c r="G438" i="28"/>
  <c r="G454" i="28"/>
  <c r="G470" i="28"/>
  <c r="Q437" i="28"/>
  <c r="G437" i="28"/>
  <c r="G453" i="28"/>
  <c r="G469" i="28"/>
  <c r="Q436" i="28"/>
  <c r="G436" i="28"/>
  <c r="G452" i="28"/>
  <c r="G468" i="28"/>
  <c r="Q435" i="28"/>
  <c r="G435" i="28"/>
  <c r="G451" i="28"/>
  <c r="G467" i="28"/>
  <c r="Q434" i="28"/>
  <c r="G434" i="28"/>
  <c r="G450" i="28"/>
  <c r="G466" i="28"/>
  <c r="G433" i="28"/>
  <c r="G449" i="28"/>
  <c r="G465" i="28"/>
  <c r="L279" i="28"/>
  <c r="K279" i="28"/>
  <c r="J279" i="28"/>
  <c r="H279" i="28"/>
  <c r="G279" i="28"/>
  <c r="F279" i="28"/>
  <c r="E279" i="28"/>
  <c r="D279" i="28"/>
  <c r="L278" i="28"/>
  <c r="K278" i="28"/>
  <c r="J278" i="28"/>
  <c r="I278" i="28"/>
  <c r="L277" i="28"/>
  <c r="K277" i="28"/>
  <c r="J277" i="28"/>
  <c r="H277" i="28"/>
  <c r="H280" i="28"/>
  <c r="G277" i="28"/>
  <c r="G280" i="28"/>
  <c r="F277" i="28"/>
  <c r="E277" i="28"/>
  <c r="D277" i="28"/>
  <c r="L274" i="28"/>
  <c r="K274" i="28"/>
  <c r="J274" i="28"/>
  <c r="H274" i="28"/>
  <c r="G274" i="28"/>
  <c r="F274" i="28"/>
  <c r="E274" i="28"/>
  <c r="D274" i="28"/>
  <c r="L273" i="28"/>
  <c r="K273" i="28"/>
  <c r="J273" i="28"/>
  <c r="H273" i="28"/>
  <c r="G273" i="28"/>
  <c r="F273" i="28"/>
  <c r="E273" i="28"/>
  <c r="D273" i="28"/>
  <c r="L272" i="28"/>
  <c r="K272" i="28"/>
  <c r="J272" i="28"/>
  <c r="H272" i="28"/>
  <c r="G272" i="28"/>
  <c r="F272" i="28"/>
  <c r="E272" i="28"/>
  <c r="D272" i="28"/>
  <c r="L271" i="28"/>
  <c r="K271" i="28"/>
  <c r="J271" i="28"/>
  <c r="H271" i="28"/>
  <c r="G271" i="28"/>
  <c r="F271" i="28"/>
  <c r="E271" i="28"/>
  <c r="D271" i="28"/>
  <c r="L270" i="28"/>
  <c r="K270" i="28"/>
  <c r="J270" i="28"/>
  <c r="H270" i="28"/>
  <c r="G270" i="28"/>
  <c r="F270" i="28"/>
  <c r="E270" i="28"/>
  <c r="D270" i="28"/>
  <c r="L269" i="28"/>
  <c r="K269" i="28"/>
  <c r="J269" i="28"/>
  <c r="H269" i="28"/>
  <c r="G269" i="28"/>
  <c r="I269" i="28"/>
  <c r="F269" i="28"/>
  <c r="E269" i="28"/>
  <c r="D269" i="28"/>
  <c r="L268" i="28"/>
  <c r="K268" i="28"/>
  <c r="J268" i="28"/>
  <c r="H268" i="28"/>
  <c r="H275" i="28"/>
  <c r="H281" i="28"/>
  <c r="G268" i="28"/>
  <c r="G275" i="28"/>
  <c r="F268" i="28"/>
  <c r="E268" i="28"/>
  <c r="E275" i="28"/>
  <c r="D268" i="28"/>
  <c r="L258" i="28"/>
  <c r="L460" i="28"/>
  <c r="K258" i="28"/>
  <c r="K460" i="28"/>
  <c r="J258" i="28"/>
  <c r="J460" i="28"/>
  <c r="H258" i="28"/>
  <c r="G258" i="28"/>
  <c r="F258" i="28"/>
  <c r="F259" i="28"/>
  <c r="E258" i="28"/>
  <c r="D258" i="28"/>
  <c r="I257" i="28"/>
  <c r="I256" i="28"/>
  <c r="I255" i="28"/>
  <c r="L253" i="28"/>
  <c r="L444" i="28"/>
  <c r="K253" i="28"/>
  <c r="K444" i="28"/>
  <c r="J253" i="28"/>
  <c r="J444" i="28"/>
  <c r="H253" i="28"/>
  <c r="G253" i="28"/>
  <c r="F253" i="28"/>
  <c r="E253" i="28"/>
  <c r="D253" i="28"/>
  <c r="I252" i="28"/>
  <c r="I251" i="28"/>
  <c r="I250" i="28"/>
  <c r="I249" i="28"/>
  <c r="I248" i="28"/>
  <c r="I247" i="28"/>
  <c r="I246" i="28"/>
  <c r="L236" i="28"/>
  <c r="L459" i="28"/>
  <c r="K236" i="28"/>
  <c r="K459" i="28"/>
  <c r="J236" i="28"/>
  <c r="J459" i="28"/>
  <c r="H236" i="28"/>
  <c r="G236" i="28"/>
  <c r="F236" i="28"/>
  <c r="F237" i="28"/>
  <c r="E236" i="28"/>
  <c r="D236" i="28"/>
  <c r="I235" i="28"/>
  <c r="I234" i="28"/>
  <c r="I233" i="28"/>
  <c r="L231" i="28"/>
  <c r="L443" i="28"/>
  <c r="K231" i="28"/>
  <c r="J231" i="28"/>
  <c r="J443" i="28"/>
  <c r="H231" i="28"/>
  <c r="G231" i="28"/>
  <c r="F231" i="28"/>
  <c r="E231" i="28"/>
  <c r="D231" i="28"/>
  <c r="D237" i="28"/>
  <c r="I230" i="28"/>
  <c r="I229" i="28"/>
  <c r="I228" i="28"/>
  <c r="I227" i="28"/>
  <c r="I226" i="28"/>
  <c r="I225" i="28"/>
  <c r="I224" i="28"/>
  <c r="L214" i="28"/>
  <c r="L458" i="28"/>
  <c r="K214" i="28"/>
  <c r="K458" i="28"/>
  <c r="J214" i="28"/>
  <c r="J458" i="28"/>
  <c r="H214" i="28"/>
  <c r="G214" i="28"/>
  <c r="F214" i="28"/>
  <c r="E214" i="28"/>
  <c r="D214" i="28"/>
  <c r="I213" i="28"/>
  <c r="I212" i="28"/>
  <c r="I211" i="28"/>
  <c r="L209" i="28"/>
  <c r="L442" i="28"/>
  <c r="K209" i="28"/>
  <c r="J209" i="28"/>
  <c r="H209" i="28"/>
  <c r="G209" i="28"/>
  <c r="F209" i="28"/>
  <c r="E209" i="28"/>
  <c r="D209" i="28"/>
  <c r="I208" i="28"/>
  <c r="I207" i="28"/>
  <c r="I206" i="28"/>
  <c r="I205" i="28"/>
  <c r="I204" i="28"/>
  <c r="I203" i="28"/>
  <c r="I202" i="28"/>
  <c r="L192" i="28"/>
  <c r="L457" i="28"/>
  <c r="K192" i="28"/>
  <c r="K457" i="28"/>
  <c r="J192" i="28"/>
  <c r="J457" i="28"/>
  <c r="H192" i="28"/>
  <c r="G192" i="28"/>
  <c r="F192" i="28"/>
  <c r="E192" i="28"/>
  <c r="D192" i="28"/>
  <c r="I191" i="28"/>
  <c r="I190" i="28"/>
  <c r="I189" i="28"/>
  <c r="L187" i="28"/>
  <c r="L441" i="28"/>
  <c r="K187" i="28"/>
  <c r="K441" i="28"/>
  <c r="J187" i="28"/>
  <c r="J441" i="28"/>
  <c r="H187" i="28"/>
  <c r="G187" i="28"/>
  <c r="G193" i="28"/>
  <c r="F187" i="28"/>
  <c r="E187" i="28"/>
  <c r="D187" i="28"/>
  <c r="I186" i="28"/>
  <c r="I185" i="28"/>
  <c r="I184" i="28"/>
  <c r="I183" i="28"/>
  <c r="I182" i="28"/>
  <c r="I181" i="28"/>
  <c r="I180" i="28"/>
  <c r="L170" i="28"/>
  <c r="L456" i="28"/>
  <c r="K170" i="28"/>
  <c r="K456" i="28"/>
  <c r="J170" i="28"/>
  <c r="J456" i="28"/>
  <c r="H170" i="28"/>
  <c r="G170" i="28"/>
  <c r="F170" i="28"/>
  <c r="E170" i="28"/>
  <c r="D170" i="28"/>
  <c r="I169" i="28"/>
  <c r="I168" i="28"/>
  <c r="I167" i="28"/>
  <c r="L165" i="28"/>
  <c r="K165" i="28"/>
  <c r="K440" i="28"/>
  <c r="J165" i="28"/>
  <c r="J440" i="28"/>
  <c r="H165" i="28"/>
  <c r="G165" i="28"/>
  <c r="F165" i="28"/>
  <c r="E165" i="28"/>
  <c r="D165" i="28"/>
  <c r="I164" i="28"/>
  <c r="I163" i="28"/>
  <c r="I162" i="28"/>
  <c r="I161" i="28"/>
  <c r="I160" i="28"/>
  <c r="I159" i="28"/>
  <c r="I158" i="28"/>
  <c r="L148" i="28"/>
  <c r="L455" i="28"/>
  <c r="K148" i="28"/>
  <c r="K455" i="28"/>
  <c r="J148" i="28"/>
  <c r="J455" i="28"/>
  <c r="H148" i="28"/>
  <c r="G148" i="28"/>
  <c r="F148" i="28"/>
  <c r="E148" i="28"/>
  <c r="D148" i="28"/>
  <c r="I147" i="28"/>
  <c r="I146" i="28"/>
  <c r="I145" i="28"/>
  <c r="L143" i="28"/>
  <c r="L439" i="28"/>
  <c r="K143" i="28"/>
  <c r="J143" i="28"/>
  <c r="H143" i="28"/>
  <c r="G143" i="28"/>
  <c r="F143" i="28"/>
  <c r="E143" i="28"/>
  <c r="E149" i="28"/>
  <c r="D143" i="28"/>
  <c r="D149" i="28"/>
  <c r="I142" i="28"/>
  <c r="I141" i="28"/>
  <c r="I140" i="28"/>
  <c r="I139" i="28"/>
  <c r="I138" i="28"/>
  <c r="I137" i="28"/>
  <c r="I136" i="28"/>
  <c r="L126" i="28"/>
  <c r="L454" i="28"/>
  <c r="K126" i="28"/>
  <c r="K454" i="28"/>
  <c r="J126" i="28"/>
  <c r="J454" i="28"/>
  <c r="H126" i="28"/>
  <c r="G126" i="28"/>
  <c r="F126" i="28"/>
  <c r="E126" i="28"/>
  <c r="D126" i="28"/>
  <c r="I125" i="28"/>
  <c r="I124" i="28"/>
  <c r="I123" i="28"/>
  <c r="L121" i="28"/>
  <c r="L438" i="28"/>
  <c r="K121" i="28"/>
  <c r="K438" i="28"/>
  <c r="J121" i="28"/>
  <c r="H121" i="28"/>
  <c r="G121" i="28"/>
  <c r="F121" i="28"/>
  <c r="E121" i="28"/>
  <c r="D121" i="28"/>
  <c r="I120" i="28"/>
  <c r="I119" i="28"/>
  <c r="I118" i="28"/>
  <c r="I117" i="28"/>
  <c r="I116" i="28"/>
  <c r="I115" i="28"/>
  <c r="I114" i="28"/>
  <c r="L104" i="28"/>
  <c r="K104" i="28"/>
  <c r="K453" i="28"/>
  <c r="J104" i="28"/>
  <c r="J453" i="28"/>
  <c r="H104" i="28"/>
  <c r="H105" i="28"/>
  <c r="G104" i="28"/>
  <c r="F104" i="28"/>
  <c r="E104" i="28"/>
  <c r="D104" i="28"/>
  <c r="I103" i="28"/>
  <c r="I102" i="28"/>
  <c r="I101" i="28"/>
  <c r="L99" i="28"/>
  <c r="L437" i="28"/>
  <c r="K99" i="28"/>
  <c r="K437" i="28"/>
  <c r="J99" i="28"/>
  <c r="J437" i="28"/>
  <c r="H99" i="28"/>
  <c r="G99" i="28"/>
  <c r="F99" i="28"/>
  <c r="E99" i="28"/>
  <c r="D99" i="28"/>
  <c r="I98" i="28"/>
  <c r="I97" i="28"/>
  <c r="I96" i="28"/>
  <c r="I95" i="28"/>
  <c r="I94" i="28"/>
  <c r="I93" i="28"/>
  <c r="I92" i="28"/>
  <c r="L82" i="28"/>
  <c r="L452" i="28"/>
  <c r="K82" i="28"/>
  <c r="K452" i="28"/>
  <c r="J82" i="28"/>
  <c r="J452" i="28"/>
  <c r="H82" i="28"/>
  <c r="G82" i="28"/>
  <c r="F82" i="28"/>
  <c r="E82" i="28"/>
  <c r="D82" i="28"/>
  <c r="I81" i="28"/>
  <c r="I80" i="28"/>
  <c r="I79" i="28"/>
  <c r="L77" i="28"/>
  <c r="L436" i="28"/>
  <c r="K77" i="28"/>
  <c r="K436" i="28"/>
  <c r="J77" i="28"/>
  <c r="J436" i="28"/>
  <c r="H77" i="28"/>
  <c r="G77" i="28"/>
  <c r="F77" i="28"/>
  <c r="E77" i="28"/>
  <c r="D77" i="28"/>
  <c r="D83" i="28"/>
  <c r="I76" i="28"/>
  <c r="I75" i="28"/>
  <c r="I74" i="28"/>
  <c r="I70" i="28"/>
  <c r="L60" i="28"/>
  <c r="L451" i="28"/>
  <c r="K60" i="28"/>
  <c r="K451" i="28"/>
  <c r="J60" i="28"/>
  <c r="J451" i="28"/>
  <c r="H60" i="28"/>
  <c r="G60" i="28"/>
  <c r="F60" i="28"/>
  <c r="E60" i="28"/>
  <c r="D60" i="28"/>
  <c r="D61" i="28"/>
  <c r="I59" i="28"/>
  <c r="I58" i="28"/>
  <c r="I57" i="28"/>
  <c r="L55" i="28"/>
  <c r="L435" i="28"/>
  <c r="K55" i="28"/>
  <c r="J55" i="28"/>
  <c r="H55" i="28"/>
  <c r="G55" i="28"/>
  <c r="F55" i="28"/>
  <c r="E55" i="28"/>
  <c r="D55" i="28"/>
  <c r="I54" i="28"/>
  <c r="I53" i="28"/>
  <c r="I52" i="28"/>
  <c r="I51" i="28"/>
  <c r="I50" i="28"/>
  <c r="I49" i="28"/>
  <c r="I48" i="28"/>
  <c r="L38" i="28"/>
  <c r="L450" i="28"/>
  <c r="K38" i="28"/>
  <c r="K450" i="28"/>
  <c r="J38" i="28"/>
  <c r="J450" i="28"/>
  <c r="H38" i="28"/>
  <c r="G38" i="28"/>
  <c r="F38" i="28"/>
  <c r="E38" i="28"/>
  <c r="D38" i="28"/>
  <c r="I37" i="28"/>
  <c r="I36" i="28"/>
  <c r="I35" i="28"/>
  <c r="L33" i="28"/>
  <c r="L434" i="28"/>
  <c r="K33" i="28"/>
  <c r="J33" i="28"/>
  <c r="H33" i="28"/>
  <c r="G33" i="28"/>
  <c r="F33" i="28"/>
  <c r="E33" i="28"/>
  <c r="D33" i="28"/>
  <c r="I32" i="28"/>
  <c r="I31" i="28"/>
  <c r="I30" i="28"/>
  <c r="I29" i="28"/>
  <c r="I28" i="28"/>
  <c r="I27" i="28"/>
  <c r="I26" i="28"/>
  <c r="A23" i="28"/>
  <c r="A45" i="28"/>
  <c r="A67" i="28"/>
  <c r="A89" i="28"/>
  <c r="A111" i="28"/>
  <c r="A133" i="28"/>
  <c r="A155" i="28"/>
  <c r="A177" i="28"/>
  <c r="A199" i="28"/>
  <c r="A221" i="28"/>
  <c r="A243" i="28"/>
  <c r="L16" i="28"/>
  <c r="L449" i="28"/>
  <c r="K16" i="28"/>
  <c r="K449" i="28"/>
  <c r="J16" i="28"/>
  <c r="J449" i="28"/>
  <c r="H16" i="28"/>
  <c r="G16" i="28"/>
  <c r="F16" i="28"/>
  <c r="E16" i="28"/>
  <c r="D16" i="28"/>
  <c r="I15" i="28"/>
  <c r="I14" i="28"/>
  <c r="I13" i="28"/>
  <c r="L11" i="28"/>
  <c r="L433" i="28"/>
  <c r="K11" i="28"/>
  <c r="J11" i="28"/>
  <c r="J433" i="28"/>
  <c r="H11" i="28"/>
  <c r="G11" i="28"/>
  <c r="F11" i="28"/>
  <c r="F17" i="28"/>
  <c r="E11" i="28"/>
  <c r="D11" i="28"/>
  <c r="I10" i="28"/>
  <c r="I9" i="28"/>
  <c r="I8" i="28"/>
  <c r="I7" i="28"/>
  <c r="I6" i="28"/>
  <c r="I4" i="28"/>
  <c r="I182" i="27"/>
  <c r="L278" i="27"/>
  <c r="K278" i="27"/>
  <c r="J278" i="27"/>
  <c r="J278" i="25"/>
  <c r="L278" i="25"/>
  <c r="K278" i="25"/>
  <c r="N38" i="24"/>
  <c r="N39" i="24"/>
  <c r="N44" i="24"/>
  <c r="N104" i="24"/>
  <c r="N105" i="24"/>
  <c r="N110" i="24"/>
  <c r="L278" i="24"/>
  <c r="K278" i="24"/>
  <c r="J278" i="24"/>
  <c r="AC480" i="27"/>
  <c r="H466" i="27"/>
  <c r="H467" i="27"/>
  <c r="H468" i="27"/>
  <c r="H469" i="27"/>
  <c r="H470" i="27"/>
  <c r="H471" i="27"/>
  <c r="H472" i="27"/>
  <c r="H473" i="27"/>
  <c r="H474" i="27"/>
  <c r="H475" i="27"/>
  <c r="H476" i="27"/>
  <c r="H450" i="27"/>
  <c r="H451" i="27"/>
  <c r="H452" i="27"/>
  <c r="H453" i="27"/>
  <c r="H454" i="27"/>
  <c r="H455" i="27"/>
  <c r="H456" i="27"/>
  <c r="H457" i="27"/>
  <c r="H458" i="27"/>
  <c r="H459" i="27"/>
  <c r="H460" i="27"/>
  <c r="O441" i="27"/>
  <c r="O442" i="27"/>
  <c r="Q440" i="27"/>
  <c r="G440" i="27"/>
  <c r="G456" i="27"/>
  <c r="G472" i="27"/>
  <c r="Q439" i="27"/>
  <c r="G439" i="27"/>
  <c r="G455" i="27"/>
  <c r="G471" i="27"/>
  <c r="Q438" i="27"/>
  <c r="G438" i="27"/>
  <c r="G454" i="27"/>
  <c r="G470" i="27"/>
  <c r="Q437" i="27"/>
  <c r="G437" i="27"/>
  <c r="G453" i="27"/>
  <c r="G469" i="27"/>
  <c r="Q436" i="27"/>
  <c r="G436" i="27"/>
  <c r="G452" i="27"/>
  <c r="G468" i="27"/>
  <c r="Q435" i="27"/>
  <c r="G435" i="27"/>
  <c r="G451" i="27"/>
  <c r="G467" i="27"/>
  <c r="Q434" i="27"/>
  <c r="G434" i="27"/>
  <c r="G450" i="27"/>
  <c r="G466" i="27"/>
  <c r="G433" i="27"/>
  <c r="G449" i="27"/>
  <c r="G465" i="27"/>
  <c r="L279" i="27"/>
  <c r="K279" i="27"/>
  <c r="J279" i="27"/>
  <c r="H279" i="27"/>
  <c r="G279" i="27"/>
  <c r="F279" i="27"/>
  <c r="E279" i="27"/>
  <c r="D279" i="27"/>
  <c r="I278" i="27"/>
  <c r="L277" i="27"/>
  <c r="K277" i="27"/>
  <c r="J277" i="27"/>
  <c r="H277" i="27"/>
  <c r="H280" i="27"/>
  <c r="G277" i="27"/>
  <c r="F277" i="27"/>
  <c r="F280" i="27"/>
  <c r="E277" i="27"/>
  <c r="E280" i="27"/>
  <c r="D277" i="27"/>
  <c r="L274" i="27"/>
  <c r="K274" i="27"/>
  <c r="J274" i="27"/>
  <c r="H274" i="27"/>
  <c r="G274" i="27"/>
  <c r="F274" i="27"/>
  <c r="E274" i="27"/>
  <c r="D274" i="27"/>
  <c r="I274" i="27"/>
  <c r="L273" i="27"/>
  <c r="K273" i="27"/>
  <c r="J273" i="27"/>
  <c r="H273" i="27"/>
  <c r="G273" i="27"/>
  <c r="F273" i="27"/>
  <c r="E273" i="27"/>
  <c r="D273" i="27"/>
  <c r="L272" i="27"/>
  <c r="K272" i="27"/>
  <c r="K275" i="27"/>
  <c r="J272" i="27"/>
  <c r="H272" i="27"/>
  <c r="G272" i="27"/>
  <c r="F272" i="27"/>
  <c r="E272" i="27"/>
  <c r="D272" i="27"/>
  <c r="I272" i="27"/>
  <c r="L271" i="27"/>
  <c r="K271" i="27"/>
  <c r="J271" i="27"/>
  <c r="H271" i="27"/>
  <c r="G271" i="27"/>
  <c r="F271" i="27"/>
  <c r="E271" i="27"/>
  <c r="D271" i="27"/>
  <c r="I271" i="27"/>
  <c r="L270" i="27"/>
  <c r="K270" i="27"/>
  <c r="J270" i="27"/>
  <c r="H270" i="27"/>
  <c r="G270" i="27"/>
  <c r="F270" i="27"/>
  <c r="E270" i="27"/>
  <c r="D270" i="27"/>
  <c r="I270" i="27"/>
  <c r="L269" i="27"/>
  <c r="K269" i="27"/>
  <c r="J269" i="27"/>
  <c r="H269" i="27"/>
  <c r="G269" i="27"/>
  <c r="F269" i="27"/>
  <c r="E269" i="27"/>
  <c r="D269" i="27"/>
  <c r="L268" i="27"/>
  <c r="K268" i="27"/>
  <c r="J268" i="27"/>
  <c r="H268" i="27"/>
  <c r="H275" i="27"/>
  <c r="H281" i="27"/>
  <c r="G268" i="27"/>
  <c r="G275" i="27"/>
  <c r="F268" i="27"/>
  <c r="E268" i="27"/>
  <c r="D268" i="27"/>
  <c r="L258" i="27"/>
  <c r="L460" i="27"/>
  <c r="K258" i="27"/>
  <c r="K460" i="27"/>
  <c r="J258" i="27"/>
  <c r="J460" i="27"/>
  <c r="H258" i="27"/>
  <c r="G258" i="27"/>
  <c r="F258" i="27"/>
  <c r="E258" i="27"/>
  <c r="D258" i="27"/>
  <c r="L253" i="27"/>
  <c r="K253" i="27"/>
  <c r="K444" i="27"/>
  <c r="J253" i="27"/>
  <c r="J444" i="27"/>
  <c r="H253" i="27"/>
  <c r="G253" i="27"/>
  <c r="F253" i="27"/>
  <c r="E253" i="27"/>
  <c r="E259" i="27"/>
  <c r="D253" i="27"/>
  <c r="L236" i="27"/>
  <c r="L459" i="27"/>
  <c r="K236" i="27"/>
  <c r="K459" i="27"/>
  <c r="J236" i="27"/>
  <c r="J459" i="27"/>
  <c r="H236" i="27"/>
  <c r="G236" i="27"/>
  <c r="F236" i="27"/>
  <c r="E236" i="27"/>
  <c r="D236" i="27"/>
  <c r="I235" i="27"/>
  <c r="I234" i="27"/>
  <c r="I233" i="27"/>
  <c r="L231" i="27"/>
  <c r="K231" i="27"/>
  <c r="K443" i="27"/>
  <c r="J231" i="27"/>
  <c r="H231" i="27"/>
  <c r="G231" i="27"/>
  <c r="F231" i="27"/>
  <c r="E231" i="27"/>
  <c r="E237" i="27"/>
  <c r="D231" i="27"/>
  <c r="I230" i="27"/>
  <c r="I229" i="27"/>
  <c r="I228" i="27"/>
  <c r="I227" i="27"/>
  <c r="I226" i="27"/>
  <c r="I225" i="27"/>
  <c r="I224" i="27"/>
  <c r="L214" i="27"/>
  <c r="L458" i="27"/>
  <c r="K214" i="27"/>
  <c r="K458" i="27"/>
  <c r="J214" i="27"/>
  <c r="J458" i="27"/>
  <c r="H214" i="27"/>
  <c r="G214" i="27"/>
  <c r="F214" i="27"/>
  <c r="E214" i="27"/>
  <c r="E215" i="27"/>
  <c r="D214" i="27"/>
  <c r="I213" i="27"/>
  <c r="I212" i="27"/>
  <c r="I211" i="27"/>
  <c r="L209" i="27"/>
  <c r="L442" i="27"/>
  <c r="K209" i="27"/>
  <c r="J209" i="27"/>
  <c r="H209" i="27"/>
  <c r="G209" i="27"/>
  <c r="F209" i="27"/>
  <c r="F215" i="27"/>
  <c r="E209" i="27"/>
  <c r="D209" i="27"/>
  <c r="D215" i="27"/>
  <c r="I208" i="27"/>
  <c r="I207" i="27"/>
  <c r="I206" i="27"/>
  <c r="I205" i="27"/>
  <c r="I204" i="27"/>
  <c r="I203" i="27"/>
  <c r="I202" i="27"/>
  <c r="L192" i="27"/>
  <c r="L457" i="27"/>
  <c r="K192" i="27"/>
  <c r="K457" i="27"/>
  <c r="J192" i="27"/>
  <c r="J457" i="27"/>
  <c r="H192" i="27"/>
  <c r="G192" i="27"/>
  <c r="F192" i="27"/>
  <c r="E192" i="27"/>
  <c r="D192" i="27"/>
  <c r="I191" i="27"/>
  <c r="I190" i="27"/>
  <c r="I189" i="27"/>
  <c r="L187" i="27"/>
  <c r="L441" i="27"/>
  <c r="K187" i="27"/>
  <c r="J187" i="27"/>
  <c r="H187" i="27"/>
  <c r="G187" i="27"/>
  <c r="G193" i="27"/>
  <c r="F187" i="27"/>
  <c r="E187" i="27"/>
  <c r="E193" i="27"/>
  <c r="D187" i="27"/>
  <c r="I186" i="27"/>
  <c r="I185" i="27"/>
  <c r="I184" i="27"/>
  <c r="I183" i="27"/>
  <c r="I181" i="27"/>
  <c r="I180" i="27"/>
  <c r="L170" i="27"/>
  <c r="L456" i="27"/>
  <c r="K170" i="27"/>
  <c r="K456" i="27"/>
  <c r="J170" i="27"/>
  <c r="J456" i="27"/>
  <c r="H170" i="27"/>
  <c r="G170" i="27"/>
  <c r="F170" i="27"/>
  <c r="E170" i="27"/>
  <c r="D170" i="27"/>
  <c r="I169" i="27"/>
  <c r="I168" i="27"/>
  <c r="I167" i="27"/>
  <c r="L165" i="27"/>
  <c r="L440" i="27"/>
  <c r="K165" i="27"/>
  <c r="K440" i="27"/>
  <c r="J165" i="27"/>
  <c r="J440" i="27"/>
  <c r="H165" i="27"/>
  <c r="G165" i="27"/>
  <c r="G171" i="27"/>
  <c r="F165" i="27"/>
  <c r="F171" i="27"/>
  <c r="E165" i="27"/>
  <c r="D165" i="27"/>
  <c r="I164" i="27"/>
  <c r="I163" i="27"/>
  <c r="I162" i="27"/>
  <c r="I161" i="27"/>
  <c r="I160" i="27"/>
  <c r="I159" i="27"/>
  <c r="I158" i="27"/>
  <c r="L148" i="27"/>
  <c r="L455" i="27"/>
  <c r="K148" i="27"/>
  <c r="K455" i="27"/>
  <c r="J148" i="27"/>
  <c r="J455" i="27"/>
  <c r="H148" i="27"/>
  <c r="G148" i="27"/>
  <c r="F148" i="27"/>
  <c r="E148" i="27"/>
  <c r="D148" i="27"/>
  <c r="I147" i="27"/>
  <c r="I146" i="27"/>
  <c r="I145" i="27"/>
  <c r="L143" i="27"/>
  <c r="L439" i="27"/>
  <c r="K143" i="27"/>
  <c r="K439" i="27"/>
  <c r="J143" i="27"/>
  <c r="H143" i="27"/>
  <c r="G143" i="27"/>
  <c r="F143" i="27"/>
  <c r="F149" i="27"/>
  <c r="E143" i="27"/>
  <c r="E149" i="27"/>
  <c r="D143" i="27"/>
  <c r="I142" i="27"/>
  <c r="I141" i="27"/>
  <c r="I140" i="27"/>
  <c r="I139" i="27"/>
  <c r="I138" i="27"/>
  <c r="I137" i="27"/>
  <c r="I136" i="27"/>
  <c r="L126" i="27"/>
  <c r="L454" i="27"/>
  <c r="K126" i="27"/>
  <c r="K454" i="27"/>
  <c r="J126" i="27"/>
  <c r="J454" i="27"/>
  <c r="H126" i="27"/>
  <c r="G126" i="27"/>
  <c r="F126" i="27"/>
  <c r="E126" i="27"/>
  <c r="D126" i="27"/>
  <c r="I125" i="27"/>
  <c r="I124" i="27"/>
  <c r="I123" i="27"/>
  <c r="L121" i="27"/>
  <c r="L438" i="27"/>
  <c r="K121" i="27"/>
  <c r="J121" i="27"/>
  <c r="H121" i="27"/>
  <c r="G121" i="27"/>
  <c r="F121" i="27"/>
  <c r="E121" i="27"/>
  <c r="D121" i="27"/>
  <c r="D127" i="27"/>
  <c r="I120" i="27"/>
  <c r="I119" i="27"/>
  <c r="I118" i="27"/>
  <c r="I117" i="27"/>
  <c r="I116" i="27"/>
  <c r="I115" i="27"/>
  <c r="I114" i="27"/>
  <c r="L104" i="27"/>
  <c r="L453" i="27"/>
  <c r="K104" i="27"/>
  <c r="K453" i="27"/>
  <c r="J104" i="27"/>
  <c r="J453" i="27"/>
  <c r="H104" i="27"/>
  <c r="G104" i="27"/>
  <c r="F104" i="27"/>
  <c r="E104" i="27"/>
  <c r="D104" i="27"/>
  <c r="I103" i="27"/>
  <c r="I102" i="27"/>
  <c r="I101" i="27"/>
  <c r="L99" i="27"/>
  <c r="L437" i="27"/>
  <c r="K99" i="27"/>
  <c r="K437" i="27"/>
  <c r="J99" i="27"/>
  <c r="J437" i="27"/>
  <c r="H99" i="27"/>
  <c r="H105" i="27"/>
  <c r="G99" i="27"/>
  <c r="F99" i="27"/>
  <c r="E99" i="27"/>
  <c r="E105" i="27"/>
  <c r="D99" i="27"/>
  <c r="D105" i="27"/>
  <c r="I98" i="27"/>
  <c r="I97" i="27"/>
  <c r="I96" i="27"/>
  <c r="I95" i="27"/>
  <c r="I94" i="27"/>
  <c r="I93" i="27"/>
  <c r="I92" i="27"/>
  <c r="L82" i="27"/>
  <c r="L452" i="27"/>
  <c r="K82" i="27"/>
  <c r="K452" i="27"/>
  <c r="J82" i="27"/>
  <c r="J452" i="27"/>
  <c r="H82" i="27"/>
  <c r="G82" i="27"/>
  <c r="F82" i="27"/>
  <c r="E82" i="27"/>
  <c r="D82" i="27"/>
  <c r="I81" i="27"/>
  <c r="I80" i="27"/>
  <c r="I79" i="27"/>
  <c r="L77" i="27"/>
  <c r="K77" i="27"/>
  <c r="K436" i="27"/>
  <c r="J77" i="27"/>
  <c r="H77" i="27"/>
  <c r="G77" i="27"/>
  <c r="F77" i="27"/>
  <c r="F83" i="27"/>
  <c r="E77" i="27"/>
  <c r="E83" i="27"/>
  <c r="D77" i="27"/>
  <c r="I76" i="27"/>
  <c r="I75" i="27"/>
  <c r="I74" i="27"/>
  <c r="I73" i="27"/>
  <c r="I72" i="27"/>
  <c r="I71" i="27"/>
  <c r="I70" i="27"/>
  <c r="L60" i="27"/>
  <c r="K60" i="27"/>
  <c r="K451" i="27"/>
  <c r="J60" i="27"/>
  <c r="J451" i="27"/>
  <c r="H60" i="27"/>
  <c r="G60" i="27"/>
  <c r="F60" i="27"/>
  <c r="E60" i="27"/>
  <c r="D60" i="27"/>
  <c r="I59" i="27"/>
  <c r="I58" i="27"/>
  <c r="I57" i="27"/>
  <c r="L55" i="27"/>
  <c r="K55" i="27"/>
  <c r="J55" i="27"/>
  <c r="J435" i="27"/>
  <c r="H55" i="27"/>
  <c r="H61" i="27"/>
  <c r="G55" i="27"/>
  <c r="F55" i="27"/>
  <c r="E55" i="27"/>
  <c r="D55" i="27"/>
  <c r="I54" i="27"/>
  <c r="I53" i="27"/>
  <c r="I52" i="27"/>
  <c r="I51" i="27"/>
  <c r="I50" i="27"/>
  <c r="I49" i="27"/>
  <c r="I48" i="27"/>
  <c r="L38" i="27"/>
  <c r="L450" i="27"/>
  <c r="K38" i="27"/>
  <c r="K450" i="27"/>
  <c r="J38" i="27"/>
  <c r="J450" i="27"/>
  <c r="H38" i="27"/>
  <c r="G38" i="27"/>
  <c r="F38" i="27"/>
  <c r="E38" i="27"/>
  <c r="D38" i="27"/>
  <c r="I37" i="27"/>
  <c r="I36" i="27"/>
  <c r="I35" i="27"/>
  <c r="L33" i="27"/>
  <c r="L434" i="27"/>
  <c r="K33" i="27"/>
  <c r="J33" i="27"/>
  <c r="J434" i="27"/>
  <c r="H33" i="27"/>
  <c r="G33" i="27"/>
  <c r="F33" i="27"/>
  <c r="E33" i="27"/>
  <c r="D33" i="27"/>
  <c r="I32" i="27"/>
  <c r="I31" i="27"/>
  <c r="I30" i="27"/>
  <c r="I29" i="27"/>
  <c r="I28" i="27"/>
  <c r="I27" i="27"/>
  <c r="I26" i="27"/>
  <c r="A23" i="27"/>
  <c r="A45" i="27"/>
  <c r="A67" i="27"/>
  <c r="A89" i="27"/>
  <c r="A111" i="27"/>
  <c r="A133" i="27"/>
  <c r="A155" i="27"/>
  <c r="A177" i="27"/>
  <c r="A199" i="27"/>
  <c r="A221" i="27"/>
  <c r="A243" i="27"/>
  <c r="L16" i="27"/>
  <c r="L449" i="27"/>
  <c r="K16" i="27"/>
  <c r="K449" i="27"/>
  <c r="J16" i="27"/>
  <c r="J449" i="27"/>
  <c r="H16" i="27"/>
  <c r="H17" i="27"/>
  <c r="G16" i="27"/>
  <c r="F16" i="27"/>
  <c r="E16" i="27"/>
  <c r="D16" i="27"/>
  <c r="I15" i="27"/>
  <c r="I14" i="27"/>
  <c r="I13" i="27"/>
  <c r="L11" i="27"/>
  <c r="L433" i="27"/>
  <c r="K11" i="27"/>
  <c r="K433" i="27"/>
  <c r="J11" i="27"/>
  <c r="H11" i="27"/>
  <c r="G11" i="27"/>
  <c r="F11" i="27"/>
  <c r="E11" i="27"/>
  <c r="D11" i="27"/>
  <c r="I10" i="27"/>
  <c r="I9" i="27"/>
  <c r="I8" i="27"/>
  <c r="I7" i="27"/>
  <c r="I6" i="27"/>
  <c r="I4" i="27"/>
  <c r="I278" i="25"/>
  <c r="I256" i="25"/>
  <c r="I234" i="25"/>
  <c r="I212" i="25"/>
  <c r="I190" i="25"/>
  <c r="I168" i="25"/>
  <c r="I146" i="25"/>
  <c r="I124" i="25"/>
  <c r="I102" i="25"/>
  <c r="I80" i="25"/>
  <c r="I58" i="25"/>
  <c r="I36" i="25"/>
  <c r="I14" i="25"/>
  <c r="I278" i="24"/>
  <c r="I256" i="24"/>
  <c r="I234" i="24"/>
  <c r="I212" i="24"/>
  <c r="I190" i="24"/>
  <c r="I168" i="24"/>
  <c r="I146" i="24"/>
  <c r="I124" i="24"/>
  <c r="I102" i="24"/>
  <c r="I80" i="24"/>
  <c r="I58" i="24"/>
  <c r="I36" i="24"/>
  <c r="I14" i="24"/>
  <c r="AC480" i="25"/>
  <c r="H466" i="25"/>
  <c r="H467" i="25"/>
  <c r="H468" i="25"/>
  <c r="H469" i="25"/>
  <c r="H470" i="25"/>
  <c r="H471" i="25"/>
  <c r="H472" i="25"/>
  <c r="H473" i="25"/>
  <c r="H474" i="25"/>
  <c r="H475" i="25"/>
  <c r="H476" i="25"/>
  <c r="H450" i="25"/>
  <c r="H451" i="25"/>
  <c r="H452" i="25"/>
  <c r="H453" i="25"/>
  <c r="H454" i="25"/>
  <c r="H455" i="25"/>
  <c r="H456" i="25"/>
  <c r="H457" i="25"/>
  <c r="H458" i="25"/>
  <c r="H459" i="25"/>
  <c r="H460" i="25"/>
  <c r="O441" i="25"/>
  <c r="O442" i="25"/>
  <c r="Q440" i="25"/>
  <c r="G440" i="25"/>
  <c r="G456" i="25"/>
  <c r="G472" i="25"/>
  <c r="Q439" i="25"/>
  <c r="G439" i="25"/>
  <c r="G455" i="25"/>
  <c r="G471" i="25"/>
  <c r="Q438" i="25"/>
  <c r="G438" i="25"/>
  <c r="G454" i="25"/>
  <c r="G470" i="25"/>
  <c r="Q437" i="25"/>
  <c r="G437" i="25"/>
  <c r="G453" i="25"/>
  <c r="G469" i="25"/>
  <c r="Q436" i="25"/>
  <c r="G436" i="25"/>
  <c r="G452" i="25"/>
  <c r="G468" i="25"/>
  <c r="Q435" i="25"/>
  <c r="G435" i="25"/>
  <c r="G451" i="25"/>
  <c r="G467" i="25"/>
  <c r="Q434" i="25"/>
  <c r="G434" i="25"/>
  <c r="G450" i="25"/>
  <c r="G466" i="25"/>
  <c r="G433" i="25"/>
  <c r="G449" i="25"/>
  <c r="G465" i="25"/>
  <c r="L279" i="25"/>
  <c r="K279" i="25"/>
  <c r="J279" i="25"/>
  <c r="H279" i="25"/>
  <c r="G279" i="25"/>
  <c r="F279" i="25"/>
  <c r="E279" i="25"/>
  <c r="D279" i="25"/>
  <c r="L277" i="25"/>
  <c r="K277" i="25"/>
  <c r="J277" i="25"/>
  <c r="H277" i="25"/>
  <c r="H280" i="25"/>
  <c r="G277" i="25"/>
  <c r="G280" i="25"/>
  <c r="F277" i="25"/>
  <c r="E277" i="25"/>
  <c r="D277" i="25"/>
  <c r="L274" i="25"/>
  <c r="K274" i="25"/>
  <c r="J274" i="25"/>
  <c r="H274" i="25"/>
  <c r="G274" i="25"/>
  <c r="F274" i="25"/>
  <c r="E274" i="25"/>
  <c r="D274" i="25"/>
  <c r="L273" i="25"/>
  <c r="K273" i="25"/>
  <c r="J273" i="25"/>
  <c r="H273" i="25"/>
  <c r="G273" i="25"/>
  <c r="F273" i="25"/>
  <c r="E273" i="25"/>
  <c r="D273" i="25"/>
  <c r="L272" i="25"/>
  <c r="K272" i="25"/>
  <c r="J272" i="25"/>
  <c r="H272" i="25"/>
  <c r="G272" i="25"/>
  <c r="F272" i="25"/>
  <c r="E272" i="25"/>
  <c r="D272" i="25"/>
  <c r="I272" i="25"/>
  <c r="L271" i="25"/>
  <c r="K271" i="25"/>
  <c r="J271" i="25"/>
  <c r="H271" i="25"/>
  <c r="G271" i="25"/>
  <c r="F271" i="25"/>
  <c r="E271" i="25"/>
  <c r="D271" i="25"/>
  <c r="L270" i="25"/>
  <c r="K270" i="25"/>
  <c r="J270" i="25"/>
  <c r="H270" i="25"/>
  <c r="G270" i="25"/>
  <c r="F270" i="25"/>
  <c r="E270" i="25"/>
  <c r="D270" i="25"/>
  <c r="L269" i="25"/>
  <c r="K269" i="25"/>
  <c r="J269" i="25"/>
  <c r="H269" i="25"/>
  <c r="G269" i="25"/>
  <c r="F269" i="25"/>
  <c r="E269" i="25"/>
  <c r="D269" i="25"/>
  <c r="L268" i="25"/>
  <c r="K268" i="25"/>
  <c r="K275" i="25"/>
  <c r="J268" i="25"/>
  <c r="H268" i="25"/>
  <c r="G268" i="25"/>
  <c r="F268" i="25"/>
  <c r="E268" i="25"/>
  <c r="D268" i="25"/>
  <c r="L258" i="25"/>
  <c r="K258" i="25"/>
  <c r="J258" i="25"/>
  <c r="J460" i="25"/>
  <c r="H258" i="25"/>
  <c r="G258" i="25"/>
  <c r="F258" i="25"/>
  <c r="E258" i="25"/>
  <c r="E259" i="25"/>
  <c r="D258" i="25"/>
  <c r="I257" i="25"/>
  <c r="I255" i="25"/>
  <c r="L253" i="25"/>
  <c r="K253" i="25"/>
  <c r="J253" i="25"/>
  <c r="H253" i="25"/>
  <c r="H259" i="25"/>
  <c r="G253" i="25"/>
  <c r="F253" i="25"/>
  <c r="E253" i="25"/>
  <c r="D253" i="25"/>
  <c r="I252" i="25"/>
  <c r="I251" i="25"/>
  <c r="I250" i="25"/>
  <c r="I249" i="25"/>
  <c r="I248" i="25"/>
  <c r="I247" i="25"/>
  <c r="I246" i="25"/>
  <c r="L236" i="25"/>
  <c r="L459" i="25"/>
  <c r="K236" i="25"/>
  <c r="K459" i="25"/>
  <c r="J236" i="25"/>
  <c r="H236" i="25"/>
  <c r="G236" i="25"/>
  <c r="F236" i="25"/>
  <c r="E236" i="25"/>
  <c r="E237" i="25"/>
  <c r="D236" i="25"/>
  <c r="I235" i="25"/>
  <c r="I233" i="25"/>
  <c r="L231" i="25"/>
  <c r="L443" i="25"/>
  <c r="K231" i="25"/>
  <c r="K443" i="25"/>
  <c r="J231" i="25"/>
  <c r="J443" i="25"/>
  <c r="H231" i="25"/>
  <c r="G231" i="25"/>
  <c r="F231" i="25"/>
  <c r="F237" i="25"/>
  <c r="E231" i="25"/>
  <c r="D231" i="25"/>
  <c r="I230" i="25"/>
  <c r="I229" i="25"/>
  <c r="I228" i="25"/>
  <c r="I227" i="25"/>
  <c r="I226" i="25"/>
  <c r="I225" i="25"/>
  <c r="I224" i="25"/>
  <c r="L214" i="25"/>
  <c r="L458" i="25"/>
  <c r="K214" i="25"/>
  <c r="K458" i="25"/>
  <c r="J214" i="25"/>
  <c r="J458" i="25"/>
  <c r="H214" i="25"/>
  <c r="G214" i="25"/>
  <c r="F214" i="25"/>
  <c r="E214" i="25"/>
  <c r="E215" i="25"/>
  <c r="D214" i="25"/>
  <c r="I213" i="25"/>
  <c r="I211" i="25"/>
  <c r="L209" i="25"/>
  <c r="L442" i="25"/>
  <c r="K209" i="25"/>
  <c r="K442" i="25"/>
  <c r="J209" i="25"/>
  <c r="J442" i="25"/>
  <c r="H209" i="25"/>
  <c r="H215" i="25"/>
  <c r="G209" i="25"/>
  <c r="G215" i="25"/>
  <c r="F209" i="25"/>
  <c r="E209" i="25"/>
  <c r="D209" i="25"/>
  <c r="I208" i="25"/>
  <c r="I207" i="25"/>
  <c r="I206" i="25"/>
  <c r="I205" i="25"/>
  <c r="I204" i="25"/>
  <c r="I203" i="25"/>
  <c r="I202" i="25"/>
  <c r="L192" i="25"/>
  <c r="L457" i="25"/>
  <c r="K192" i="25"/>
  <c r="K457" i="25"/>
  <c r="J192" i="25"/>
  <c r="J457" i="25"/>
  <c r="H192" i="25"/>
  <c r="G192" i="25"/>
  <c r="F192" i="25"/>
  <c r="E192" i="25"/>
  <c r="D192" i="25"/>
  <c r="I191" i="25"/>
  <c r="I189" i="25"/>
  <c r="L187" i="25"/>
  <c r="L441" i="25"/>
  <c r="K187" i="25"/>
  <c r="K441" i="25"/>
  <c r="J187" i="25"/>
  <c r="J441" i="25"/>
  <c r="H187" i="25"/>
  <c r="G187" i="25"/>
  <c r="F187" i="25"/>
  <c r="F193" i="25"/>
  <c r="E187" i="25"/>
  <c r="D187" i="25"/>
  <c r="I186" i="25"/>
  <c r="I185" i="25"/>
  <c r="I184" i="25"/>
  <c r="I183" i="25"/>
  <c r="I182" i="25"/>
  <c r="I181" i="25"/>
  <c r="I180" i="25"/>
  <c r="L170" i="25"/>
  <c r="L456" i="25"/>
  <c r="K170" i="25"/>
  <c r="K456" i="25"/>
  <c r="J170" i="25"/>
  <c r="J456" i="25"/>
  <c r="H170" i="25"/>
  <c r="G170" i="25"/>
  <c r="F170" i="25"/>
  <c r="F171" i="25"/>
  <c r="E170" i="25"/>
  <c r="D170" i="25"/>
  <c r="I169" i="25"/>
  <c r="I167" i="25"/>
  <c r="L165" i="25"/>
  <c r="L440" i="25"/>
  <c r="K165" i="25"/>
  <c r="J165" i="25"/>
  <c r="J440" i="25"/>
  <c r="H165" i="25"/>
  <c r="G165" i="25"/>
  <c r="F165" i="25"/>
  <c r="E165" i="25"/>
  <c r="E171" i="25"/>
  <c r="D165" i="25"/>
  <c r="I164" i="25"/>
  <c r="I163" i="25"/>
  <c r="I162" i="25"/>
  <c r="I161" i="25"/>
  <c r="I160" i="25"/>
  <c r="I159" i="25"/>
  <c r="I158" i="25"/>
  <c r="L148" i="25"/>
  <c r="L455" i="25"/>
  <c r="K148" i="25"/>
  <c r="K455" i="25"/>
  <c r="J148" i="25"/>
  <c r="J455" i="25"/>
  <c r="H148" i="25"/>
  <c r="G148" i="25"/>
  <c r="G149" i="25"/>
  <c r="F148" i="25"/>
  <c r="F149" i="25"/>
  <c r="E148" i="25"/>
  <c r="D148" i="25"/>
  <c r="I147" i="25"/>
  <c r="I145" i="25"/>
  <c r="L143" i="25"/>
  <c r="K143" i="25"/>
  <c r="J143" i="25"/>
  <c r="J439" i="25"/>
  <c r="H143" i="25"/>
  <c r="G143" i="25"/>
  <c r="F143" i="25"/>
  <c r="E143" i="25"/>
  <c r="E149" i="25"/>
  <c r="D143" i="25"/>
  <c r="I142" i="25"/>
  <c r="I141" i="25"/>
  <c r="I140" i="25"/>
  <c r="I139" i="25"/>
  <c r="I138" i="25"/>
  <c r="I137" i="25"/>
  <c r="I136" i="25"/>
  <c r="L126" i="25"/>
  <c r="L454" i="25"/>
  <c r="K126" i="25"/>
  <c r="K454" i="25"/>
  <c r="J126" i="25"/>
  <c r="J454" i="25"/>
  <c r="H126" i="25"/>
  <c r="G126" i="25"/>
  <c r="F126" i="25"/>
  <c r="E126" i="25"/>
  <c r="D126" i="25"/>
  <c r="I125" i="25"/>
  <c r="I123" i="25"/>
  <c r="L121" i="25"/>
  <c r="L438" i="25"/>
  <c r="K121" i="25"/>
  <c r="K438" i="25"/>
  <c r="J121" i="25"/>
  <c r="J438" i="25"/>
  <c r="H121" i="25"/>
  <c r="G121" i="25"/>
  <c r="F121" i="25"/>
  <c r="E121" i="25"/>
  <c r="E127" i="25"/>
  <c r="D121" i="25"/>
  <c r="D127" i="25"/>
  <c r="I120" i="25"/>
  <c r="I119" i="25"/>
  <c r="I118" i="25"/>
  <c r="I117" i="25"/>
  <c r="I116" i="25"/>
  <c r="I115" i="25"/>
  <c r="I114" i="25"/>
  <c r="L104" i="25"/>
  <c r="L453" i="25"/>
  <c r="K104" i="25"/>
  <c r="K453" i="25"/>
  <c r="J104" i="25"/>
  <c r="J453" i="25"/>
  <c r="H104" i="25"/>
  <c r="G104" i="25"/>
  <c r="F104" i="25"/>
  <c r="E104" i="25"/>
  <c r="D104" i="25"/>
  <c r="I103" i="25"/>
  <c r="I101" i="25"/>
  <c r="L99" i="25"/>
  <c r="K99" i="25"/>
  <c r="K437" i="25"/>
  <c r="J99" i="25"/>
  <c r="J437" i="25"/>
  <c r="H99" i="25"/>
  <c r="G99" i="25"/>
  <c r="F99" i="25"/>
  <c r="E99" i="25"/>
  <c r="E105" i="25"/>
  <c r="D99" i="25"/>
  <c r="D105" i="25"/>
  <c r="I98" i="25"/>
  <c r="I97" i="25"/>
  <c r="I96" i="25"/>
  <c r="I95" i="25"/>
  <c r="I94" i="25"/>
  <c r="I93" i="25"/>
  <c r="I92" i="25"/>
  <c r="L82" i="25"/>
  <c r="K82" i="25"/>
  <c r="K452" i="25"/>
  <c r="J82" i="25"/>
  <c r="J452" i="25"/>
  <c r="H82" i="25"/>
  <c r="G82" i="25"/>
  <c r="F82" i="25"/>
  <c r="E82" i="25"/>
  <c r="D82" i="25"/>
  <c r="I81" i="25"/>
  <c r="I79" i="25"/>
  <c r="L77" i="25"/>
  <c r="K77" i="25"/>
  <c r="K436" i="25"/>
  <c r="J77" i="25"/>
  <c r="H77" i="25"/>
  <c r="G77" i="25"/>
  <c r="F77" i="25"/>
  <c r="E77" i="25"/>
  <c r="D77" i="25"/>
  <c r="I76" i="25"/>
  <c r="I75" i="25"/>
  <c r="I74" i="25"/>
  <c r="I73" i="25"/>
  <c r="I72" i="25"/>
  <c r="I71" i="25"/>
  <c r="I70" i="25"/>
  <c r="L60" i="25"/>
  <c r="L451" i="25"/>
  <c r="K60" i="25"/>
  <c r="J60" i="25"/>
  <c r="J451" i="25"/>
  <c r="H60" i="25"/>
  <c r="G60" i="25"/>
  <c r="F60" i="25"/>
  <c r="E60" i="25"/>
  <c r="D60" i="25"/>
  <c r="I59" i="25"/>
  <c r="I57" i="25"/>
  <c r="L55" i="25"/>
  <c r="K55" i="25"/>
  <c r="K435" i="25"/>
  <c r="J55" i="25"/>
  <c r="J435" i="25"/>
  <c r="H55" i="25"/>
  <c r="G55" i="25"/>
  <c r="F55" i="25"/>
  <c r="E55" i="25"/>
  <c r="E61" i="25"/>
  <c r="D55" i="25"/>
  <c r="I54" i="25"/>
  <c r="I53" i="25"/>
  <c r="I52" i="25"/>
  <c r="I51" i="25"/>
  <c r="I50" i="25"/>
  <c r="I49" i="25"/>
  <c r="I48" i="25"/>
  <c r="L38" i="25"/>
  <c r="L450" i="25"/>
  <c r="K38" i="25"/>
  <c r="K450" i="25"/>
  <c r="J38" i="25"/>
  <c r="J450" i="25"/>
  <c r="H38" i="25"/>
  <c r="G38" i="25"/>
  <c r="F38" i="25"/>
  <c r="E38" i="25"/>
  <c r="D38" i="25"/>
  <c r="I37" i="25"/>
  <c r="I35" i="25"/>
  <c r="L33" i="25"/>
  <c r="L434" i="25"/>
  <c r="K33" i="25"/>
  <c r="J33" i="25"/>
  <c r="H33" i="25"/>
  <c r="G33" i="25"/>
  <c r="F33" i="25"/>
  <c r="F39" i="25"/>
  <c r="E33" i="25"/>
  <c r="D33" i="25"/>
  <c r="D39" i="25"/>
  <c r="I32" i="25"/>
  <c r="I31" i="25"/>
  <c r="I30" i="25"/>
  <c r="I29" i="25"/>
  <c r="I28" i="25"/>
  <c r="I27" i="25"/>
  <c r="I26" i="25"/>
  <c r="A23" i="25"/>
  <c r="A45" i="25"/>
  <c r="A67" i="25"/>
  <c r="A89" i="25"/>
  <c r="A111" i="25"/>
  <c r="A133" i="25"/>
  <c r="A155" i="25"/>
  <c r="A177" i="25"/>
  <c r="A199" i="25"/>
  <c r="A221" i="25"/>
  <c r="A243" i="25"/>
  <c r="L16" i="25"/>
  <c r="L449" i="25"/>
  <c r="K16" i="25"/>
  <c r="J16" i="25"/>
  <c r="J449" i="25"/>
  <c r="H16" i="25"/>
  <c r="G16" i="25"/>
  <c r="F16" i="25"/>
  <c r="E16" i="25"/>
  <c r="D16" i="25"/>
  <c r="D17" i="25"/>
  <c r="I15" i="25"/>
  <c r="I13" i="25"/>
  <c r="L11" i="25"/>
  <c r="L433" i="25"/>
  <c r="K11" i="25"/>
  <c r="J11" i="25"/>
  <c r="J433" i="25"/>
  <c r="H11" i="25"/>
  <c r="H17" i="25"/>
  <c r="G11" i="25"/>
  <c r="F11" i="25"/>
  <c r="F17" i="25"/>
  <c r="E11" i="25"/>
  <c r="E17" i="25"/>
  <c r="D11" i="25"/>
  <c r="I10" i="25"/>
  <c r="I9" i="25"/>
  <c r="I8" i="25"/>
  <c r="I7" i="25"/>
  <c r="I6" i="25"/>
  <c r="I5" i="25"/>
  <c r="I4" i="25"/>
  <c r="AC480" i="24"/>
  <c r="H466" i="24"/>
  <c r="H467" i="24"/>
  <c r="H468" i="24"/>
  <c r="H469" i="24"/>
  <c r="H470" i="24"/>
  <c r="H471" i="24"/>
  <c r="H472" i="24"/>
  <c r="H473" i="24"/>
  <c r="H474" i="24"/>
  <c r="H475" i="24"/>
  <c r="H476" i="24"/>
  <c r="H450" i="24"/>
  <c r="H451" i="24"/>
  <c r="H452" i="24"/>
  <c r="H453" i="24"/>
  <c r="H454" i="24"/>
  <c r="H455" i="24"/>
  <c r="H456" i="24"/>
  <c r="H457" i="24"/>
  <c r="H458" i="24"/>
  <c r="H459" i="24"/>
  <c r="H460" i="24"/>
  <c r="O441" i="24"/>
  <c r="Q440" i="24"/>
  <c r="G440" i="24"/>
  <c r="G456" i="24"/>
  <c r="G472" i="24"/>
  <c r="Q439" i="24"/>
  <c r="G439" i="24"/>
  <c r="G455" i="24"/>
  <c r="G471" i="24"/>
  <c r="Q438" i="24"/>
  <c r="G438" i="24"/>
  <c r="G454" i="24"/>
  <c r="G470" i="24"/>
  <c r="Q437" i="24"/>
  <c r="G437" i="24"/>
  <c r="G453" i="24"/>
  <c r="G469" i="24"/>
  <c r="Q436" i="24"/>
  <c r="G436" i="24"/>
  <c r="G452" i="24"/>
  <c r="G468" i="24"/>
  <c r="Q435" i="24"/>
  <c r="G435" i="24"/>
  <c r="G451" i="24"/>
  <c r="G467" i="24"/>
  <c r="Q434" i="24"/>
  <c r="G434" i="24"/>
  <c r="G450" i="24"/>
  <c r="G466" i="24"/>
  <c r="G433" i="24"/>
  <c r="G449" i="24"/>
  <c r="G465" i="24"/>
  <c r="L279" i="24"/>
  <c r="K279" i="24"/>
  <c r="J279" i="24"/>
  <c r="H279" i="24"/>
  <c r="G279" i="24"/>
  <c r="F279" i="24"/>
  <c r="E279" i="24"/>
  <c r="D279" i="24"/>
  <c r="L277" i="24"/>
  <c r="K277" i="24"/>
  <c r="J277" i="24"/>
  <c r="H277" i="24"/>
  <c r="H280" i="24"/>
  <c r="G277" i="24"/>
  <c r="F277" i="24"/>
  <c r="F280" i="24"/>
  <c r="E277" i="24"/>
  <c r="D277" i="24"/>
  <c r="L274" i="24"/>
  <c r="K274" i="24"/>
  <c r="J274" i="24"/>
  <c r="H274" i="24"/>
  <c r="G274" i="24"/>
  <c r="F274" i="24"/>
  <c r="E274" i="24"/>
  <c r="D274" i="24"/>
  <c r="L273" i="24"/>
  <c r="K273" i="24"/>
  <c r="J273" i="24"/>
  <c r="H273" i="24"/>
  <c r="G273" i="24"/>
  <c r="F273" i="24"/>
  <c r="E273" i="24"/>
  <c r="D273" i="24"/>
  <c r="I273" i="24"/>
  <c r="L272" i="24"/>
  <c r="K272" i="24"/>
  <c r="J272" i="24"/>
  <c r="H272" i="24"/>
  <c r="G272" i="24"/>
  <c r="F272" i="24"/>
  <c r="E272" i="24"/>
  <c r="D272" i="24"/>
  <c r="I272" i="24"/>
  <c r="L271" i="24"/>
  <c r="K271" i="24"/>
  <c r="J271" i="24"/>
  <c r="H271" i="24"/>
  <c r="G271" i="24"/>
  <c r="F271" i="24"/>
  <c r="E271" i="24"/>
  <c r="D271" i="24"/>
  <c r="L270" i="24"/>
  <c r="K270" i="24"/>
  <c r="J270" i="24"/>
  <c r="H270" i="24"/>
  <c r="G270" i="24"/>
  <c r="F270" i="24"/>
  <c r="E270" i="24"/>
  <c r="D270" i="24"/>
  <c r="L269" i="24"/>
  <c r="K269" i="24"/>
  <c r="J269" i="24"/>
  <c r="H269" i="24"/>
  <c r="G269" i="24"/>
  <c r="F269" i="24"/>
  <c r="E269" i="24"/>
  <c r="I269" i="24"/>
  <c r="D269" i="24"/>
  <c r="L268" i="24"/>
  <c r="K268" i="24"/>
  <c r="J268" i="24"/>
  <c r="H268" i="24"/>
  <c r="G268" i="24"/>
  <c r="F268" i="24"/>
  <c r="E268" i="24"/>
  <c r="D268" i="24"/>
  <c r="I268" i="24"/>
  <c r="L258" i="24"/>
  <c r="L460" i="24"/>
  <c r="K258" i="24"/>
  <c r="J258" i="24"/>
  <c r="J460" i="24"/>
  <c r="H258" i="24"/>
  <c r="H259" i="24"/>
  <c r="G258" i="24"/>
  <c r="G259" i="24"/>
  <c r="F258" i="24"/>
  <c r="E258" i="24"/>
  <c r="D258" i="24"/>
  <c r="I257" i="24"/>
  <c r="I255" i="24"/>
  <c r="L253" i="24"/>
  <c r="K253" i="24"/>
  <c r="K444" i="24"/>
  <c r="J253" i="24"/>
  <c r="H253" i="24"/>
  <c r="G253" i="24"/>
  <c r="F253" i="24"/>
  <c r="E253" i="24"/>
  <c r="D253" i="24"/>
  <c r="D259" i="24"/>
  <c r="I252" i="24"/>
  <c r="I251" i="24"/>
  <c r="I250" i="24"/>
  <c r="I249" i="24"/>
  <c r="I248" i="24"/>
  <c r="I247" i="24"/>
  <c r="I246" i="24"/>
  <c r="L236" i="24"/>
  <c r="K236" i="24"/>
  <c r="K459" i="24"/>
  <c r="J236" i="24"/>
  <c r="J459" i="24"/>
  <c r="H236" i="24"/>
  <c r="G236" i="24"/>
  <c r="G237" i="24"/>
  <c r="F236" i="24"/>
  <c r="E236" i="24"/>
  <c r="D236" i="24"/>
  <c r="I235" i="24"/>
  <c r="I233" i="24"/>
  <c r="L231" i="24"/>
  <c r="K231" i="24"/>
  <c r="K443" i="24"/>
  <c r="J231" i="24"/>
  <c r="J443" i="24"/>
  <c r="H231" i="24"/>
  <c r="G231" i="24"/>
  <c r="F231" i="24"/>
  <c r="E231" i="24"/>
  <c r="E237" i="24"/>
  <c r="D231" i="24"/>
  <c r="I230" i="24"/>
  <c r="I229" i="24"/>
  <c r="I228" i="24"/>
  <c r="I227" i="24"/>
  <c r="I226" i="24"/>
  <c r="I225" i="24"/>
  <c r="I224" i="24"/>
  <c r="L214" i="24"/>
  <c r="L458" i="24"/>
  <c r="K214" i="24"/>
  <c r="K458" i="24"/>
  <c r="J214" i="24"/>
  <c r="H214" i="24"/>
  <c r="G214" i="24"/>
  <c r="F214" i="24"/>
  <c r="E214" i="24"/>
  <c r="D214" i="24"/>
  <c r="I213" i="24"/>
  <c r="I211" i="24"/>
  <c r="L209" i="24"/>
  <c r="K209" i="24"/>
  <c r="K442" i="24"/>
  <c r="J209" i="24"/>
  <c r="J215" i="24"/>
  <c r="J474" i="24"/>
  <c r="H209" i="24"/>
  <c r="G209" i="24"/>
  <c r="G215" i="24"/>
  <c r="F209" i="24"/>
  <c r="E209" i="24"/>
  <c r="E215" i="24"/>
  <c r="D209" i="24"/>
  <c r="D215" i="24"/>
  <c r="I208" i="24"/>
  <c r="I207" i="24"/>
  <c r="I206" i="24"/>
  <c r="I205" i="24"/>
  <c r="I204" i="24"/>
  <c r="I203" i="24"/>
  <c r="I202" i="24"/>
  <c r="L192" i="24"/>
  <c r="K192" i="24"/>
  <c r="K457" i="24"/>
  <c r="J192" i="24"/>
  <c r="J457" i="24"/>
  <c r="H192" i="24"/>
  <c r="G192" i="24"/>
  <c r="F192" i="24"/>
  <c r="E192" i="24"/>
  <c r="D192" i="24"/>
  <c r="I191" i="24"/>
  <c r="I189" i="24"/>
  <c r="L187" i="24"/>
  <c r="L193" i="24"/>
  <c r="L473" i="24"/>
  <c r="K187" i="24"/>
  <c r="K441" i="24"/>
  <c r="J187" i="24"/>
  <c r="J441" i="24"/>
  <c r="H187" i="24"/>
  <c r="G187" i="24"/>
  <c r="F187" i="24"/>
  <c r="E187" i="24"/>
  <c r="E193" i="24"/>
  <c r="D187" i="24"/>
  <c r="D193" i="24"/>
  <c r="I186" i="24"/>
  <c r="I185" i="24"/>
  <c r="I184" i="24"/>
  <c r="I183" i="24"/>
  <c r="I182" i="24"/>
  <c r="I181" i="24"/>
  <c r="I180" i="24"/>
  <c r="L170" i="24"/>
  <c r="L456" i="24"/>
  <c r="K170" i="24"/>
  <c r="J170" i="24"/>
  <c r="J456" i="24"/>
  <c r="H170" i="24"/>
  <c r="G170" i="24"/>
  <c r="F170" i="24"/>
  <c r="E170" i="24"/>
  <c r="D170" i="24"/>
  <c r="D171" i="24"/>
  <c r="I169" i="24"/>
  <c r="I167" i="24"/>
  <c r="L165" i="24"/>
  <c r="K165" i="24"/>
  <c r="K171" i="24"/>
  <c r="K472" i="24"/>
  <c r="J165" i="24"/>
  <c r="J440" i="24"/>
  <c r="H165" i="24"/>
  <c r="G165" i="24"/>
  <c r="F165" i="24"/>
  <c r="E165" i="24"/>
  <c r="E171" i="24"/>
  <c r="D165" i="24"/>
  <c r="I164" i="24"/>
  <c r="I163" i="24"/>
  <c r="I162" i="24"/>
  <c r="I161" i="24"/>
  <c r="I160" i="24"/>
  <c r="I159" i="24"/>
  <c r="I158" i="24"/>
  <c r="L148" i="24"/>
  <c r="L455" i="24"/>
  <c r="K148" i="24"/>
  <c r="K149" i="24"/>
  <c r="K471" i="24"/>
  <c r="J148" i="24"/>
  <c r="J455" i="24"/>
  <c r="H148" i="24"/>
  <c r="G148" i="24"/>
  <c r="F148" i="24"/>
  <c r="E148" i="24"/>
  <c r="D148" i="24"/>
  <c r="I147" i="24"/>
  <c r="I148" i="24"/>
  <c r="I145" i="24"/>
  <c r="L143" i="24"/>
  <c r="L439" i="24"/>
  <c r="K143" i="24"/>
  <c r="K439" i="24"/>
  <c r="J143" i="24"/>
  <c r="J439" i="24"/>
  <c r="H143" i="24"/>
  <c r="G143" i="24"/>
  <c r="F143" i="24"/>
  <c r="F149" i="24"/>
  <c r="E143" i="24"/>
  <c r="E149" i="24"/>
  <c r="D143" i="24"/>
  <c r="I142" i="24"/>
  <c r="I141" i="24"/>
  <c r="I140" i="24"/>
  <c r="I139" i="24"/>
  <c r="I138" i="24"/>
  <c r="I137" i="24"/>
  <c r="I136" i="24"/>
  <c r="L126" i="24"/>
  <c r="L454" i="24"/>
  <c r="K126" i="24"/>
  <c r="K454" i="24"/>
  <c r="J126" i="24"/>
  <c r="H126" i="24"/>
  <c r="G126" i="24"/>
  <c r="F126" i="24"/>
  <c r="F127" i="24"/>
  <c r="E126" i="24"/>
  <c r="E127" i="24"/>
  <c r="D126" i="24"/>
  <c r="I125" i="24"/>
  <c r="I123" i="24"/>
  <c r="L121" i="24"/>
  <c r="K121" i="24"/>
  <c r="K438" i="24"/>
  <c r="J121" i="24"/>
  <c r="H121" i="24"/>
  <c r="H127" i="24"/>
  <c r="G121" i="24"/>
  <c r="F121" i="24"/>
  <c r="E121" i="24"/>
  <c r="D121" i="24"/>
  <c r="I120" i="24"/>
  <c r="I119" i="24"/>
  <c r="I118" i="24"/>
  <c r="I117" i="24"/>
  <c r="I116" i="24"/>
  <c r="I115" i="24"/>
  <c r="I114" i="24"/>
  <c r="L104" i="24"/>
  <c r="L453" i="24"/>
  <c r="K104" i="24"/>
  <c r="K105" i="24"/>
  <c r="K469" i="24"/>
  <c r="K453" i="24"/>
  <c r="J104" i="24"/>
  <c r="H104" i="24"/>
  <c r="G104" i="24"/>
  <c r="F104" i="24"/>
  <c r="E104" i="24"/>
  <c r="D104" i="24"/>
  <c r="I103" i="24"/>
  <c r="I101" i="24"/>
  <c r="L99" i="24"/>
  <c r="L437" i="24"/>
  <c r="K99" i="24"/>
  <c r="J99" i="24"/>
  <c r="J437" i="24"/>
  <c r="H99" i="24"/>
  <c r="H105" i="24"/>
  <c r="G99" i="24"/>
  <c r="F99" i="24"/>
  <c r="E99" i="24"/>
  <c r="E105" i="24"/>
  <c r="D99" i="24"/>
  <c r="I98" i="24"/>
  <c r="I97" i="24"/>
  <c r="I96" i="24"/>
  <c r="I95" i="24"/>
  <c r="I94" i="24"/>
  <c r="I93" i="24"/>
  <c r="I92" i="24"/>
  <c r="L82" i="24"/>
  <c r="L452" i="24"/>
  <c r="K82" i="24"/>
  <c r="J82" i="24"/>
  <c r="J452" i="24"/>
  <c r="H82" i="24"/>
  <c r="G82" i="24"/>
  <c r="F82" i="24"/>
  <c r="E82" i="24"/>
  <c r="D82" i="24"/>
  <c r="I81" i="24"/>
  <c r="I79" i="24"/>
  <c r="L77" i="24"/>
  <c r="L83" i="24"/>
  <c r="L468" i="24"/>
  <c r="K77" i="24"/>
  <c r="J77" i="24"/>
  <c r="H77" i="24"/>
  <c r="G77" i="24"/>
  <c r="F77" i="24"/>
  <c r="E77" i="24"/>
  <c r="D77" i="24"/>
  <c r="I76" i="24"/>
  <c r="I75" i="24"/>
  <c r="I74" i="24"/>
  <c r="I73" i="24"/>
  <c r="I72" i="24"/>
  <c r="I71" i="24"/>
  <c r="I70" i="24"/>
  <c r="L60" i="24"/>
  <c r="L451" i="24"/>
  <c r="K60" i="24"/>
  <c r="K451" i="24"/>
  <c r="J60" i="24"/>
  <c r="J451" i="24"/>
  <c r="H60" i="24"/>
  <c r="G60" i="24"/>
  <c r="F60" i="24"/>
  <c r="E60" i="24"/>
  <c r="D60" i="24"/>
  <c r="I59" i="24"/>
  <c r="I57" i="24"/>
  <c r="L55" i="24"/>
  <c r="L61" i="24"/>
  <c r="L467" i="24"/>
  <c r="K55" i="24"/>
  <c r="K435" i="24"/>
  <c r="J55" i="24"/>
  <c r="J435" i="24"/>
  <c r="H55" i="24"/>
  <c r="G55" i="24"/>
  <c r="F55" i="24"/>
  <c r="F61" i="24"/>
  <c r="E55" i="24"/>
  <c r="E61" i="24"/>
  <c r="D55" i="24"/>
  <c r="I54" i="24"/>
  <c r="I53" i="24"/>
  <c r="I52" i="24"/>
  <c r="I51" i="24"/>
  <c r="I50" i="24"/>
  <c r="I49" i="24"/>
  <c r="I48" i="24"/>
  <c r="L38" i="24"/>
  <c r="L450" i="24"/>
  <c r="K38" i="24"/>
  <c r="K450" i="24"/>
  <c r="J38" i="24"/>
  <c r="J450" i="24"/>
  <c r="H38" i="24"/>
  <c r="G38" i="24"/>
  <c r="F38" i="24"/>
  <c r="F39" i="24"/>
  <c r="E38" i="24"/>
  <c r="D38" i="24"/>
  <c r="I37" i="24"/>
  <c r="I35" i="24"/>
  <c r="L33" i="24"/>
  <c r="K33" i="24"/>
  <c r="K434" i="24"/>
  <c r="J33" i="24"/>
  <c r="J434" i="24"/>
  <c r="H33" i="24"/>
  <c r="H39" i="24"/>
  <c r="G33" i="24"/>
  <c r="F33" i="24"/>
  <c r="E33" i="24"/>
  <c r="D33" i="24"/>
  <c r="I32" i="24"/>
  <c r="I31" i="24"/>
  <c r="I30" i="24"/>
  <c r="I29" i="24"/>
  <c r="I28" i="24"/>
  <c r="I27" i="24"/>
  <c r="I26" i="24"/>
  <c r="A23" i="24"/>
  <c r="A45" i="24"/>
  <c r="A67" i="24"/>
  <c r="A89" i="24"/>
  <c r="A111" i="24"/>
  <c r="A133" i="24"/>
  <c r="A155" i="24"/>
  <c r="A177" i="24"/>
  <c r="A199" i="24"/>
  <c r="A221" i="24"/>
  <c r="A243" i="24"/>
  <c r="L16" i="24"/>
  <c r="L449" i="24"/>
  <c r="K16" i="24"/>
  <c r="K449" i="24"/>
  <c r="J16" i="24"/>
  <c r="J449" i="24"/>
  <c r="H16" i="24"/>
  <c r="G16" i="24"/>
  <c r="F16" i="24"/>
  <c r="E16" i="24"/>
  <c r="D16" i="24"/>
  <c r="I15" i="24"/>
  <c r="I13" i="24"/>
  <c r="L11" i="24"/>
  <c r="L433" i="24"/>
  <c r="K11" i="24"/>
  <c r="J11" i="24"/>
  <c r="J433" i="24"/>
  <c r="H11" i="24"/>
  <c r="G11" i="24"/>
  <c r="G17" i="24"/>
  <c r="F11" i="24"/>
  <c r="E11" i="24"/>
  <c r="D11" i="24"/>
  <c r="I10" i="24"/>
  <c r="I9" i="24"/>
  <c r="I8" i="24"/>
  <c r="I7" i="24"/>
  <c r="I6" i="24"/>
  <c r="I5" i="24"/>
  <c r="I4" i="24"/>
  <c r="J444" i="24"/>
  <c r="L36" i="23"/>
  <c r="L246" i="23"/>
  <c r="L447" i="23"/>
  <c r="K246" i="23"/>
  <c r="K447" i="23"/>
  <c r="J246" i="23"/>
  <c r="H246" i="23"/>
  <c r="G246" i="23"/>
  <c r="F246" i="23"/>
  <c r="E246" i="23"/>
  <c r="D246" i="23"/>
  <c r="I245" i="23"/>
  <c r="I244" i="23"/>
  <c r="L242" i="23"/>
  <c r="K242" i="23"/>
  <c r="K431" i="23"/>
  <c r="J242" i="23"/>
  <c r="J431" i="23"/>
  <c r="H242" i="23"/>
  <c r="H247" i="23"/>
  <c r="G242" i="23"/>
  <c r="G247" i="23"/>
  <c r="F242" i="23"/>
  <c r="F247" i="23"/>
  <c r="E242" i="23"/>
  <c r="D242" i="23"/>
  <c r="D247" i="23"/>
  <c r="I241" i="23"/>
  <c r="I240" i="23"/>
  <c r="I239" i="23"/>
  <c r="I238" i="23"/>
  <c r="I237" i="23"/>
  <c r="I236" i="23"/>
  <c r="I235" i="23"/>
  <c r="I242" i="23"/>
  <c r="L225" i="23"/>
  <c r="L446" i="23"/>
  <c r="K225" i="23"/>
  <c r="J225" i="23"/>
  <c r="J446" i="23"/>
  <c r="H225" i="23"/>
  <c r="G225" i="23"/>
  <c r="F225" i="23"/>
  <c r="E225" i="23"/>
  <c r="D225" i="23"/>
  <c r="I224" i="23"/>
  <c r="I223" i="23"/>
  <c r="L221" i="23"/>
  <c r="K221" i="23"/>
  <c r="K430" i="23"/>
  <c r="J221" i="23"/>
  <c r="J430" i="23"/>
  <c r="H221" i="23"/>
  <c r="H226" i="23"/>
  <c r="G221" i="23"/>
  <c r="F221" i="23"/>
  <c r="E221" i="23"/>
  <c r="D221" i="23"/>
  <c r="I220" i="23"/>
  <c r="I219" i="23"/>
  <c r="I218" i="23"/>
  <c r="I217" i="23"/>
  <c r="I216" i="23"/>
  <c r="I215" i="23"/>
  <c r="I214" i="23"/>
  <c r="L204" i="23"/>
  <c r="L445" i="23"/>
  <c r="K204" i="23"/>
  <c r="K445" i="23"/>
  <c r="J204" i="23"/>
  <c r="J445" i="23"/>
  <c r="H204" i="23"/>
  <c r="G204" i="23"/>
  <c r="F204" i="23"/>
  <c r="E204" i="23"/>
  <c r="D204" i="23"/>
  <c r="I203" i="23"/>
  <c r="I202" i="23"/>
  <c r="L200" i="23"/>
  <c r="K200" i="23"/>
  <c r="J200" i="23"/>
  <c r="J429" i="23"/>
  <c r="H200" i="23"/>
  <c r="G200" i="23"/>
  <c r="F200" i="23"/>
  <c r="F205" i="23"/>
  <c r="E200" i="23"/>
  <c r="D200" i="23"/>
  <c r="I199" i="23"/>
  <c r="I198" i="23"/>
  <c r="I197" i="23"/>
  <c r="I196" i="23"/>
  <c r="I195" i="23"/>
  <c r="I194" i="23"/>
  <c r="I193" i="23"/>
  <c r="L183" i="23"/>
  <c r="L444" i="23"/>
  <c r="K183" i="23"/>
  <c r="J183" i="23"/>
  <c r="J444" i="23"/>
  <c r="H183" i="23"/>
  <c r="G183" i="23"/>
  <c r="F183" i="23"/>
  <c r="E183" i="23"/>
  <c r="D183" i="23"/>
  <c r="I182" i="23"/>
  <c r="I181" i="23"/>
  <c r="L179" i="23"/>
  <c r="K179" i="23"/>
  <c r="J179" i="23"/>
  <c r="J428" i="23"/>
  <c r="H179" i="23"/>
  <c r="G179" i="23"/>
  <c r="F179" i="23"/>
  <c r="F184" i="23"/>
  <c r="E179" i="23"/>
  <c r="D179" i="23"/>
  <c r="D184" i="23"/>
  <c r="I178" i="23"/>
  <c r="I177" i="23"/>
  <c r="I176" i="23"/>
  <c r="I175" i="23"/>
  <c r="I174" i="23"/>
  <c r="I173" i="23"/>
  <c r="I172" i="23"/>
  <c r="L162" i="23"/>
  <c r="K162" i="23"/>
  <c r="J162" i="23"/>
  <c r="J443" i="23"/>
  <c r="H162" i="23"/>
  <c r="G162" i="23"/>
  <c r="F162" i="23"/>
  <c r="E162" i="23"/>
  <c r="D162" i="23"/>
  <c r="I161" i="23"/>
  <c r="I160" i="23"/>
  <c r="L158" i="23"/>
  <c r="L427" i="23"/>
  <c r="K158" i="23"/>
  <c r="K427" i="23"/>
  <c r="J158" i="23"/>
  <c r="J427" i="23"/>
  <c r="H158" i="23"/>
  <c r="G158" i="23"/>
  <c r="F158" i="23"/>
  <c r="F163" i="23"/>
  <c r="E158" i="23"/>
  <c r="D158" i="23"/>
  <c r="I157" i="23"/>
  <c r="I156" i="23"/>
  <c r="I155" i="23"/>
  <c r="I154" i="23"/>
  <c r="I153" i="23"/>
  <c r="I152" i="23"/>
  <c r="I151" i="23"/>
  <c r="L141" i="23"/>
  <c r="K141" i="23"/>
  <c r="K442" i="23"/>
  <c r="J141" i="23"/>
  <c r="J442" i="23"/>
  <c r="H141" i="23"/>
  <c r="G141" i="23"/>
  <c r="F141" i="23"/>
  <c r="E141" i="23"/>
  <c r="D141" i="23"/>
  <c r="I140" i="23"/>
  <c r="I139" i="23"/>
  <c r="I141" i="23"/>
  <c r="L137" i="23"/>
  <c r="L426" i="23"/>
  <c r="K137" i="23"/>
  <c r="J137" i="23"/>
  <c r="H137" i="23"/>
  <c r="G137" i="23"/>
  <c r="F137" i="23"/>
  <c r="E137" i="23"/>
  <c r="E142" i="23"/>
  <c r="D137" i="23"/>
  <c r="D142" i="23"/>
  <c r="I136" i="23"/>
  <c r="I135" i="23"/>
  <c r="I134" i="23"/>
  <c r="I133" i="23"/>
  <c r="I132" i="23"/>
  <c r="I131" i="23"/>
  <c r="I130" i="23"/>
  <c r="L120" i="23"/>
  <c r="L441" i="23"/>
  <c r="K120" i="23"/>
  <c r="K441" i="23"/>
  <c r="J120" i="23"/>
  <c r="H120" i="23"/>
  <c r="G120" i="23"/>
  <c r="F120" i="23"/>
  <c r="E120" i="23"/>
  <c r="D120" i="23"/>
  <c r="D121" i="23"/>
  <c r="I119" i="23"/>
  <c r="I118" i="23"/>
  <c r="L116" i="23"/>
  <c r="K116" i="23"/>
  <c r="K425" i="23"/>
  <c r="J116" i="23"/>
  <c r="J425" i="23"/>
  <c r="H116" i="23"/>
  <c r="H121" i="23"/>
  <c r="G116" i="23"/>
  <c r="F116" i="23"/>
  <c r="E116" i="23"/>
  <c r="E121" i="23"/>
  <c r="D116" i="23"/>
  <c r="I115" i="23"/>
  <c r="I114" i="23"/>
  <c r="I113" i="23"/>
  <c r="I112" i="23"/>
  <c r="I111" i="23"/>
  <c r="I110" i="23"/>
  <c r="I109" i="23"/>
  <c r="L99" i="23"/>
  <c r="L440" i="23"/>
  <c r="K99" i="23"/>
  <c r="K440" i="23"/>
  <c r="J99" i="23"/>
  <c r="J440" i="23"/>
  <c r="H99" i="23"/>
  <c r="G99" i="23"/>
  <c r="F99" i="23"/>
  <c r="E99" i="23"/>
  <c r="D99" i="23"/>
  <c r="I98" i="23"/>
  <c r="I97" i="23"/>
  <c r="L95" i="23"/>
  <c r="L424" i="23"/>
  <c r="K95" i="23"/>
  <c r="K424" i="23"/>
  <c r="J95" i="23"/>
  <c r="J424" i="23"/>
  <c r="H95" i="23"/>
  <c r="G95" i="23"/>
  <c r="F95" i="23"/>
  <c r="F100" i="23"/>
  <c r="E95" i="23"/>
  <c r="E100" i="23"/>
  <c r="D95" i="23"/>
  <c r="D100" i="23"/>
  <c r="I94" i="23"/>
  <c r="I93" i="23"/>
  <c r="I92" i="23"/>
  <c r="I91" i="23"/>
  <c r="I90" i="23"/>
  <c r="I89" i="23"/>
  <c r="I88" i="23"/>
  <c r="L78" i="23"/>
  <c r="L439" i="23"/>
  <c r="K78" i="23"/>
  <c r="K439" i="23"/>
  <c r="J78" i="23"/>
  <c r="J439" i="23"/>
  <c r="H78" i="23"/>
  <c r="G78" i="23"/>
  <c r="F78" i="23"/>
  <c r="E78" i="23"/>
  <c r="D78" i="23"/>
  <c r="I77" i="23"/>
  <c r="I76" i="23"/>
  <c r="L74" i="23"/>
  <c r="K74" i="23"/>
  <c r="J74" i="23"/>
  <c r="H74" i="23"/>
  <c r="G74" i="23"/>
  <c r="F74" i="23"/>
  <c r="E74" i="23"/>
  <c r="D74" i="23"/>
  <c r="I73" i="23"/>
  <c r="I72" i="23"/>
  <c r="I71" i="23"/>
  <c r="I70" i="23"/>
  <c r="I69" i="23"/>
  <c r="I68" i="23"/>
  <c r="I67" i="23"/>
  <c r="L57" i="23"/>
  <c r="L438" i="23"/>
  <c r="K57" i="23"/>
  <c r="K438" i="23"/>
  <c r="J57" i="23"/>
  <c r="J438" i="23"/>
  <c r="H57" i="23"/>
  <c r="G57" i="23"/>
  <c r="F57" i="23"/>
  <c r="E57" i="23"/>
  <c r="D57" i="23"/>
  <c r="I56" i="23"/>
  <c r="I55" i="23"/>
  <c r="L53" i="23"/>
  <c r="K53" i="23"/>
  <c r="J53" i="23"/>
  <c r="J422" i="23"/>
  <c r="H53" i="23"/>
  <c r="G53" i="23"/>
  <c r="F53" i="23"/>
  <c r="F58" i="23"/>
  <c r="E53" i="23"/>
  <c r="E58" i="23"/>
  <c r="D53" i="23"/>
  <c r="I52" i="23"/>
  <c r="I51" i="23"/>
  <c r="I50" i="23"/>
  <c r="I49" i="23"/>
  <c r="I48" i="23"/>
  <c r="I47" i="23"/>
  <c r="I46" i="23"/>
  <c r="L437" i="23"/>
  <c r="K36" i="23"/>
  <c r="K437" i="23"/>
  <c r="J36" i="23"/>
  <c r="H36" i="23"/>
  <c r="G36" i="23"/>
  <c r="F36" i="23"/>
  <c r="E36" i="23"/>
  <c r="D36" i="23"/>
  <c r="I35" i="23"/>
  <c r="I34" i="23"/>
  <c r="L32" i="23"/>
  <c r="L421" i="23"/>
  <c r="K32" i="23"/>
  <c r="K421" i="23"/>
  <c r="J32" i="23"/>
  <c r="H32" i="23"/>
  <c r="H37" i="23"/>
  <c r="G32" i="23"/>
  <c r="F32" i="23"/>
  <c r="E32" i="23"/>
  <c r="D32" i="23"/>
  <c r="D37" i="23"/>
  <c r="I31" i="23"/>
  <c r="I30" i="23"/>
  <c r="I29" i="23"/>
  <c r="I28" i="23"/>
  <c r="I27" i="23"/>
  <c r="I26" i="23"/>
  <c r="I25" i="23"/>
  <c r="AC467" i="23"/>
  <c r="H453" i="23"/>
  <c r="H454" i="23"/>
  <c r="H455" i="23"/>
  <c r="H456" i="23"/>
  <c r="H457" i="23"/>
  <c r="H458" i="23"/>
  <c r="H459" i="23"/>
  <c r="H460" i="23"/>
  <c r="H461" i="23"/>
  <c r="H462" i="23"/>
  <c r="H463" i="23"/>
  <c r="H437" i="23"/>
  <c r="H438" i="23"/>
  <c r="H439" i="23"/>
  <c r="H440" i="23"/>
  <c r="H441" i="23"/>
  <c r="H442" i="23"/>
  <c r="H443" i="23"/>
  <c r="H444" i="23"/>
  <c r="H445" i="23"/>
  <c r="H446" i="23"/>
  <c r="H447" i="23"/>
  <c r="O428" i="23"/>
  <c r="Q427" i="23"/>
  <c r="G427" i="23"/>
  <c r="G443" i="23"/>
  <c r="G459" i="23"/>
  <c r="Q426" i="23"/>
  <c r="G426" i="23"/>
  <c r="G442" i="23"/>
  <c r="G458" i="23"/>
  <c r="Q425" i="23"/>
  <c r="G425" i="23"/>
  <c r="G441" i="23"/>
  <c r="G457" i="23"/>
  <c r="Q424" i="23"/>
  <c r="G424" i="23"/>
  <c r="G440" i="23"/>
  <c r="G456" i="23"/>
  <c r="Q423" i="23"/>
  <c r="G423" i="23"/>
  <c r="G439" i="23"/>
  <c r="G455" i="23"/>
  <c r="Q422" i="23"/>
  <c r="G422" i="23"/>
  <c r="G438" i="23"/>
  <c r="G454" i="23"/>
  <c r="Q421" i="23"/>
  <c r="G421" i="23"/>
  <c r="G437" i="23"/>
  <c r="G453" i="23"/>
  <c r="G420" i="23"/>
  <c r="G436" i="23"/>
  <c r="G452" i="23"/>
  <c r="L266" i="23"/>
  <c r="K266" i="23"/>
  <c r="J266" i="23"/>
  <c r="H266" i="23"/>
  <c r="G266" i="23"/>
  <c r="F266" i="23"/>
  <c r="E266" i="23"/>
  <c r="D266" i="23"/>
  <c r="L265" i="23"/>
  <c r="K265" i="23"/>
  <c r="J265" i="23"/>
  <c r="J267" i="23"/>
  <c r="H265" i="23"/>
  <c r="H267" i="23"/>
  <c r="G265" i="23"/>
  <c r="F265" i="23"/>
  <c r="F267" i="23"/>
  <c r="E265" i="23"/>
  <c r="E267" i="23"/>
  <c r="D265" i="23"/>
  <c r="L262" i="23"/>
  <c r="K262" i="23"/>
  <c r="J262" i="23"/>
  <c r="H262" i="23"/>
  <c r="G262" i="23"/>
  <c r="F262" i="23"/>
  <c r="E262" i="23"/>
  <c r="D262" i="23"/>
  <c r="L261" i="23"/>
  <c r="K261" i="23"/>
  <c r="J261" i="23"/>
  <c r="H261" i="23"/>
  <c r="G261" i="23"/>
  <c r="F261" i="23"/>
  <c r="E261" i="23"/>
  <c r="D261" i="23"/>
  <c r="L260" i="23"/>
  <c r="K260" i="23"/>
  <c r="J260" i="23"/>
  <c r="H260" i="23"/>
  <c r="G260" i="23"/>
  <c r="F260" i="23"/>
  <c r="E260" i="23"/>
  <c r="D260" i="23"/>
  <c r="L259" i="23"/>
  <c r="K259" i="23"/>
  <c r="J259" i="23"/>
  <c r="H259" i="23"/>
  <c r="G259" i="23"/>
  <c r="F259" i="23"/>
  <c r="E259" i="23"/>
  <c r="D259" i="23"/>
  <c r="L258" i="23"/>
  <c r="K258" i="23"/>
  <c r="J258" i="23"/>
  <c r="H258" i="23"/>
  <c r="G258" i="23"/>
  <c r="F258" i="23"/>
  <c r="E258" i="23"/>
  <c r="D258" i="23"/>
  <c r="L257" i="23"/>
  <c r="K257" i="23"/>
  <c r="J257" i="23"/>
  <c r="H257" i="23"/>
  <c r="G257" i="23"/>
  <c r="F257" i="23"/>
  <c r="E257" i="23"/>
  <c r="D257" i="23"/>
  <c r="L256" i="23"/>
  <c r="K256" i="23"/>
  <c r="J256" i="23"/>
  <c r="H256" i="23"/>
  <c r="G256" i="23"/>
  <c r="F256" i="23"/>
  <c r="F263" i="23"/>
  <c r="E256" i="23"/>
  <c r="D256" i="23"/>
  <c r="A22" i="23"/>
  <c r="A43" i="23"/>
  <c r="A64" i="23"/>
  <c r="A85" i="23"/>
  <c r="A106" i="23"/>
  <c r="A127" i="23"/>
  <c r="A148" i="23"/>
  <c r="A169" i="23"/>
  <c r="A190" i="23"/>
  <c r="A211" i="23"/>
  <c r="A232" i="23"/>
  <c r="L15" i="23"/>
  <c r="L436" i="23"/>
  <c r="K15" i="23"/>
  <c r="K436" i="23"/>
  <c r="J15" i="23"/>
  <c r="J436" i="23"/>
  <c r="H15" i="23"/>
  <c r="G15" i="23"/>
  <c r="F15" i="23"/>
  <c r="E15" i="23"/>
  <c r="D15" i="23"/>
  <c r="I14" i="23"/>
  <c r="I13" i="23"/>
  <c r="L11" i="23"/>
  <c r="L420" i="23"/>
  <c r="K11" i="23"/>
  <c r="K420" i="23"/>
  <c r="J11" i="23"/>
  <c r="J420" i="23"/>
  <c r="H11" i="23"/>
  <c r="G11" i="23"/>
  <c r="G16" i="23"/>
  <c r="F11" i="23"/>
  <c r="E11" i="23"/>
  <c r="D11" i="23"/>
  <c r="I10" i="23"/>
  <c r="I9" i="23"/>
  <c r="I8" i="23"/>
  <c r="I7" i="23"/>
  <c r="I6" i="23"/>
  <c r="I5" i="23"/>
  <c r="I4" i="23"/>
  <c r="L246" i="22"/>
  <c r="L447" i="22"/>
  <c r="K246" i="22"/>
  <c r="K447" i="22"/>
  <c r="J246" i="22"/>
  <c r="J447" i="22"/>
  <c r="H246" i="22"/>
  <c r="G246" i="22"/>
  <c r="F246" i="22"/>
  <c r="E246" i="22"/>
  <c r="D246" i="22"/>
  <c r="I245" i="22"/>
  <c r="I244" i="22"/>
  <c r="L242" i="22"/>
  <c r="L431" i="22"/>
  <c r="K242" i="22"/>
  <c r="K431" i="22"/>
  <c r="J242" i="22"/>
  <c r="J431" i="22"/>
  <c r="H242" i="22"/>
  <c r="G242" i="22"/>
  <c r="F242" i="22"/>
  <c r="E242" i="22"/>
  <c r="D242" i="22"/>
  <c r="I241" i="22"/>
  <c r="I240" i="22"/>
  <c r="I239" i="22"/>
  <c r="I238" i="22"/>
  <c r="I237" i="22"/>
  <c r="I236" i="22"/>
  <c r="I235" i="22"/>
  <c r="L225" i="22"/>
  <c r="L446" i="22"/>
  <c r="K225" i="22"/>
  <c r="K446" i="22"/>
  <c r="J225" i="22"/>
  <c r="J446" i="22"/>
  <c r="H225" i="22"/>
  <c r="G225" i="22"/>
  <c r="F225" i="22"/>
  <c r="E225" i="22"/>
  <c r="D225" i="22"/>
  <c r="I224" i="22"/>
  <c r="I223" i="22"/>
  <c r="L221" i="22"/>
  <c r="L430" i="22"/>
  <c r="K221" i="22"/>
  <c r="J221" i="22"/>
  <c r="H221" i="22"/>
  <c r="G221" i="22"/>
  <c r="F221" i="22"/>
  <c r="E221" i="22"/>
  <c r="D221" i="22"/>
  <c r="I220" i="22"/>
  <c r="I219" i="22"/>
  <c r="I218" i="22"/>
  <c r="I217" i="22"/>
  <c r="I216" i="22"/>
  <c r="I215" i="22"/>
  <c r="I214" i="22"/>
  <c r="L204" i="22"/>
  <c r="L445" i="22"/>
  <c r="K204" i="22"/>
  <c r="K445" i="22"/>
  <c r="J204" i="22"/>
  <c r="J445" i="22"/>
  <c r="H204" i="22"/>
  <c r="G204" i="22"/>
  <c r="F204" i="22"/>
  <c r="E204" i="22"/>
  <c r="D204" i="22"/>
  <c r="I203" i="22"/>
  <c r="I202" i="22"/>
  <c r="L200" i="22"/>
  <c r="K200" i="22"/>
  <c r="J200" i="22"/>
  <c r="J429" i="22"/>
  <c r="H200" i="22"/>
  <c r="G200" i="22"/>
  <c r="F200" i="22"/>
  <c r="E200" i="22"/>
  <c r="D200" i="22"/>
  <c r="I199" i="22"/>
  <c r="I198" i="22"/>
  <c r="I197" i="22"/>
  <c r="I196" i="22"/>
  <c r="I195" i="22"/>
  <c r="I194" i="22"/>
  <c r="I193" i="22"/>
  <c r="L183" i="22"/>
  <c r="L444" i="22"/>
  <c r="K183" i="22"/>
  <c r="K444" i="22"/>
  <c r="J183" i="22"/>
  <c r="J444" i="22"/>
  <c r="H183" i="22"/>
  <c r="G183" i="22"/>
  <c r="F183" i="22"/>
  <c r="E183" i="22"/>
  <c r="D183" i="22"/>
  <c r="I182" i="22"/>
  <c r="I181" i="22"/>
  <c r="L179" i="22"/>
  <c r="L428" i="22"/>
  <c r="K179" i="22"/>
  <c r="J179" i="22"/>
  <c r="H179" i="22"/>
  <c r="G179" i="22"/>
  <c r="F179" i="22"/>
  <c r="E179" i="22"/>
  <c r="D179" i="22"/>
  <c r="I178" i="22"/>
  <c r="I177" i="22"/>
  <c r="I176" i="22"/>
  <c r="I175" i="22"/>
  <c r="I174" i="22"/>
  <c r="I173" i="22"/>
  <c r="I172" i="22"/>
  <c r="L162" i="22"/>
  <c r="L443" i="22"/>
  <c r="K162" i="22"/>
  <c r="K443" i="22"/>
  <c r="J162" i="22"/>
  <c r="J443" i="22"/>
  <c r="H162" i="22"/>
  <c r="G162" i="22"/>
  <c r="F162" i="22"/>
  <c r="E162" i="22"/>
  <c r="D162" i="22"/>
  <c r="I161" i="22"/>
  <c r="I160" i="22"/>
  <c r="L158" i="22"/>
  <c r="K158" i="22"/>
  <c r="K427" i="22"/>
  <c r="J158" i="22"/>
  <c r="J427" i="22"/>
  <c r="H158" i="22"/>
  <c r="G158" i="22"/>
  <c r="F158" i="22"/>
  <c r="F163" i="22"/>
  <c r="E158" i="22"/>
  <c r="D158" i="22"/>
  <c r="I157" i="22"/>
  <c r="I156" i="22"/>
  <c r="I155" i="22"/>
  <c r="I154" i="22"/>
  <c r="I153" i="22"/>
  <c r="I152" i="22"/>
  <c r="I151" i="22"/>
  <c r="L141" i="22"/>
  <c r="L442" i="22"/>
  <c r="K141" i="22"/>
  <c r="K442" i="22"/>
  <c r="J141" i="22"/>
  <c r="J442" i="22"/>
  <c r="H141" i="22"/>
  <c r="G141" i="22"/>
  <c r="F141" i="22"/>
  <c r="E141" i="22"/>
  <c r="D141" i="22"/>
  <c r="I140" i="22"/>
  <c r="I139" i="22"/>
  <c r="L137" i="22"/>
  <c r="L426" i="22"/>
  <c r="K137" i="22"/>
  <c r="J137" i="22"/>
  <c r="J426" i="22"/>
  <c r="H137" i="22"/>
  <c r="G137" i="22"/>
  <c r="F137" i="22"/>
  <c r="E137" i="22"/>
  <c r="D137" i="22"/>
  <c r="I136" i="22"/>
  <c r="I135" i="22"/>
  <c r="I134" i="22"/>
  <c r="I133" i="22"/>
  <c r="I132" i="22"/>
  <c r="I131" i="22"/>
  <c r="I130" i="22"/>
  <c r="L120" i="22"/>
  <c r="L441" i="22"/>
  <c r="K120" i="22"/>
  <c r="J120" i="22"/>
  <c r="J441" i="22"/>
  <c r="H120" i="22"/>
  <c r="G120" i="22"/>
  <c r="F120" i="22"/>
  <c r="E120" i="22"/>
  <c r="D120" i="22"/>
  <c r="I119" i="22"/>
  <c r="I118" i="22"/>
  <c r="L116" i="22"/>
  <c r="K116" i="22"/>
  <c r="K425" i="22"/>
  <c r="J116" i="22"/>
  <c r="H116" i="22"/>
  <c r="G116" i="22"/>
  <c r="F116" i="22"/>
  <c r="E116" i="22"/>
  <c r="D116" i="22"/>
  <c r="I115" i="22"/>
  <c r="I114" i="22"/>
  <c r="I113" i="22"/>
  <c r="I112" i="22"/>
  <c r="I111" i="22"/>
  <c r="I110" i="22"/>
  <c r="I109" i="22"/>
  <c r="L99" i="22"/>
  <c r="L440" i="22"/>
  <c r="K99" i="22"/>
  <c r="K440" i="22"/>
  <c r="J99" i="22"/>
  <c r="J440" i="22"/>
  <c r="H99" i="22"/>
  <c r="G99" i="22"/>
  <c r="F99" i="22"/>
  <c r="E99" i="22"/>
  <c r="D99" i="22"/>
  <c r="I98" i="22"/>
  <c r="I97" i="22"/>
  <c r="L95" i="22"/>
  <c r="K95" i="22"/>
  <c r="K424" i="22"/>
  <c r="J95" i="22"/>
  <c r="H95" i="22"/>
  <c r="G95" i="22"/>
  <c r="F95" i="22"/>
  <c r="E95" i="22"/>
  <c r="D95" i="22"/>
  <c r="I94" i="22"/>
  <c r="I93" i="22"/>
  <c r="I92" i="22"/>
  <c r="I91" i="22"/>
  <c r="I90" i="22"/>
  <c r="I89" i="22"/>
  <c r="I88" i="22"/>
  <c r="L78" i="22"/>
  <c r="L439" i="22"/>
  <c r="K78" i="22"/>
  <c r="K439" i="22"/>
  <c r="J78" i="22"/>
  <c r="H78" i="22"/>
  <c r="G78" i="22"/>
  <c r="F78" i="22"/>
  <c r="E78" i="22"/>
  <c r="D78" i="22"/>
  <c r="I77" i="22"/>
  <c r="I76" i="22"/>
  <c r="L74" i="22"/>
  <c r="L423" i="22"/>
  <c r="K74" i="22"/>
  <c r="J74" i="22"/>
  <c r="J423" i="22"/>
  <c r="H74" i="22"/>
  <c r="G74" i="22"/>
  <c r="F74" i="22"/>
  <c r="E74" i="22"/>
  <c r="D74" i="22"/>
  <c r="I73" i="22"/>
  <c r="I72" i="22"/>
  <c r="I71" i="22"/>
  <c r="I70" i="22"/>
  <c r="I69" i="22"/>
  <c r="I68" i="22"/>
  <c r="I67" i="22"/>
  <c r="L57" i="22"/>
  <c r="L438" i="22"/>
  <c r="K57" i="22"/>
  <c r="K438" i="22"/>
  <c r="J57" i="22"/>
  <c r="J438" i="22"/>
  <c r="H57" i="22"/>
  <c r="G57" i="22"/>
  <c r="F57" i="22"/>
  <c r="E57" i="22"/>
  <c r="D57" i="22"/>
  <c r="I56" i="22"/>
  <c r="I55" i="22"/>
  <c r="L53" i="22"/>
  <c r="L422" i="22"/>
  <c r="K53" i="22"/>
  <c r="K422" i="22"/>
  <c r="J53" i="22"/>
  <c r="J422" i="22"/>
  <c r="H53" i="22"/>
  <c r="G53" i="22"/>
  <c r="F53" i="22"/>
  <c r="E53" i="22"/>
  <c r="D53" i="22"/>
  <c r="I52" i="22"/>
  <c r="I51" i="22"/>
  <c r="I50" i="22"/>
  <c r="I49" i="22"/>
  <c r="I48" i="22"/>
  <c r="I47" i="22"/>
  <c r="I46" i="22"/>
  <c r="L36" i="22"/>
  <c r="L437" i="22"/>
  <c r="K36" i="22"/>
  <c r="K437" i="22"/>
  <c r="J36" i="22"/>
  <c r="J437" i="22"/>
  <c r="H36" i="22"/>
  <c r="G36" i="22"/>
  <c r="F36" i="22"/>
  <c r="E36" i="22"/>
  <c r="D36" i="22"/>
  <c r="I35" i="22"/>
  <c r="I34" i="22"/>
  <c r="L32" i="22"/>
  <c r="L421" i="22"/>
  <c r="K32" i="22"/>
  <c r="K421" i="22"/>
  <c r="J32" i="22"/>
  <c r="J421" i="22"/>
  <c r="H32" i="22"/>
  <c r="G32" i="22"/>
  <c r="F32" i="22"/>
  <c r="E32" i="22"/>
  <c r="D32" i="22"/>
  <c r="I31" i="22"/>
  <c r="I30" i="22"/>
  <c r="I29" i="22"/>
  <c r="I28" i="22"/>
  <c r="I27" i="22"/>
  <c r="I26" i="22"/>
  <c r="I25" i="22"/>
  <c r="AC467" i="22"/>
  <c r="H453" i="22"/>
  <c r="H454" i="22"/>
  <c r="H455" i="22"/>
  <c r="H456" i="22"/>
  <c r="H457" i="22"/>
  <c r="H458" i="22"/>
  <c r="H459" i="22"/>
  <c r="H460" i="22"/>
  <c r="H461" i="22"/>
  <c r="H462" i="22"/>
  <c r="H463" i="22"/>
  <c r="H437" i="22"/>
  <c r="H438" i="22"/>
  <c r="H439" i="22"/>
  <c r="H440" i="22"/>
  <c r="H441" i="22"/>
  <c r="H442" i="22"/>
  <c r="H443" i="22"/>
  <c r="H444" i="22"/>
  <c r="H445" i="22"/>
  <c r="H446" i="22"/>
  <c r="H447" i="22"/>
  <c r="O428" i="22"/>
  <c r="O429" i="22"/>
  <c r="O430" i="22"/>
  <c r="O431" i="22"/>
  <c r="G431" i="22"/>
  <c r="G447" i="22"/>
  <c r="G463" i="22"/>
  <c r="Q427" i="22"/>
  <c r="G427" i="22"/>
  <c r="G443" i="22"/>
  <c r="G459" i="22"/>
  <c r="Q426" i="22"/>
  <c r="G426" i="22"/>
  <c r="G442" i="22"/>
  <c r="G458" i="22"/>
  <c r="Q425" i="22"/>
  <c r="G425" i="22"/>
  <c r="G441" i="22"/>
  <c r="G457" i="22"/>
  <c r="Q424" i="22"/>
  <c r="G424" i="22"/>
  <c r="G440" i="22"/>
  <c r="G456" i="22"/>
  <c r="Q423" i="22"/>
  <c r="G423" i="22"/>
  <c r="G439" i="22"/>
  <c r="G455" i="22"/>
  <c r="Q422" i="22"/>
  <c r="G422" i="22"/>
  <c r="G438" i="22"/>
  <c r="G454" i="22"/>
  <c r="Q421" i="22"/>
  <c r="G421" i="22"/>
  <c r="G437" i="22"/>
  <c r="G453" i="22"/>
  <c r="G420" i="22"/>
  <c r="G436" i="22"/>
  <c r="G452" i="22"/>
  <c r="L266" i="22"/>
  <c r="K266" i="22"/>
  <c r="J266" i="22"/>
  <c r="H266" i="22"/>
  <c r="G266" i="22"/>
  <c r="F266" i="22"/>
  <c r="E266" i="22"/>
  <c r="D266" i="22"/>
  <c r="L265" i="22"/>
  <c r="K265" i="22"/>
  <c r="J265" i="22"/>
  <c r="H265" i="22"/>
  <c r="H267" i="22"/>
  <c r="G265" i="22"/>
  <c r="F265" i="22"/>
  <c r="E265" i="22"/>
  <c r="D265" i="22"/>
  <c r="L262" i="22"/>
  <c r="K262" i="22"/>
  <c r="J262" i="22"/>
  <c r="H262" i="22"/>
  <c r="G262" i="22"/>
  <c r="F262" i="22"/>
  <c r="E262" i="22"/>
  <c r="D262" i="22"/>
  <c r="L261" i="22"/>
  <c r="K261" i="22"/>
  <c r="J261" i="22"/>
  <c r="H261" i="22"/>
  <c r="G261" i="22"/>
  <c r="F261" i="22"/>
  <c r="E261" i="22"/>
  <c r="D261" i="22"/>
  <c r="L260" i="22"/>
  <c r="K260" i="22"/>
  <c r="J260" i="22"/>
  <c r="H260" i="22"/>
  <c r="G260" i="22"/>
  <c r="F260" i="22"/>
  <c r="E260" i="22"/>
  <c r="D260" i="22"/>
  <c r="L259" i="22"/>
  <c r="K259" i="22"/>
  <c r="J259" i="22"/>
  <c r="H259" i="22"/>
  <c r="G259" i="22"/>
  <c r="F259" i="22"/>
  <c r="E259" i="22"/>
  <c r="D259" i="22"/>
  <c r="L258" i="22"/>
  <c r="K258" i="22"/>
  <c r="J258" i="22"/>
  <c r="H258" i="22"/>
  <c r="G258" i="22"/>
  <c r="F258" i="22"/>
  <c r="E258" i="22"/>
  <c r="D258" i="22"/>
  <c r="L257" i="22"/>
  <c r="K257" i="22"/>
  <c r="J257" i="22"/>
  <c r="H257" i="22"/>
  <c r="G257" i="22"/>
  <c r="F257" i="22"/>
  <c r="E257" i="22"/>
  <c r="D257" i="22"/>
  <c r="L256" i="22"/>
  <c r="L263" i="22"/>
  <c r="K256" i="22"/>
  <c r="J256" i="22"/>
  <c r="H256" i="22"/>
  <c r="G256" i="22"/>
  <c r="F256" i="22"/>
  <c r="E256" i="22"/>
  <c r="D256" i="22"/>
  <c r="A22" i="22"/>
  <c r="A43" i="22"/>
  <c r="A64" i="22"/>
  <c r="A85" i="22"/>
  <c r="A106" i="22"/>
  <c r="A127" i="22"/>
  <c r="A148" i="22"/>
  <c r="A169" i="22"/>
  <c r="A190" i="22"/>
  <c r="A211" i="22"/>
  <c r="A232" i="22"/>
  <c r="L15" i="22"/>
  <c r="L436" i="22"/>
  <c r="K15" i="22"/>
  <c r="K436" i="22"/>
  <c r="J15" i="22"/>
  <c r="J436" i="22"/>
  <c r="H15" i="22"/>
  <c r="G15" i="22"/>
  <c r="F15" i="22"/>
  <c r="E15" i="22"/>
  <c r="D15" i="22"/>
  <c r="I14" i="22"/>
  <c r="I13" i="22"/>
  <c r="L11" i="22"/>
  <c r="L420" i="22"/>
  <c r="K11" i="22"/>
  <c r="K420" i="22"/>
  <c r="J11" i="22"/>
  <c r="H11" i="22"/>
  <c r="G11" i="22"/>
  <c r="F11" i="22"/>
  <c r="E11" i="22"/>
  <c r="D11" i="22"/>
  <c r="I10" i="22"/>
  <c r="I9" i="22"/>
  <c r="I8" i="22"/>
  <c r="I7" i="22"/>
  <c r="I6" i="22"/>
  <c r="I5" i="22"/>
  <c r="I4" i="22"/>
  <c r="I257" i="21"/>
  <c r="I256" i="21"/>
  <c r="I255" i="21"/>
  <c r="L253" i="21"/>
  <c r="K253" i="21"/>
  <c r="J253" i="21"/>
  <c r="H253" i="21"/>
  <c r="G253" i="21"/>
  <c r="F253" i="21"/>
  <c r="E253" i="21"/>
  <c r="D253" i="21"/>
  <c r="I252" i="21"/>
  <c r="I251" i="21"/>
  <c r="I250" i="21"/>
  <c r="I249" i="21"/>
  <c r="I248" i="21"/>
  <c r="I247" i="21"/>
  <c r="I246" i="21"/>
  <c r="I235" i="21"/>
  <c r="I234" i="21"/>
  <c r="I233" i="21"/>
  <c r="L231" i="21"/>
  <c r="L443" i="21"/>
  <c r="K231" i="21"/>
  <c r="K443" i="21"/>
  <c r="J231" i="21"/>
  <c r="J443" i="21"/>
  <c r="H231" i="21"/>
  <c r="G231" i="21"/>
  <c r="F231" i="21"/>
  <c r="E231" i="21"/>
  <c r="D231" i="21"/>
  <c r="I230" i="21"/>
  <c r="I229" i="21"/>
  <c r="I228" i="21"/>
  <c r="I227" i="21"/>
  <c r="I226" i="21"/>
  <c r="I225" i="21"/>
  <c r="I224" i="21"/>
  <c r="I213" i="21"/>
  <c r="I212" i="21"/>
  <c r="I211" i="21"/>
  <c r="L209" i="21"/>
  <c r="L442" i="21"/>
  <c r="K209" i="21"/>
  <c r="J209" i="21"/>
  <c r="J442" i="21"/>
  <c r="H209" i="21"/>
  <c r="G209" i="21"/>
  <c r="F209" i="21"/>
  <c r="E209" i="21"/>
  <c r="D209" i="21"/>
  <c r="I208" i="21"/>
  <c r="I207" i="21"/>
  <c r="I206" i="21"/>
  <c r="I205" i="21"/>
  <c r="I204" i="21"/>
  <c r="I203" i="21"/>
  <c r="I202" i="21"/>
  <c r="I191" i="21"/>
  <c r="I190" i="21"/>
  <c r="I189" i="21"/>
  <c r="L187" i="21"/>
  <c r="L441" i="21"/>
  <c r="K187" i="21"/>
  <c r="K441" i="21"/>
  <c r="J187" i="21"/>
  <c r="J441" i="21"/>
  <c r="H187" i="21"/>
  <c r="G187" i="21"/>
  <c r="F187" i="21"/>
  <c r="E187" i="21"/>
  <c r="D187" i="21"/>
  <c r="I186" i="21"/>
  <c r="I185" i="21"/>
  <c r="I184" i="21"/>
  <c r="I183" i="21"/>
  <c r="I182" i="21"/>
  <c r="I181" i="21"/>
  <c r="I180" i="21"/>
  <c r="I169" i="21"/>
  <c r="I168" i="21"/>
  <c r="I167" i="21"/>
  <c r="L165" i="21"/>
  <c r="K165" i="21"/>
  <c r="J165" i="21"/>
  <c r="H165" i="21"/>
  <c r="G165" i="21"/>
  <c r="F165" i="21"/>
  <c r="E165" i="21"/>
  <c r="D165" i="21"/>
  <c r="I164" i="21"/>
  <c r="I163" i="21"/>
  <c r="I162" i="21"/>
  <c r="I161" i="21"/>
  <c r="I160" i="21"/>
  <c r="I159" i="21"/>
  <c r="I158" i="21"/>
  <c r="I147" i="21"/>
  <c r="I146" i="21"/>
  <c r="I145" i="21"/>
  <c r="L143" i="21"/>
  <c r="K143" i="21"/>
  <c r="J143" i="21"/>
  <c r="J439" i="21"/>
  <c r="H143" i="21"/>
  <c r="G143" i="21"/>
  <c r="F143" i="21"/>
  <c r="E143" i="21"/>
  <c r="D143" i="21"/>
  <c r="I142" i="21"/>
  <c r="I141" i="21"/>
  <c r="I140" i="21"/>
  <c r="I139" i="21"/>
  <c r="I138" i="21"/>
  <c r="I137" i="21"/>
  <c r="I136" i="21"/>
  <c r="I125" i="21"/>
  <c r="I124" i="21"/>
  <c r="I123" i="21"/>
  <c r="L121" i="21"/>
  <c r="L438" i="21"/>
  <c r="K121" i="21"/>
  <c r="K438" i="21"/>
  <c r="J121" i="21"/>
  <c r="H121" i="21"/>
  <c r="G121" i="21"/>
  <c r="F121" i="21"/>
  <c r="E121" i="21"/>
  <c r="D121" i="21"/>
  <c r="I120" i="21"/>
  <c r="I119" i="21"/>
  <c r="I118" i="21"/>
  <c r="I117" i="21"/>
  <c r="I116" i="21"/>
  <c r="I115" i="21"/>
  <c r="I114" i="21"/>
  <c r="I103" i="21"/>
  <c r="I102" i="21"/>
  <c r="I101" i="21"/>
  <c r="L99" i="21"/>
  <c r="K99" i="21"/>
  <c r="J99" i="21"/>
  <c r="H99" i="21"/>
  <c r="G99" i="21"/>
  <c r="F99" i="21"/>
  <c r="F105" i="21"/>
  <c r="E99" i="21"/>
  <c r="D99" i="21"/>
  <c r="I98" i="21"/>
  <c r="I97" i="21"/>
  <c r="I96" i="21"/>
  <c r="I95" i="21"/>
  <c r="I94" i="21"/>
  <c r="I93" i="21"/>
  <c r="I92" i="21"/>
  <c r="I81" i="21"/>
  <c r="I80" i="21"/>
  <c r="I79" i="21"/>
  <c r="L77" i="21"/>
  <c r="L436" i="21"/>
  <c r="K77" i="21"/>
  <c r="K436" i="21"/>
  <c r="J77" i="21"/>
  <c r="J436" i="21"/>
  <c r="H77" i="21"/>
  <c r="G77" i="21"/>
  <c r="F77" i="21"/>
  <c r="E77" i="21"/>
  <c r="D77" i="21"/>
  <c r="I76" i="21"/>
  <c r="I75" i="21"/>
  <c r="I74" i="21"/>
  <c r="I73" i="21"/>
  <c r="I72" i="21"/>
  <c r="I71" i="21"/>
  <c r="I70" i="21"/>
  <c r="I59" i="21"/>
  <c r="I58" i="21"/>
  <c r="I57" i="21"/>
  <c r="L55" i="21"/>
  <c r="K55" i="21"/>
  <c r="K435" i="21"/>
  <c r="J55" i="21"/>
  <c r="J435" i="21"/>
  <c r="H55" i="21"/>
  <c r="G55" i="21"/>
  <c r="F55" i="21"/>
  <c r="E55" i="21"/>
  <c r="D55" i="21"/>
  <c r="I54" i="21"/>
  <c r="I53" i="21"/>
  <c r="I52" i="21"/>
  <c r="I51" i="21"/>
  <c r="I50" i="21"/>
  <c r="I49" i="21"/>
  <c r="I48" i="21"/>
  <c r="I37" i="21"/>
  <c r="I36" i="21"/>
  <c r="I35" i="21"/>
  <c r="L33" i="21"/>
  <c r="L434" i="21"/>
  <c r="K33" i="21"/>
  <c r="J33" i="21"/>
  <c r="H33" i="21"/>
  <c r="G33" i="21"/>
  <c r="F33" i="21"/>
  <c r="E33" i="21"/>
  <c r="D33" i="21"/>
  <c r="I32" i="21"/>
  <c r="I31" i="21"/>
  <c r="I30" i="21"/>
  <c r="I29" i="21"/>
  <c r="I28" i="21"/>
  <c r="I27" i="21"/>
  <c r="I26" i="21"/>
  <c r="AC480" i="21"/>
  <c r="H466" i="21"/>
  <c r="H467" i="21"/>
  <c r="H468" i="21"/>
  <c r="H469" i="21"/>
  <c r="H470" i="21"/>
  <c r="H471" i="21"/>
  <c r="H472" i="21"/>
  <c r="H473" i="21"/>
  <c r="H474" i="21"/>
  <c r="H475" i="21"/>
  <c r="H476" i="21"/>
  <c r="H450" i="21"/>
  <c r="H451" i="21"/>
  <c r="H452" i="21"/>
  <c r="H453" i="21"/>
  <c r="H454" i="21"/>
  <c r="H455" i="21"/>
  <c r="H456" i="21"/>
  <c r="H457" i="21"/>
  <c r="H458" i="21"/>
  <c r="H459" i="21"/>
  <c r="H460" i="21"/>
  <c r="O441" i="21"/>
  <c r="Q440" i="21"/>
  <c r="G440" i="21"/>
  <c r="G456" i="21"/>
  <c r="G472" i="21"/>
  <c r="Q439" i="21"/>
  <c r="G439" i="21"/>
  <c r="G455" i="21"/>
  <c r="G471" i="21"/>
  <c r="Q438" i="21"/>
  <c r="G438" i="21"/>
  <c r="G454" i="21"/>
  <c r="G470" i="21"/>
  <c r="Q437" i="21"/>
  <c r="G437" i="21"/>
  <c r="G453" i="21"/>
  <c r="G469" i="21"/>
  <c r="Q436" i="21"/>
  <c r="G436" i="21"/>
  <c r="G452" i="21"/>
  <c r="G468" i="21"/>
  <c r="Q435" i="21"/>
  <c r="G435" i="21"/>
  <c r="G451" i="21"/>
  <c r="G467" i="21"/>
  <c r="Q434" i="21"/>
  <c r="G434" i="21"/>
  <c r="G450" i="21"/>
  <c r="G466" i="21"/>
  <c r="G433" i="21"/>
  <c r="G449" i="21"/>
  <c r="G465" i="21"/>
  <c r="L279" i="21"/>
  <c r="K279" i="21"/>
  <c r="J279" i="21"/>
  <c r="H279" i="21"/>
  <c r="G279" i="21"/>
  <c r="F279" i="21"/>
  <c r="E279" i="21"/>
  <c r="D279" i="21"/>
  <c r="L278" i="21"/>
  <c r="K278" i="21"/>
  <c r="J278" i="21"/>
  <c r="H278" i="21"/>
  <c r="G278" i="21"/>
  <c r="F278" i="21"/>
  <c r="E278" i="21"/>
  <c r="D278" i="21"/>
  <c r="L277" i="21"/>
  <c r="K277" i="21"/>
  <c r="J277" i="21"/>
  <c r="J280" i="21"/>
  <c r="H277" i="21"/>
  <c r="G277" i="21"/>
  <c r="F277" i="21"/>
  <c r="E277" i="21"/>
  <c r="E280" i="21"/>
  <c r="D277" i="21"/>
  <c r="L274" i="21"/>
  <c r="K274" i="21"/>
  <c r="J274" i="21"/>
  <c r="H274" i="21"/>
  <c r="G274" i="21"/>
  <c r="F274" i="21"/>
  <c r="E274" i="21"/>
  <c r="D274" i="21"/>
  <c r="L273" i="21"/>
  <c r="K273" i="21"/>
  <c r="J273" i="21"/>
  <c r="H273" i="21"/>
  <c r="G273" i="21"/>
  <c r="F273" i="21"/>
  <c r="E273" i="21"/>
  <c r="D273" i="21"/>
  <c r="L272" i="21"/>
  <c r="K272" i="21"/>
  <c r="J272" i="21"/>
  <c r="H272" i="21"/>
  <c r="G272" i="21"/>
  <c r="F272" i="21"/>
  <c r="E272" i="21"/>
  <c r="D272" i="21"/>
  <c r="L271" i="21"/>
  <c r="K271" i="21"/>
  <c r="J271" i="21"/>
  <c r="H271" i="21"/>
  <c r="G271" i="21"/>
  <c r="F271" i="21"/>
  <c r="E271" i="21"/>
  <c r="D271" i="21"/>
  <c r="L270" i="21"/>
  <c r="K270" i="21"/>
  <c r="J270" i="21"/>
  <c r="H270" i="21"/>
  <c r="G270" i="21"/>
  <c r="F270" i="21"/>
  <c r="E270" i="21"/>
  <c r="D270" i="21"/>
  <c r="L269" i="21"/>
  <c r="K269" i="21"/>
  <c r="J269" i="21"/>
  <c r="H269" i="21"/>
  <c r="G269" i="21"/>
  <c r="F269" i="21"/>
  <c r="E269" i="21"/>
  <c r="D269" i="21"/>
  <c r="L268" i="21"/>
  <c r="K268" i="21"/>
  <c r="K275" i="21"/>
  <c r="J268" i="21"/>
  <c r="H268" i="21"/>
  <c r="G268" i="21"/>
  <c r="F268" i="21"/>
  <c r="E268" i="21"/>
  <c r="D268" i="21"/>
  <c r="L258" i="21"/>
  <c r="K258" i="21"/>
  <c r="J258" i="21"/>
  <c r="J460" i="21"/>
  <c r="H258" i="21"/>
  <c r="G258" i="21"/>
  <c r="F258" i="21"/>
  <c r="E258" i="21"/>
  <c r="D258" i="21"/>
  <c r="L236" i="21"/>
  <c r="L459" i="21"/>
  <c r="K236" i="21"/>
  <c r="K459" i="21"/>
  <c r="J236" i="21"/>
  <c r="J459" i="21"/>
  <c r="H236" i="21"/>
  <c r="G236" i="21"/>
  <c r="G237" i="21"/>
  <c r="F236" i="21"/>
  <c r="E236" i="21"/>
  <c r="D236" i="21"/>
  <c r="D237" i="21"/>
  <c r="L214" i="21"/>
  <c r="L458" i="21"/>
  <c r="K214" i="21"/>
  <c r="K458" i="21"/>
  <c r="J214" i="21"/>
  <c r="J458" i="21"/>
  <c r="H214" i="21"/>
  <c r="G214" i="21"/>
  <c r="F214" i="21"/>
  <c r="E214" i="21"/>
  <c r="E215" i="21"/>
  <c r="D214" i="21"/>
  <c r="L192" i="21"/>
  <c r="L457" i="21"/>
  <c r="K192" i="21"/>
  <c r="K457" i="21"/>
  <c r="J192" i="21"/>
  <c r="J457" i="21"/>
  <c r="H192" i="21"/>
  <c r="G192" i="21"/>
  <c r="F192" i="21"/>
  <c r="E192" i="21"/>
  <c r="E193" i="21"/>
  <c r="D192" i="21"/>
  <c r="L170" i="21"/>
  <c r="L456" i="21"/>
  <c r="K170" i="21"/>
  <c r="K456" i="21"/>
  <c r="J170" i="21"/>
  <c r="J456" i="21"/>
  <c r="H170" i="21"/>
  <c r="G170" i="21"/>
  <c r="G171" i="21"/>
  <c r="F170" i="21"/>
  <c r="E170" i="21"/>
  <c r="D170" i="21"/>
  <c r="L148" i="21"/>
  <c r="L455" i="21"/>
  <c r="K148" i="21"/>
  <c r="J148" i="21"/>
  <c r="H148" i="21"/>
  <c r="G148" i="21"/>
  <c r="F148" i="21"/>
  <c r="E148" i="21"/>
  <c r="D148" i="21"/>
  <c r="D149" i="21"/>
  <c r="L126" i="21"/>
  <c r="L454" i="21"/>
  <c r="K126" i="21"/>
  <c r="K454" i="21"/>
  <c r="J126" i="21"/>
  <c r="H126" i="21"/>
  <c r="G126" i="21"/>
  <c r="F126" i="21"/>
  <c r="F127" i="21"/>
  <c r="E126" i="21"/>
  <c r="D126" i="21"/>
  <c r="L104" i="21"/>
  <c r="L453" i="21"/>
  <c r="K104" i="21"/>
  <c r="K453" i="21"/>
  <c r="J104" i="21"/>
  <c r="J453" i="21"/>
  <c r="H104" i="21"/>
  <c r="G104" i="21"/>
  <c r="G105" i="21"/>
  <c r="F104" i="21"/>
  <c r="E104" i="21"/>
  <c r="D104" i="21"/>
  <c r="L82" i="21"/>
  <c r="L452" i="21"/>
  <c r="K82" i="21"/>
  <c r="K452" i="21"/>
  <c r="J82" i="21"/>
  <c r="H82" i="21"/>
  <c r="H83" i="21"/>
  <c r="G82" i="21"/>
  <c r="F82" i="21"/>
  <c r="E82" i="21"/>
  <c r="D82" i="21"/>
  <c r="L60" i="21"/>
  <c r="L451" i="21"/>
  <c r="K60" i="21"/>
  <c r="K451" i="21"/>
  <c r="J60" i="21"/>
  <c r="J451" i="21"/>
  <c r="H60" i="21"/>
  <c r="G60" i="21"/>
  <c r="G61" i="21"/>
  <c r="F60" i="21"/>
  <c r="E60" i="21"/>
  <c r="D60" i="21"/>
  <c r="L38" i="21"/>
  <c r="L450" i="21"/>
  <c r="K38" i="21"/>
  <c r="J38" i="21"/>
  <c r="J450" i="21"/>
  <c r="H38" i="21"/>
  <c r="G38" i="21"/>
  <c r="F38" i="21"/>
  <c r="E38" i="21"/>
  <c r="D38" i="21"/>
  <c r="A23" i="21"/>
  <c r="A45" i="21"/>
  <c r="A67" i="21"/>
  <c r="A89" i="21"/>
  <c r="A111" i="21"/>
  <c r="A133" i="21"/>
  <c r="A155" i="21"/>
  <c r="A177" i="21"/>
  <c r="A199" i="21"/>
  <c r="A221" i="21"/>
  <c r="A243" i="21"/>
  <c r="L16" i="21"/>
  <c r="L449" i="21"/>
  <c r="K16" i="21"/>
  <c r="K449" i="21"/>
  <c r="J16" i="21"/>
  <c r="J449" i="21"/>
  <c r="H16" i="21"/>
  <c r="G16" i="21"/>
  <c r="F16" i="21"/>
  <c r="E16" i="21"/>
  <c r="D16" i="21"/>
  <c r="D17" i="21"/>
  <c r="I15" i="21"/>
  <c r="I14" i="21"/>
  <c r="I13" i="21"/>
  <c r="L11" i="21"/>
  <c r="L433" i="21"/>
  <c r="K11" i="21"/>
  <c r="K433" i="21"/>
  <c r="J11" i="21"/>
  <c r="J433" i="21"/>
  <c r="H11" i="21"/>
  <c r="G11" i="21"/>
  <c r="F11" i="21"/>
  <c r="E11" i="21"/>
  <c r="D11" i="21"/>
  <c r="I10" i="21"/>
  <c r="I9" i="21"/>
  <c r="I8" i="21"/>
  <c r="I7" i="21"/>
  <c r="I6" i="21"/>
  <c r="I5" i="21"/>
  <c r="I4" i="21"/>
  <c r="I257" i="20"/>
  <c r="I256" i="20"/>
  <c r="I255" i="20"/>
  <c r="L253" i="20"/>
  <c r="L444" i="20"/>
  <c r="K253" i="20"/>
  <c r="J253" i="20"/>
  <c r="H253" i="20"/>
  <c r="G253" i="20"/>
  <c r="F253" i="20"/>
  <c r="E253" i="20"/>
  <c r="D253" i="20"/>
  <c r="I252" i="20"/>
  <c r="I251" i="20"/>
  <c r="I250" i="20"/>
  <c r="I249" i="20"/>
  <c r="I248" i="20"/>
  <c r="I247" i="20"/>
  <c r="I246" i="20"/>
  <c r="I235" i="20"/>
  <c r="I234" i="20"/>
  <c r="I233" i="20"/>
  <c r="L231" i="20"/>
  <c r="K231" i="20"/>
  <c r="J231" i="20"/>
  <c r="J443" i="20"/>
  <c r="H231" i="20"/>
  <c r="G231" i="20"/>
  <c r="F231" i="20"/>
  <c r="F237" i="20"/>
  <c r="E231" i="20"/>
  <c r="D231" i="20"/>
  <c r="I230" i="20"/>
  <c r="I229" i="20"/>
  <c r="I228" i="20"/>
  <c r="I227" i="20"/>
  <c r="I226" i="20"/>
  <c r="I225" i="20"/>
  <c r="I224" i="20"/>
  <c r="I213" i="20"/>
  <c r="I212" i="20"/>
  <c r="I211" i="20"/>
  <c r="L209" i="20"/>
  <c r="K209" i="20"/>
  <c r="J209" i="20"/>
  <c r="J442" i="20"/>
  <c r="H209" i="20"/>
  <c r="G209" i="20"/>
  <c r="F209" i="20"/>
  <c r="E209" i="20"/>
  <c r="D209" i="20"/>
  <c r="I208" i="20"/>
  <c r="I207" i="20"/>
  <c r="I206" i="20"/>
  <c r="I205" i="20"/>
  <c r="I204" i="20"/>
  <c r="I203" i="20"/>
  <c r="I202" i="20"/>
  <c r="I191" i="20"/>
  <c r="I190" i="20"/>
  <c r="I189" i="20"/>
  <c r="L187" i="20"/>
  <c r="L441" i="20"/>
  <c r="K187" i="20"/>
  <c r="K441" i="20"/>
  <c r="J187" i="20"/>
  <c r="J441" i="20"/>
  <c r="H187" i="20"/>
  <c r="G187" i="20"/>
  <c r="F187" i="20"/>
  <c r="E187" i="20"/>
  <c r="D187" i="20"/>
  <c r="I186" i="20"/>
  <c r="I185" i="20"/>
  <c r="I184" i="20"/>
  <c r="I183" i="20"/>
  <c r="I182" i="20"/>
  <c r="I181" i="20"/>
  <c r="I180" i="20"/>
  <c r="I169" i="20"/>
  <c r="I168" i="20"/>
  <c r="I167" i="20"/>
  <c r="L165" i="20"/>
  <c r="K165" i="20"/>
  <c r="J165" i="20"/>
  <c r="H165" i="20"/>
  <c r="G165" i="20"/>
  <c r="F165" i="20"/>
  <c r="E165" i="20"/>
  <c r="D165" i="20"/>
  <c r="I164" i="20"/>
  <c r="I163" i="20"/>
  <c r="I162" i="20"/>
  <c r="I161" i="20"/>
  <c r="I160" i="20"/>
  <c r="I159" i="20"/>
  <c r="I158" i="20"/>
  <c r="I147" i="20"/>
  <c r="I146" i="20"/>
  <c r="I145" i="20"/>
  <c r="L143" i="20"/>
  <c r="L439" i="20"/>
  <c r="K143" i="20"/>
  <c r="K439" i="20"/>
  <c r="J143" i="20"/>
  <c r="J439" i="20"/>
  <c r="H143" i="20"/>
  <c r="G143" i="20"/>
  <c r="F143" i="20"/>
  <c r="E143" i="20"/>
  <c r="D143" i="20"/>
  <c r="I142" i="20"/>
  <c r="I141" i="20"/>
  <c r="I140" i="20"/>
  <c r="I139" i="20"/>
  <c r="I138" i="20"/>
  <c r="I137" i="20"/>
  <c r="I136" i="20"/>
  <c r="I125" i="20"/>
  <c r="I124" i="20"/>
  <c r="I123" i="20"/>
  <c r="L121" i="20"/>
  <c r="K121" i="20"/>
  <c r="J121" i="20"/>
  <c r="J438" i="20"/>
  <c r="H121" i="20"/>
  <c r="G121" i="20"/>
  <c r="F121" i="20"/>
  <c r="E121" i="20"/>
  <c r="D121" i="20"/>
  <c r="I120" i="20"/>
  <c r="I119" i="20"/>
  <c r="I118" i="20"/>
  <c r="I117" i="20"/>
  <c r="I116" i="20"/>
  <c r="I115" i="20"/>
  <c r="I114" i="20"/>
  <c r="I103" i="20"/>
  <c r="I102" i="20"/>
  <c r="I101" i="20"/>
  <c r="L99" i="20"/>
  <c r="L437" i="20"/>
  <c r="K99" i="20"/>
  <c r="K437" i="20"/>
  <c r="J99" i="20"/>
  <c r="H99" i="20"/>
  <c r="G99" i="20"/>
  <c r="F99" i="20"/>
  <c r="E99" i="20"/>
  <c r="D99" i="20"/>
  <c r="I98" i="20"/>
  <c r="I97" i="20"/>
  <c r="I96" i="20"/>
  <c r="I95" i="20"/>
  <c r="I94" i="20"/>
  <c r="I93" i="20"/>
  <c r="I92" i="20"/>
  <c r="I81" i="20"/>
  <c r="I80" i="20"/>
  <c r="I79" i="20"/>
  <c r="L77" i="20"/>
  <c r="K77" i="20"/>
  <c r="K436" i="20"/>
  <c r="J77" i="20"/>
  <c r="H77" i="20"/>
  <c r="G77" i="20"/>
  <c r="F77" i="20"/>
  <c r="E77" i="20"/>
  <c r="D77" i="20"/>
  <c r="I76" i="20"/>
  <c r="I75" i="20"/>
  <c r="I74" i="20"/>
  <c r="I73" i="20"/>
  <c r="I72" i="20"/>
  <c r="I71" i="20"/>
  <c r="I70" i="20"/>
  <c r="I59" i="20"/>
  <c r="I58" i="20"/>
  <c r="I57" i="20"/>
  <c r="L55" i="20"/>
  <c r="L435" i="20"/>
  <c r="K55" i="20"/>
  <c r="J55" i="20"/>
  <c r="J435" i="20"/>
  <c r="H55" i="20"/>
  <c r="G55" i="20"/>
  <c r="F55" i="20"/>
  <c r="E55" i="20"/>
  <c r="D55" i="20"/>
  <c r="I54" i="20"/>
  <c r="I53" i="20"/>
  <c r="I52" i="20"/>
  <c r="I51" i="20"/>
  <c r="I50" i="20"/>
  <c r="I49" i="20"/>
  <c r="I48" i="20"/>
  <c r="I37" i="20"/>
  <c r="I36" i="20"/>
  <c r="I35" i="20"/>
  <c r="L33" i="20"/>
  <c r="L434" i="20"/>
  <c r="K33" i="20"/>
  <c r="K434" i="20"/>
  <c r="J33" i="20"/>
  <c r="J434" i="20"/>
  <c r="H33" i="20"/>
  <c r="G33" i="20"/>
  <c r="F33" i="20"/>
  <c r="E33" i="20"/>
  <c r="D33" i="20"/>
  <c r="I32" i="20"/>
  <c r="I31" i="20"/>
  <c r="I30" i="20"/>
  <c r="I29" i="20"/>
  <c r="I28" i="20"/>
  <c r="I27" i="20"/>
  <c r="I26" i="20"/>
  <c r="AC480" i="20"/>
  <c r="H466" i="20"/>
  <c r="H467" i="20"/>
  <c r="H468" i="20"/>
  <c r="H469" i="20"/>
  <c r="H470" i="20"/>
  <c r="H471" i="20"/>
  <c r="H472" i="20"/>
  <c r="H473" i="20"/>
  <c r="H474" i="20"/>
  <c r="H475" i="20"/>
  <c r="H476" i="20"/>
  <c r="H450" i="20"/>
  <c r="H451" i="20"/>
  <c r="H452" i="20"/>
  <c r="H453" i="20"/>
  <c r="H454" i="20"/>
  <c r="H455" i="20"/>
  <c r="H456" i="20"/>
  <c r="H457" i="20"/>
  <c r="H458" i="20"/>
  <c r="H459" i="20"/>
  <c r="H460" i="20"/>
  <c r="O441" i="20"/>
  <c r="Q440" i="20"/>
  <c r="G440" i="20"/>
  <c r="G456" i="20"/>
  <c r="G472" i="20"/>
  <c r="Q439" i="20"/>
  <c r="G439" i="20"/>
  <c r="G455" i="20"/>
  <c r="G471" i="20"/>
  <c r="Q438" i="20"/>
  <c r="G438" i="20"/>
  <c r="G454" i="20"/>
  <c r="G470" i="20"/>
  <c r="Q437" i="20"/>
  <c r="G437" i="20"/>
  <c r="G453" i="20"/>
  <c r="G469" i="20"/>
  <c r="Q436" i="20"/>
  <c r="G436" i="20"/>
  <c r="G452" i="20"/>
  <c r="G468" i="20"/>
  <c r="Q435" i="20"/>
  <c r="G435" i="20"/>
  <c r="G451" i="20"/>
  <c r="G467" i="20"/>
  <c r="Q434" i="20"/>
  <c r="G434" i="20"/>
  <c r="G450" i="20"/>
  <c r="G466" i="20"/>
  <c r="G433" i="20"/>
  <c r="G449" i="20"/>
  <c r="G465" i="20"/>
  <c r="L279" i="20"/>
  <c r="K279" i="20"/>
  <c r="J279" i="20"/>
  <c r="H279" i="20"/>
  <c r="G279" i="20"/>
  <c r="F279" i="20"/>
  <c r="E279" i="20"/>
  <c r="D279" i="20"/>
  <c r="L278" i="20"/>
  <c r="K278" i="20"/>
  <c r="J278" i="20"/>
  <c r="H278" i="20"/>
  <c r="G278" i="20"/>
  <c r="F278" i="20"/>
  <c r="E278" i="20"/>
  <c r="D278" i="20"/>
  <c r="L277" i="20"/>
  <c r="L280" i="20"/>
  <c r="K277" i="20"/>
  <c r="J277" i="20"/>
  <c r="H277" i="20"/>
  <c r="G277" i="20"/>
  <c r="F277" i="20"/>
  <c r="E277" i="20"/>
  <c r="D277" i="20"/>
  <c r="L274" i="20"/>
  <c r="K274" i="20"/>
  <c r="J274" i="20"/>
  <c r="H274" i="20"/>
  <c r="G274" i="20"/>
  <c r="F274" i="20"/>
  <c r="E274" i="20"/>
  <c r="D274" i="20"/>
  <c r="L273" i="20"/>
  <c r="K273" i="20"/>
  <c r="J273" i="20"/>
  <c r="H273" i="20"/>
  <c r="G273" i="20"/>
  <c r="F273" i="20"/>
  <c r="E273" i="20"/>
  <c r="D273" i="20"/>
  <c r="L272" i="20"/>
  <c r="K272" i="20"/>
  <c r="J272" i="20"/>
  <c r="H272" i="20"/>
  <c r="G272" i="20"/>
  <c r="F272" i="20"/>
  <c r="E272" i="20"/>
  <c r="D272" i="20"/>
  <c r="L271" i="20"/>
  <c r="K271" i="20"/>
  <c r="J271" i="20"/>
  <c r="H271" i="20"/>
  <c r="G271" i="20"/>
  <c r="F271" i="20"/>
  <c r="E271" i="20"/>
  <c r="D271" i="20"/>
  <c r="L270" i="20"/>
  <c r="K270" i="20"/>
  <c r="J270" i="20"/>
  <c r="H270" i="20"/>
  <c r="G270" i="20"/>
  <c r="F270" i="20"/>
  <c r="E270" i="20"/>
  <c r="D270" i="20"/>
  <c r="L269" i="20"/>
  <c r="K269" i="20"/>
  <c r="J269" i="20"/>
  <c r="H269" i="20"/>
  <c r="G269" i="20"/>
  <c r="F269" i="20"/>
  <c r="E269" i="20"/>
  <c r="D269" i="20"/>
  <c r="L268" i="20"/>
  <c r="L275" i="20"/>
  <c r="K268" i="20"/>
  <c r="J268" i="20"/>
  <c r="H268" i="20"/>
  <c r="G268" i="20"/>
  <c r="F268" i="20"/>
  <c r="E268" i="20"/>
  <c r="D268" i="20"/>
  <c r="L258" i="20"/>
  <c r="L460" i="20"/>
  <c r="K258" i="20"/>
  <c r="J258" i="20"/>
  <c r="J460" i="20"/>
  <c r="H258" i="20"/>
  <c r="G258" i="20"/>
  <c r="F258" i="20"/>
  <c r="E258" i="20"/>
  <c r="D258" i="20"/>
  <c r="L236" i="20"/>
  <c r="L459" i="20"/>
  <c r="K236" i="20"/>
  <c r="J236" i="20"/>
  <c r="J459" i="20"/>
  <c r="H236" i="20"/>
  <c r="G236" i="20"/>
  <c r="F236" i="20"/>
  <c r="E236" i="20"/>
  <c r="D236" i="20"/>
  <c r="L214" i="20"/>
  <c r="L458" i="20"/>
  <c r="K214" i="20"/>
  <c r="K458" i="20"/>
  <c r="J214" i="20"/>
  <c r="J458" i="20"/>
  <c r="H214" i="20"/>
  <c r="G214" i="20"/>
  <c r="F214" i="20"/>
  <c r="E214" i="20"/>
  <c r="E215" i="20"/>
  <c r="D214" i="20"/>
  <c r="L192" i="20"/>
  <c r="L457" i="20"/>
  <c r="K192" i="20"/>
  <c r="K457" i="20"/>
  <c r="J192" i="20"/>
  <c r="J457" i="20"/>
  <c r="H192" i="20"/>
  <c r="G192" i="20"/>
  <c r="F192" i="20"/>
  <c r="E192" i="20"/>
  <c r="D192" i="20"/>
  <c r="D193" i="20"/>
  <c r="L170" i="20"/>
  <c r="K170" i="20"/>
  <c r="J170" i="20"/>
  <c r="H170" i="20"/>
  <c r="G170" i="20"/>
  <c r="F170" i="20"/>
  <c r="E170" i="20"/>
  <c r="E171" i="20"/>
  <c r="D170" i="20"/>
  <c r="L148" i="20"/>
  <c r="L455" i="20"/>
  <c r="K148" i="20"/>
  <c r="K455" i="20"/>
  <c r="J148" i="20"/>
  <c r="H148" i="20"/>
  <c r="G148" i="20"/>
  <c r="F148" i="20"/>
  <c r="E148" i="20"/>
  <c r="D148" i="20"/>
  <c r="L126" i="20"/>
  <c r="L454" i="20"/>
  <c r="K126" i="20"/>
  <c r="K454" i="20"/>
  <c r="J126" i="20"/>
  <c r="J454" i="20"/>
  <c r="H126" i="20"/>
  <c r="H127" i="20"/>
  <c r="G126" i="20"/>
  <c r="F126" i="20"/>
  <c r="E126" i="20"/>
  <c r="D126" i="20"/>
  <c r="L104" i="20"/>
  <c r="L453" i="20"/>
  <c r="K104" i="20"/>
  <c r="K453" i="20"/>
  <c r="J104" i="20"/>
  <c r="J453" i="20"/>
  <c r="H104" i="20"/>
  <c r="G104" i="20"/>
  <c r="F104" i="20"/>
  <c r="E104" i="20"/>
  <c r="D104" i="20"/>
  <c r="L82" i="20"/>
  <c r="L452" i="20"/>
  <c r="K82" i="20"/>
  <c r="K452" i="20"/>
  <c r="J82" i="20"/>
  <c r="H82" i="20"/>
  <c r="H83" i="20"/>
  <c r="G82" i="20"/>
  <c r="F82" i="20"/>
  <c r="E82" i="20"/>
  <c r="D82" i="20"/>
  <c r="L60" i="20"/>
  <c r="L451" i="20"/>
  <c r="K60" i="20"/>
  <c r="K451" i="20"/>
  <c r="J60" i="20"/>
  <c r="J451" i="20"/>
  <c r="H60" i="20"/>
  <c r="G60" i="20"/>
  <c r="F60" i="20"/>
  <c r="E60" i="20"/>
  <c r="D60" i="20"/>
  <c r="L38" i="20"/>
  <c r="L450" i="20"/>
  <c r="K38" i="20"/>
  <c r="K450" i="20"/>
  <c r="J38" i="20"/>
  <c r="J450" i="20"/>
  <c r="H38" i="20"/>
  <c r="G38" i="20"/>
  <c r="F38" i="20"/>
  <c r="E38" i="20"/>
  <c r="D38" i="20"/>
  <c r="A23" i="20"/>
  <c r="A45" i="20"/>
  <c r="A67" i="20"/>
  <c r="A89" i="20"/>
  <c r="A111" i="20"/>
  <c r="A133" i="20"/>
  <c r="A155" i="20"/>
  <c r="A177" i="20"/>
  <c r="A199" i="20"/>
  <c r="A221" i="20"/>
  <c r="A243" i="20"/>
  <c r="L16" i="20"/>
  <c r="L449" i="20"/>
  <c r="K16" i="20"/>
  <c r="K449" i="20"/>
  <c r="J16" i="20"/>
  <c r="J449" i="20"/>
  <c r="H16" i="20"/>
  <c r="G16" i="20"/>
  <c r="F16" i="20"/>
  <c r="E16" i="20"/>
  <c r="E17" i="20"/>
  <c r="D16" i="20"/>
  <c r="I15" i="20"/>
  <c r="I14" i="20"/>
  <c r="I13" i="20"/>
  <c r="L11" i="20"/>
  <c r="L433" i="20"/>
  <c r="K11" i="20"/>
  <c r="K433" i="20"/>
  <c r="J11" i="20"/>
  <c r="J433" i="20"/>
  <c r="H11" i="20"/>
  <c r="G11" i="20"/>
  <c r="G17" i="20"/>
  <c r="F11" i="20"/>
  <c r="E11" i="20"/>
  <c r="D11" i="20"/>
  <c r="I10" i="20"/>
  <c r="I9" i="20"/>
  <c r="I8" i="20"/>
  <c r="I7" i="20"/>
  <c r="I6" i="20"/>
  <c r="I5" i="20"/>
  <c r="I4" i="20"/>
  <c r="AC480" i="19"/>
  <c r="H466" i="19"/>
  <c r="H467" i="19"/>
  <c r="H468" i="19"/>
  <c r="H469" i="19"/>
  <c r="H470" i="19"/>
  <c r="H471" i="19"/>
  <c r="H472" i="19"/>
  <c r="H473" i="19"/>
  <c r="H474" i="19"/>
  <c r="H475" i="19"/>
  <c r="H476" i="19"/>
  <c r="H450" i="19"/>
  <c r="H451" i="19"/>
  <c r="H452" i="19"/>
  <c r="H453" i="19"/>
  <c r="H454" i="19"/>
  <c r="H455" i="19"/>
  <c r="H456" i="19"/>
  <c r="H457" i="19"/>
  <c r="H458" i="19"/>
  <c r="H459" i="19"/>
  <c r="H460" i="19"/>
  <c r="O441" i="19"/>
  <c r="G441" i="19"/>
  <c r="G457" i="19"/>
  <c r="G473" i="19"/>
  <c r="Q440" i="19"/>
  <c r="G440" i="19"/>
  <c r="G456" i="19"/>
  <c r="G472" i="19"/>
  <c r="Q439" i="19"/>
  <c r="G439" i="19"/>
  <c r="G455" i="19"/>
  <c r="G471" i="19"/>
  <c r="Q438" i="19"/>
  <c r="G438" i="19"/>
  <c r="G454" i="19"/>
  <c r="G470" i="19"/>
  <c r="Q437" i="19"/>
  <c r="G437" i="19"/>
  <c r="G453" i="19"/>
  <c r="G469" i="19"/>
  <c r="Q436" i="19"/>
  <c r="G436" i="19"/>
  <c r="G452" i="19"/>
  <c r="G468" i="19"/>
  <c r="Q435" i="19"/>
  <c r="G435" i="19"/>
  <c r="G451" i="19"/>
  <c r="G467" i="19"/>
  <c r="Q434" i="19"/>
  <c r="G434" i="19"/>
  <c r="G450" i="19"/>
  <c r="G466" i="19"/>
  <c r="G433" i="19"/>
  <c r="G449" i="19"/>
  <c r="G465" i="19"/>
  <c r="L279" i="19"/>
  <c r="K279" i="19"/>
  <c r="J279" i="19"/>
  <c r="H279" i="19"/>
  <c r="G279" i="19"/>
  <c r="F279" i="19"/>
  <c r="E279" i="19"/>
  <c r="D279" i="19"/>
  <c r="L278" i="19"/>
  <c r="K278" i="19"/>
  <c r="J278" i="19"/>
  <c r="H278" i="19"/>
  <c r="G278" i="19"/>
  <c r="F278" i="19"/>
  <c r="E278" i="19"/>
  <c r="D278" i="19"/>
  <c r="L277" i="19"/>
  <c r="K277" i="19"/>
  <c r="J277" i="19"/>
  <c r="H277" i="19"/>
  <c r="G277" i="19"/>
  <c r="G280" i="19"/>
  <c r="F277" i="19"/>
  <c r="E277" i="19"/>
  <c r="D277" i="19"/>
  <c r="L274" i="19"/>
  <c r="K274" i="19"/>
  <c r="K275" i="19"/>
  <c r="J274" i="19"/>
  <c r="H274" i="19"/>
  <c r="G274" i="19"/>
  <c r="F274" i="19"/>
  <c r="E274" i="19"/>
  <c r="D274" i="19"/>
  <c r="I274" i="19"/>
  <c r="L273" i="19"/>
  <c r="K273" i="19"/>
  <c r="J273" i="19"/>
  <c r="H273" i="19"/>
  <c r="G273" i="19"/>
  <c r="F273" i="19"/>
  <c r="E273" i="19"/>
  <c r="D273" i="19"/>
  <c r="L272" i="19"/>
  <c r="K272" i="19"/>
  <c r="J272" i="19"/>
  <c r="H272" i="19"/>
  <c r="G272" i="19"/>
  <c r="F272" i="19"/>
  <c r="E272" i="19"/>
  <c r="D272" i="19"/>
  <c r="L271" i="19"/>
  <c r="K271" i="19"/>
  <c r="J271" i="19"/>
  <c r="H271" i="19"/>
  <c r="G271" i="19"/>
  <c r="F271" i="19"/>
  <c r="E271" i="19"/>
  <c r="D271" i="19"/>
  <c r="L270" i="19"/>
  <c r="K270" i="19"/>
  <c r="J270" i="19"/>
  <c r="H270" i="19"/>
  <c r="G270" i="19"/>
  <c r="F270" i="19"/>
  <c r="E270" i="19"/>
  <c r="D270" i="19"/>
  <c r="I270" i="19"/>
  <c r="L269" i="19"/>
  <c r="K269" i="19"/>
  <c r="J269" i="19"/>
  <c r="H269" i="19"/>
  <c r="G269" i="19"/>
  <c r="F269" i="19"/>
  <c r="E269" i="19"/>
  <c r="D269" i="19"/>
  <c r="L268" i="19"/>
  <c r="K268" i="19"/>
  <c r="J268" i="19"/>
  <c r="H268" i="19"/>
  <c r="G268" i="19"/>
  <c r="F268" i="19"/>
  <c r="E268" i="19"/>
  <c r="D268" i="19"/>
  <c r="L258" i="19"/>
  <c r="L460" i="19"/>
  <c r="K258" i="19"/>
  <c r="K460" i="19"/>
  <c r="J258" i="19"/>
  <c r="H258" i="19"/>
  <c r="G258" i="19"/>
  <c r="G259" i="19"/>
  <c r="F258" i="19"/>
  <c r="E258" i="19"/>
  <c r="D258" i="19"/>
  <c r="I257" i="19"/>
  <c r="I256" i="19"/>
  <c r="I255" i="19"/>
  <c r="L253" i="19"/>
  <c r="L444" i="19"/>
  <c r="K253" i="19"/>
  <c r="J253" i="19"/>
  <c r="J259" i="19"/>
  <c r="J476" i="19"/>
  <c r="H253" i="19"/>
  <c r="G253" i="19"/>
  <c r="F253" i="19"/>
  <c r="E253" i="19"/>
  <c r="D253" i="19"/>
  <c r="I252" i="19"/>
  <c r="I251" i="19"/>
  <c r="I250" i="19"/>
  <c r="I249" i="19"/>
  <c r="I248" i="19"/>
  <c r="I247" i="19"/>
  <c r="I246" i="19"/>
  <c r="L236" i="19"/>
  <c r="L459" i="19"/>
  <c r="K236" i="19"/>
  <c r="K459" i="19"/>
  <c r="J236" i="19"/>
  <c r="J459" i="19"/>
  <c r="H236" i="19"/>
  <c r="G236" i="19"/>
  <c r="F236" i="19"/>
  <c r="E236" i="19"/>
  <c r="D236" i="19"/>
  <c r="I235" i="19"/>
  <c r="I234" i="19"/>
  <c r="I233" i="19"/>
  <c r="L231" i="19"/>
  <c r="L443" i="19"/>
  <c r="K231" i="19"/>
  <c r="K443" i="19"/>
  <c r="J231" i="19"/>
  <c r="J443" i="19"/>
  <c r="H231" i="19"/>
  <c r="G231" i="19"/>
  <c r="G237" i="19"/>
  <c r="F231" i="19"/>
  <c r="E231" i="19"/>
  <c r="D231" i="19"/>
  <c r="I230" i="19"/>
  <c r="I229" i="19"/>
  <c r="I228" i="19"/>
  <c r="I227" i="19"/>
  <c r="I226" i="19"/>
  <c r="I225" i="19"/>
  <c r="I224" i="19"/>
  <c r="L214" i="19"/>
  <c r="L458" i="19"/>
  <c r="K214" i="19"/>
  <c r="K458" i="19"/>
  <c r="J214" i="19"/>
  <c r="H214" i="19"/>
  <c r="H215" i="19"/>
  <c r="G214" i="19"/>
  <c r="G215" i="19"/>
  <c r="F214" i="19"/>
  <c r="E214" i="19"/>
  <c r="D214" i="19"/>
  <c r="I213" i="19"/>
  <c r="I212" i="19"/>
  <c r="I211" i="19"/>
  <c r="L209" i="19"/>
  <c r="L442" i="19"/>
  <c r="K209" i="19"/>
  <c r="J209" i="19"/>
  <c r="H209" i="19"/>
  <c r="G209" i="19"/>
  <c r="F209" i="19"/>
  <c r="E209" i="19"/>
  <c r="D209" i="19"/>
  <c r="I208" i="19"/>
  <c r="I207" i="19"/>
  <c r="I206" i="19"/>
  <c r="I205" i="19"/>
  <c r="I204" i="19"/>
  <c r="I203" i="19"/>
  <c r="I202" i="19"/>
  <c r="L192" i="19"/>
  <c r="K192" i="19"/>
  <c r="J192" i="19"/>
  <c r="J457" i="19"/>
  <c r="H192" i="19"/>
  <c r="G192" i="19"/>
  <c r="F192" i="19"/>
  <c r="F193" i="19"/>
  <c r="E192" i="19"/>
  <c r="D192" i="19"/>
  <c r="I191" i="19"/>
  <c r="I190" i="19"/>
  <c r="I189" i="19"/>
  <c r="L187" i="19"/>
  <c r="L441" i="19"/>
  <c r="K187" i="19"/>
  <c r="J187" i="19"/>
  <c r="J441" i="19"/>
  <c r="H187" i="19"/>
  <c r="G187" i="19"/>
  <c r="F187" i="19"/>
  <c r="E187" i="19"/>
  <c r="D187" i="19"/>
  <c r="I186" i="19"/>
  <c r="I185" i="19"/>
  <c r="I184" i="19"/>
  <c r="I183" i="19"/>
  <c r="I182" i="19"/>
  <c r="I181" i="19"/>
  <c r="I180" i="19"/>
  <c r="L170" i="19"/>
  <c r="L456" i="19"/>
  <c r="K170" i="19"/>
  <c r="K456" i="19"/>
  <c r="J170" i="19"/>
  <c r="J456" i="19"/>
  <c r="H170" i="19"/>
  <c r="H171" i="19"/>
  <c r="G170" i="19"/>
  <c r="F170" i="19"/>
  <c r="E170" i="19"/>
  <c r="E171" i="19"/>
  <c r="D170" i="19"/>
  <c r="I169" i="19"/>
  <c r="I168" i="19"/>
  <c r="I167" i="19"/>
  <c r="L165" i="19"/>
  <c r="L440" i="19"/>
  <c r="K165" i="19"/>
  <c r="K440" i="19"/>
  <c r="J165" i="19"/>
  <c r="J440" i="19"/>
  <c r="H165" i="19"/>
  <c r="G165" i="19"/>
  <c r="G171" i="19"/>
  <c r="F165" i="19"/>
  <c r="E165" i="19"/>
  <c r="D165" i="19"/>
  <c r="I164" i="19"/>
  <c r="I163" i="19"/>
  <c r="I162" i="19"/>
  <c r="I161" i="19"/>
  <c r="I160" i="19"/>
  <c r="I159" i="19"/>
  <c r="I158" i="19"/>
  <c r="L148" i="19"/>
  <c r="L455" i="19"/>
  <c r="K148" i="19"/>
  <c r="K455" i="19"/>
  <c r="J148" i="19"/>
  <c r="J455" i="19"/>
  <c r="H148" i="19"/>
  <c r="G148" i="19"/>
  <c r="F148" i="19"/>
  <c r="E148" i="19"/>
  <c r="D148" i="19"/>
  <c r="I147" i="19"/>
  <c r="I146" i="19"/>
  <c r="I145" i="19"/>
  <c r="L143" i="19"/>
  <c r="L439" i="19"/>
  <c r="K143" i="19"/>
  <c r="K439" i="19"/>
  <c r="J143" i="19"/>
  <c r="H143" i="19"/>
  <c r="G143" i="19"/>
  <c r="F143" i="19"/>
  <c r="E143" i="19"/>
  <c r="D143" i="19"/>
  <c r="I142" i="19"/>
  <c r="I141" i="19"/>
  <c r="I140" i="19"/>
  <c r="I139" i="19"/>
  <c r="I138" i="19"/>
  <c r="I137" i="19"/>
  <c r="I136" i="19"/>
  <c r="L126" i="19"/>
  <c r="L454" i="19"/>
  <c r="K126" i="19"/>
  <c r="K454" i="19"/>
  <c r="J126" i="19"/>
  <c r="J454" i="19"/>
  <c r="H126" i="19"/>
  <c r="G126" i="19"/>
  <c r="F126" i="19"/>
  <c r="E126" i="19"/>
  <c r="D126" i="19"/>
  <c r="I125" i="19"/>
  <c r="I124" i="19"/>
  <c r="I123" i="19"/>
  <c r="L121" i="19"/>
  <c r="L438" i="19"/>
  <c r="K121" i="19"/>
  <c r="K438" i="19"/>
  <c r="J121" i="19"/>
  <c r="J438" i="19"/>
  <c r="H121" i="19"/>
  <c r="G121" i="19"/>
  <c r="G127" i="19"/>
  <c r="F121" i="19"/>
  <c r="E121" i="19"/>
  <c r="D121" i="19"/>
  <c r="I120" i="19"/>
  <c r="I119" i="19"/>
  <c r="I118" i="19"/>
  <c r="I117" i="19"/>
  <c r="I116" i="19"/>
  <c r="I115" i="19"/>
  <c r="I114" i="19"/>
  <c r="L104" i="19"/>
  <c r="K104" i="19"/>
  <c r="K453" i="19"/>
  <c r="J104" i="19"/>
  <c r="H104" i="19"/>
  <c r="G104" i="19"/>
  <c r="F104" i="19"/>
  <c r="E104" i="19"/>
  <c r="D104" i="19"/>
  <c r="I103" i="19"/>
  <c r="I102" i="19"/>
  <c r="I101" i="19"/>
  <c r="L99" i="19"/>
  <c r="K99" i="19"/>
  <c r="K437" i="19"/>
  <c r="J99" i="19"/>
  <c r="J437" i="19"/>
  <c r="H99" i="19"/>
  <c r="G99" i="19"/>
  <c r="F99" i="19"/>
  <c r="F105" i="19"/>
  <c r="E99" i="19"/>
  <c r="E105" i="19"/>
  <c r="D99" i="19"/>
  <c r="I98" i="19"/>
  <c r="I97" i="19"/>
  <c r="I96" i="19"/>
  <c r="I95" i="19"/>
  <c r="I94" i="19"/>
  <c r="I93" i="19"/>
  <c r="I92" i="19"/>
  <c r="L82" i="19"/>
  <c r="L452" i="19"/>
  <c r="K82" i="19"/>
  <c r="K452" i="19"/>
  <c r="J82" i="19"/>
  <c r="J452" i="19"/>
  <c r="H82" i="19"/>
  <c r="G82" i="19"/>
  <c r="F82" i="19"/>
  <c r="E82" i="19"/>
  <c r="D82" i="19"/>
  <c r="I81" i="19"/>
  <c r="I80" i="19"/>
  <c r="I79" i="19"/>
  <c r="L77" i="19"/>
  <c r="L436" i="19"/>
  <c r="K77" i="19"/>
  <c r="K436" i="19"/>
  <c r="J77" i="19"/>
  <c r="J436" i="19"/>
  <c r="H77" i="19"/>
  <c r="H83" i="19"/>
  <c r="G77" i="19"/>
  <c r="F77" i="19"/>
  <c r="E77" i="19"/>
  <c r="D77" i="19"/>
  <c r="I76" i="19"/>
  <c r="I75" i="19"/>
  <c r="I74" i="19"/>
  <c r="I73" i="19"/>
  <c r="I72" i="19"/>
  <c r="I71" i="19"/>
  <c r="I70" i="19"/>
  <c r="L60" i="19"/>
  <c r="L451" i="19"/>
  <c r="K60" i="19"/>
  <c r="K451" i="19"/>
  <c r="J60" i="19"/>
  <c r="J451" i="19"/>
  <c r="H60" i="19"/>
  <c r="G60" i="19"/>
  <c r="F60" i="19"/>
  <c r="E60" i="19"/>
  <c r="D60" i="19"/>
  <c r="I59" i="19"/>
  <c r="I58" i="19"/>
  <c r="I60" i="19"/>
  <c r="I57" i="19"/>
  <c r="L55" i="19"/>
  <c r="L435" i="19"/>
  <c r="K55" i="19"/>
  <c r="K435" i="19"/>
  <c r="J55" i="19"/>
  <c r="J435" i="19"/>
  <c r="H55" i="19"/>
  <c r="G55" i="19"/>
  <c r="F55" i="19"/>
  <c r="F61" i="19"/>
  <c r="E55" i="19"/>
  <c r="E61" i="19"/>
  <c r="D55" i="19"/>
  <c r="I54" i="19"/>
  <c r="I53" i="19"/>
  <c r="I52" i="19"/>
  <c r="I51" i="19"/>
  <c r="I50" i="19"/>
  <c r="I49" i="19"/>
  <c r="I48" i="19"/>
  <c r="L38" i="19"/>
  <c r="L450" i="19"/>
  <c r="K38" i="19"/>
  <c r="K450" i="19"/>
  <c r="J38" i="19"/>
  <c r="J450" i="19"/>
  <c r="H38" i="19"/>
  <c r="H39" i="19"/>
  <c r="G38" i="19"/>
  <c r="F38" i="19"/>
  <c r="E38" i="19"/>
  <c r="D38" i="19"/>
  <c r="I37" i="19"/>
  <c r="I36" i="19"/>
  <c r="I35" i="19"/>
  <c r="L33" i="19"/>
  <c r="L434" i="19"/>
  <c r="K33" i="19"/>
  <c r="K434" i="19"/>
  <c r="J33" i="19"/>
  <c r="J434" i="19"/>
  <c r="H33" i="19"/>
  <c r="G33" i="19"/>
  <c r="F33" i="19"/>
  <c r="F39" i="19"/>
  <c r="E33" i="19"/>
  <c r="D33" i="19"/>
  <c r="I32" i="19"/>
  <c r="I31" i="19"/>
  <c r="I30" i="19"/>
  <c r="I29" i="19"/>
  <c r="I28" i="19"/>
  <c r="I27" i="19"/>
  <c r="I26" i="19"/>
  <c r="A23" i="19"/>
  <c r="A45" i="19"/>
  <c r="A67" i="19"/>
  <c r="A89" i="19"/>
  <c r="A111" i="19"/>
  <c r="A133" i="19"/>
  <c r="A155" i="19"/>
  <c r="A177" i="19"/>
  <c r="A199" i="19"/>
  <c r="A221" i="19"/>
  <c r="A243" i="19"/>
  <c r="L16" i="19"/>
  <c r="L449" i="19"/>
  <c r="K16" i="19"/>
  <c r="K449" i="19"/>
  <c r="J16" i="19"/>
  <c r="J449" i="19"/>
  <c r="H16" i="19"/>
  <c r="G16" i="19"/>
  <c r="F16" i="19"/>
  <c r="E16" i="19"/>
  <c r="D16" i="19"/>
  <c r="I15" i="19"/>
  <c r="I14" i="19"/>
  <c r="I13" i="19"/>
  <c r="L11" i="19"/>
  <c r="L433" i="19"/>
  <c r="K11" i="19"/>
  <c r="K433" i="19"/>
  <c r="J11" i="19"/>
  <c r="J433" i="19"/>
  <c r="H11" i="19"/>
  <c r="H17" i="19"/>
  <c r="G11" i="19"/>
  <c r="F11" i="19"/>
  <c r="E11" i="19"/>
  <c r="D11" i="19"/>
  <c r="I10" i="19"/>
  <c r="I9" i="19"/>
  <c r="I8" i="19"/>
  <c r="I7" i="19"/>
  <c r="I6" i="19"/>
  <c r="I5" i="19"/>
  <c r="I4" i="19"/>
  <c r="D55" i="18"/>
  <c r="AC480" i="18"/>
  <c r="H466" i="18"/>
  <c r="H467" i="18"/>
  <c r="H468" i="18"/>
  <c r="H469" i="18"/>
  <c r="H470" i="18"/>
  <c r="H471" i="18"/>
  <c r="H472" i="18"/>
  <c r="H473" i="18"/>
  <c r="H474" i="18"/>
  <c r="H475" i="18"/>
  <c r="H476" i="18"/>
  <c r="H450" i="18"/>
  <c r="H451" i="18"/>
  <c r="H452" i="18"/>
  <c r="H453" i="18"/>
  <c r="H454" i="18"/>
  <c r="H455" i="18"/>
  <c r="H456" i="18"/>
  <c r="H457" i="18"/>
  <c r="H458" i="18"/>
  <c r="H459" i="18"/>
  <c r="H460" i="18"/>
  <c r="O441" i="18"/>
  <c r="Q441" i="18"/>
  <c r="Q440" i="18"/>
  <c r="G440" i="18"/>
  <c r="G456" i="18"/>
  <c r="G472" i="18"/>
  <c r="Q439" i="18"/>
  <c r="G439" i="18"/>
  <c r="G455" i="18"/>
  <c r="G471" i="18"/>
  <c r="Q438" i="18"/>
  <c r="G438" i="18"/>
  <c r="G454" i="18"/>
  <c r="G470" i="18"/>
  <c r="Q437" i="18"/>
  <c r="G437" i="18"/>
  <c r="G453" i="18"/>
  <c r="G469" i="18"/>
  <c r="Q436" i="18"/>
  <c r="G436" i="18"/>
  <c r="G452" i="18"/>
  <c r="G468" i="18"/>
  <c r="Q435" i="18"/>
  <c r="G435" i="18"/>
  <c r="G451" i="18"/>
  <c r="G467" i="18"/>
  <c r="Q434" i="18"/>
  <c r="G434" i="18"/>
  <c r="G450" i="18"/>
  <c r="G466" i="18"/>
  <c r="G433" i="18"/>
  <c r="G449" i="18"/>
  <c r="G465" i="18"/>
  <c r="L279" i="18"/>
  <c r="K279" i="18"/>
  <c r="J279" i="18"/>
  <c r="H279" i="18"/>
  <c r="G279" i="18"/>
  <c r="F279" i="18"/>
  <c r="E279" i="18"/>
  <c r="D279" i="18"/>
  <c r="L278" i="18"/>
  <c r="K278" i="18"/>
  <c r="J278" i="18"/>
  <c r="H278" i="18"/>
  <c r="G278" i="18"/>
  <c r="F278" i="18"/>
  <c r="F280" i="18"/>
  <c r="E278" i="18"/>
  <c r="D278" i="18"/>
  <c r="L277" i="18"/>
  <c r="K277" i="18"/>
  <c r="J277" i="18"/>
  <c r="J280" i="18"/>
  <c r="H277" i="18"/>
  <c r="G277" i="18"/>
  <c r="F277" i="18"/>
  <c r="E277" i="18"/>
  <c r="D277" i="18"/>
  <c r="L274" i="18"/>
  <c r="K274" i="18"/>
  <c r="J274" i="18"/>
  <c r="H274" i="18"/>
  <c r="G274" i="18"/>
  <c r="F274" i="18"/>
  <c r="E274" i="18"/>
  <c r="D274" i="18"/>
  <c r="L273" i="18"/>
  <c r="K273" i="18"/>
  <c r="J273" i="18"/>
  <c r="H273" i="18"/>
  <c r="G273" i="18"/>
  <c r="F273" i="18"/>
  <c r="E273" i="18"/>
  <c r="D273" i="18"/>
  <c r="L272" i="18"/>
  <c r="K272" i="18"/>
  <c r="J272" i="18"/>
  <c r="H272" i="18"/>
  <c r="G272" i="18"/>
  <c r="F272" i="18"/>
  <c r="E272" i="18"/>
  <c r="D272" i="18"/>
  <c r="L271" i="18"/>
  <c r="K271" i="18"/>
  <c r="J271" i="18"/>
  <c r="H271" i="18"/>
  <c r="G271" i="18"/>
  <c r="F271" i="18"/>
  <c r="E271" i="18"/>
  <c r="D271" i="18"/>
  <c r="L270" i="18"/>
  <c r="K270" i="18"/>
  <c r="J270" i="18"/>
  <c r="H270" i="18"/>
  <c r="G270" i="18"/>
  <c r="F270" i="18"/>
  <c r="E270" i="18"/>
  <c r="D270" i="18"/>
  <c r="L269" i="18"/>
  <c r="K269" i="18"/>
  <c r="J269" i="18"/>
  <c r="H269" i="18"/>
  <c r="G269" i="18"/>
  <c r="F269" i="18"/>
  <c r="E269" i="18"/>
  <c r="D269" i="18"/>
  <c r="L268" i="18"/>
  <c r="K268" i="18"/>
  <c r="J268" i="18"/>
  <c r="H268" i="18"/>
  <c r="G268" i="18"/>
  <c r="G275" i="18"/>
  <c r="F268" i="18"/>
  <c r="E268" i="18"/>
  <c r="D268" i="18"/>
  <c r="L258" i="18"/>
  <c r="K258" i="18"/>
  <c r="K460" i="18"/>
  <c r="J258" i="18"/>
  <c r="J460" i="18"/>
  <c r="H258" i="18"/>
  <c r="G258" i="18"/>
  <c r="F258" i="18"/>
  <c r="E258" i="18"/>
  <c r="D258" i="18"/>
  <c r="I257" i="18"/>
  <c r="I256" i="18"/>
  <c r="I255" i="18"/>
  <c r="L253" i="18"/>
  <c r="K253" i="18"/>
  <c r="J253" i="18"/>
  <c r="J444" i="18"/>
  <c r="H253" i="18"/>
  <c r="H259" i="18"/>
  <c r="G253" i="18"/>
  <c r="F253" i="18"/>
  <c r="E253" i="18"/>
  <c r="D253" i="18"/>
  <c r="I252" i="18"/>
  <c r="I251" i="18"/>
  <c r="I250" i="18"/>
  <c r="I249" i="18"/>
  <c r="I248" i="18"/>
  <c r="I247" i="18"/>
  <c r="I246" i="18"/>
  <c r="L236" i="18"/>
  <c r="L459" i="18"/>
  <c r="K236" i="18"/>
  <c r="J236" i="18"/>
  <c r="J459" i="18"/>
  <c r="H236" i="18"/>
  <c r="G236" i="18"/>
  <c r="F236" i="18"/>
  <c r="E236" i="18"/>
  <c r="D236" i="18"/>
  <c r="I235" i="18"/>
  <c r="I234" i="18"/>
  <c r="I233" i="18"/>
  <c r="L231" i="18"/>
  <c r="L443" i="18"/>
  <c r="K231" i="18"/>
  <c r="K443" i="18"/>
  <c r="J231" i="18"/>
  <c r="H231" i="18"/>
  <c r="G231" i="18"/>
  <c r="F231" i="18"/>
  <c r="E231" i="18"/>
  <c r="E237" i="18"/>
  <c r="D231" i="18"/>
  <c r="I230" i="18"/>
  <c r="I229" i="18"/>
  <c r="I228" i="18"/>
  <c r="I227" i="18"/>
  <c r="I226" i="18"/>
  <c r="I225" i="18"/>
  <c r="I224" i="18"/>
  <c r="L214" i="18"/>
  <c r="L458" i="18"/>
  <c r="K214" i="18"/>
  <c r="K458" i="18"/>
  <c r="J214" i="18"/>
  <c r="J458" i="18"/>
  <c r="H214" i="18"/>
  <c r="G214" i="18"/>
  <c r="F214" i="18"/>
  <c r="E214" i="18"/>
  <c r="D214" i="18"/>
  <c r="I213" i="18"/>
  <c r="I212" i="18"/>
  <c r="I211" i="18"/>
  <c r="L209" i="18"/>
  <c r="L442" i="18"/>
  <c r="K209" i="18"/>
  <c r="K442" i="18"/>
  <c r="J209" i="18"/>
  <c r="J442" i="18"/>
  <c r="H209" i="18"/>
  <c r="G209" i="18"/>
  <c r="F209" i="18"/>
  <c r="E209" i="18"/>
  <c r="D209" i="18"/>
  <c r="I208" i="18"/>
  <c r="I207" i="18"/>
  <c r="I206" i="18"/>
  <c r="I205" i="18"/>
  <c r="I204" i="18"/>
  <c r="I203" i="18"/>
  <c r="I202" i="18"/>
  <c r="L192" i="18"/>
  <c r="L457" i="18"/>
  <c r="K192" i="18"/>
  <c r="K457" i="18"/>
  <c r="J192" i="18"/>
  <c r="J457" i="18"/>
  <c r="H192" i="18"/>
  <c r="G192" i="18"/>
  <c r="F192" i="18"/>
  <c r="E192" i="18"/>
  <c r="D192" i="18"/>
  <c r="I191" i="18"/>
  <c r="I190" i="18"/>
  <c r="I189" i="18"/>
  <c r="L187" i="18"/>
  <c r="L441" i="18"/>
  <c r="K187" i="18"/>
  <c r="K441" i="18"/>
  <c r="J187" i="18"/>
  <c r="J441" i="18"/>
  <c r="H187" i="18"/>
  <c r="G187" i="18"/>
  <c r="F187" i="18"/>
  <c r="E187" i="18"/>
  <c r="D187" i="18"/>
  <c r="I186" i="18"/>
  <c r="I185" i="18"/>
  <c r="I184" i="18"/>
  <c r="I183" i="18"/>
  <c r="I182" i="18"/>
  <c r="I181" i="18"/>
  <c r="I180" i="18"/>
  <c r="L170" i="18"/>
  <c r="L456" i="18"/>
  <c r="K170" i="18"/>
  <c r="K456" i="18"/>
  <c r="J170" i="18"/>
  <c r="J456" i="18"/>
  <c r="H170" i="18"/>
  <c r="G170" i="18"/>
  <c r="F170" i="18"/>
  <c r="E170" i="18"/>
  <c r="E171" i="18"/>
  <c r="D170" i="18"/>
  <c r="I169" i="18"/>
  <c r="I168" i="18"/>
  <c r="I167" i="18"/>
  <c r="L165" i="18"/>
  <c r="L440" i="18"/>
  <c r="K165" i="18"/>
  <c r="J165" i="18"/>
  <c r="H165" i="18"/>
  <c r="G165" i="18"/>
  <c r="F165" i="18"/>
  <c r="F171" i="18"/>
  <c r="E165" i="18"/>
  <c r="D165" i="18"/>
  <c r="I164" i="18"/>
  <c r="I163" i="18"/>
  <c r="I162" i="18"/>
  <c r="I161" i="18"/>
  <c r="I160" i="18"/>
  <c r="I159" i="18"/>
  <c r="I158" i="18"/>
  <c r="L148" i="18"/>
  <c r="L455" i="18"/>
  <c r="K148" i="18"/>
  <c r="K455" i="18"/>
  <c r="J148" i="18"/>
  <c r="J455" i="18"/>
  <c r="H148" i="18"/>
  <c r="G148" i="18"/>
  <c r="F148" i="18"/>
  <c r="E148" i="18"/>
  <c r="D148" i="18"/>
  <c r="I147" i="18"/>
  <c r="I146" i="18"/>
  <c r="I145" i="18"/>
  <c r="L143" i="18"/>
  <c r="L439" i="18"/>
  <c r="K143" i="18"/>
  <c r="K439" i="18"/>
  <c r="J143" i="18"/>
  <c r="J439" i="18"/>
  <c r="H143" i="18"/>
  <c r="G143" i="18"/>
  <c r="G149" i="18"/>
  <c r="F143" i="18"/>
  <c r="E143" i="18"/>
  <c r="D143" i="18"/>
  <c r="I142" i="18"/>
  <c r="I141" i="18"/>
  <c r="I140" i="18"/>
  <c r="I139" i="18"/>
  <c r="I138" i="18"/>
  <c r="I137" i="18"/>
  <c r="I136" i="18"/>
  <c r="L126" i="18"/>
  <c r="L454" i="18"/>
  <c r="K126" i="18"/>
  <c r="K454" i="18"/>
  <c r="J126" i="18"/>
  <c r="J454" i="18"/>
  <c r="H126" i="18"/>
  <c r="G126" i="18"/>
  <c r="F126" i="18"/>
  <c r="E126" i="18"/>
  <c r="D126" i="18"/>
  <c r="I125" i="18"/>
  <c r="I124" i="18"/>
  <c r="I123" i="18"/>
  <c r="L121" i="18"/>
  <c r="K121" i="18"/>
  <c r="K438" i="18"/>
  <c r="J121" i="18"/>
  <c r="J438" i="18"/>
  <c r="H121" i="18"/>
  <c r="G121" i="18"/>
  <c r="G127" i="18"/>
  <c r="F121" i="18"/>
  <c r="E121" i="18"/>
  <c r="D121" i="18"/>
  <c r="D127" i="18"/>
  <c r="I120" i="18"/>
  <c r="I119" i="18"/>
  <c r="I118" i="18"/>
  <c r="I117" i="18"/>
  <c r="I116" i="18"/>
  <c r="I115" i="18"/>
  <c r="I114" i="18"/>
  <c r="L104" i="18"/>
  <c r="L453" i="18"/>
  <c r="K104" i="18"/>
  <c r="K453" i="18"/>
  <c r="J104" i="18"/>
  <c r="J453" i="18"/>
  <c r="H104" i="18"/>
  <c r="G104" i="18"/>
  <c r="F104" i="18"/>
  <c r="E104" i="18"/>
  <c r="D104" i="18"/>
  <c r="I103" i="18"/>
  <c r="I102" i="18"/>
  <c r="I101" i="18"/>
  <c r="L99" i="18"/>
  <c r="L437" i="18"/>
  <c r="K99" i="18"/>
  <c r="J99" i="18"/>
  <c r="H99" i="18"/>
  <c r="H105" i="18"/>
  <c r="G99" i="18"/>
  <c r="F99" i="18"/>
  <c r="E99" i="18"/>
  <c r="D99" i="18"/>
  <c r="I98" i="18"/>
  <c r="I97" i="18"/>
  <c r="I96" i="18"/>
  <c r="I95" i="18"/>
  <c r="I94" i="18"/>
  <c r="I93" i="18"/>
  <c r="I92" i="18"/>
  <c r="L82" i="18"/>
  <c r="L452" i="18"/>
  <c r="K82" i="18"/>
  <c r="K452" i="18"/>
  <c r="J82" i="18"/>
  <c r="J452" i="18"/>
  <c r="H82" i="18"/>
  <c r="G82" i="18"/>
  <c r="F82" i="18"/>
  <c r="E82" i="18"/>
  <c r="D82" i="18"/>
  <c r="I81" i="18"/>
  <c r="I80" i="18"/>
  <c r="I79" i="18"/>
  <c r="L77" i="18"/>
  <c r="L436" i="18"/>
  <c r="K77" i="18"/>
  <c r="K436" i="18"/>
  <c r="J77" i="18"/>
  <c r="J436" i="18"/>
  <c r="H77" i="18"/>
  <c r="G77" i="18"/>
  <c r="G83" i="18"/>
  <c r="F77" i="18"/>
  <c r="E77" i="18"/>
  <c r="D77" i="18"/>
  <c r="I76" i="18"/>
  <c r="I75" i="18"/>
  <c r="I74" i="18"/>
  <c r="I73" i="18"/>
  <c r="I72" i="18"/>
  <c r="I71" i="18"/>
  <c r="I70" i="18"/>
  <c r="L60" i="18"/>
  <c r="L451" i="18"/>
  <c r="K60" i="18"/>
  <c r="K451" i="18"/>
  <c r="J60" i="18"/>
  <c r="J451" i="18"/>
  <c r="H60" i="18"/>
  <c r="G60" i="18"/>
  <c r="F60" i="18"/>
  <c r="F61" i="18"/>
  <c r="E60" i="18"/>
  <c r="D60" i="18"/>
  <c r="I59" i="18"/>
  <c r="I58" i="18"/>
  <c r="I57" i="18"/>
  <c r="L55" i="18"/>
  <c r="K55" i="18"/>
  <c r="K435" i="18"/>
  <c r="J55" i="18"/>
  <c r="J435" i="18"/>
  <c r="H55" i="18"/>
  <c r="G55" i="18"/>
  <c r="F55" i="18"/>
  <c r="E55" i="18"/>
  <c r="I54" i="18"/>
  <c r="I53" i="18"/>
  <c r="I52" i="18"/>
  <c r="I51" i="18"/>
  <c r="I50" i="18"/>
  <c r="I49" i="18"/>
  <c r="I48" i="18"/>
  <c r="L38" i="18"/>
  <c r="L450" i="18"/>
  <c r="K38" i="18"/>
  <c r="K450" i="18"/>
  <c r="J38" i="18"/>
  <c r="J450" i="18"/>
  <c r="H38" i="18"/>
  <c r="G38" i="18"/>
  <c r="F38" i="18"/>
  <c r="E38" i="18"/>
  <c r="D38" i="18"/>
  <c r="I37" i="18"/>
  <c r="I36" i="18"/>
  <c r="I35" i="18"/>
  <c r="L33" i="18"/>
  <c r="L434" i="18"/>
  <c r="K33" i="18"/>
  <c r="K434" i="18"/>
  <c r="J33" i="18"/>
  <c r="J434" i="18"/>
  <c r="H33" i="18"/>
  <c r="G33" i="18"/>
  <c r="F33" i="18"/>
  <c r="E33" i="18"/>
  <c r="D33" i="18"/>
  <c r="I32" i="18"/>
  <c r="I31" i="18"/>
  <c r="I30" i="18"/>
  <c r="I29" i="18"/>
  <c r="I28" i="18"/>
  <c r="I27" i="18"/>
  <c r="I26" i="18"/>
  <c r="A23" i="18"/>
  <c r="A45" i="18"/>
  <c r="A67" i="18"/>
  <c r="A89" i="18"/>
  <c r="A111" i="18"/>
  <c r="A133" i="18"/>
  <c r="A155" i="18"/>
  <c r="A177" i="18"/>
  <c r="A199" i="18"/>
  <c r="A221" i="18"/>
  <c r="A243" i="18"/>
  <c r="L16" i="18"/>
  <c r="L449" i="18"/>
  <c r="K16" i="18"/>
  <c r="K449" i="18"/>
  <c r="J16" i="18"/>
  <c r="J449" i="18"/>
  <c r="H16" i="18"/>
  <c r="G16" i="18"/>
  <c r="G17" i="18"/>
  <c r="F16" i="18"/>
  <c r="E16" i="18"/>
  <c r="D16" i="18"/>
  <c r="I15" i="18"/>
  <c r="I14" i="18"/>
  <c r="I13" i="18"/>
  <c r="L11" i="18"/>
  <c r="K11" i="18"/>
  <c r="K433" i="18"/>
  <c r="J11" i="18"/>
  <c r="J433" i="18"/>
  <c r="H11" i="18"/>
  <c r="G11" i="18"/>
  <c r="F11" i="18"/>
  <c r="E11" i="18"/>
  <c r="D11" i="18"/>
  <c r="I10" i="18"/>
  <c r="I9" i="18"/>
  <c r="I8" i="18"/>
  <c r="I7" i="18"/>
  <c r="I6" i="18"/>
  <c r="I5" i="18"/>
  <c r="I4" i="18"/>
  <c r="L258" i="17"/>
  <c r="L460" i="17"/>
  <c r="K258" i="17"/>
  <c r="K460" i="17"/>
  <c r="J258" i="17"/>
  <c r="J460" i="17"/>
  <c r="H258" i="17"/>
  <c r="G258" i="17"/>
  <c r="F258" i="17"/>
  <c r="E258" i="17"/>
  <c r="D258" i="17"/>
  <c r="I257" i="17"/>
  <c r="I256" i="17"/>
  <c r="I255" i="17"/>
  <c r="L253" i="17"/>
  <c r="K253" i="17"/>
  <c r="K444" i="17"/>
  <c r="J253" i="17"/>
  <c r="J444" i="17"/>
  <c r="H253" i="17"/>
  <c r="H259" i="17"/>
  <c r="G253" i="17"/>
  <c r="F253" i="17"/>
  <c r="E253" i="17"/>
  <c r="E259" i="17"/>
  <c r="D253" i="17"/>
  <c r="I252" i="17"/>
  <c r="I251" i="17"/>
  <c r="I250" i="17"/>
  <c r="I249" i="17"/>
  <c r="I248" i="17"/>
  <c r="I247" i="17"/>
  <c r="I246" i="17"/>
  <c r="L236" i="17"/>
  <c r="L459" i="17"/>
  <c r="K236" i="17"/>
  <c r="J236" i="17"/>
  <c r="J459" i="17"/>
  <c r="H236" i="17"/>
  <c r="G236" i="17"/>
  <c r="F236" i="17"/>
  <c r="E236" i="17"/>
  <c r="D236" i="17"/>
  <c r="I235" i="17"/>
  <c r="I234" i="17"/>
  <c r="I233" i="17"/>
  <c r="I236" i="17"/>
  <c r="L231" i="17"/>
  <c r="K231" i="17"/>
  <c r="K443" i="17"/>
  <c r="J231" i="17"/>
  <c r="H231" i="17"/>
  <c r="G231" i="17"/>
  <c r="F231" i="17"/>
  <c r="E231" i="17"/>
  <c r="D231" i="17"/>
  <c r="I230" i="17"/>
  <c r="I229" i="17"/>
  <c r="I228" i="17"/>
  <c r="I227" i="17"/>
  <c r="I226" i="17"/>
  <c r="I225" i="17"/>
  <c r="I224" i="17"/>
  <c r="L214" i="17"/>
  <c r="L458" i="17"/>
  <c r="K214" i="17"/>
  <c r="K458" i="17"/>
  <c r="J214" i="17"/>
  <c r="H214" i="17"/>
  <c r="G214" i="17"/>
  <c r="F214" i="17"/>
  <c r="E214" i="17"/>
  <c r="D214" i="17"/>
  <c r="I213" i="17"/>
  <c r="I212" i="17"/>
  <c r="I211" i="17"/>
  <c r="L209" i="17"/>
  <c r="K209" i="17"/>
  <c r="K442" i="17"/>
  <c r="J209" i="17"/>
  <c r="J442" i="17"/>
  <c r="H209" i="17"/>
  <c r="G209" i="17"/>
  <c r="F209" i="17"/>
  <c r="E209" i="17"/>
  <c r="E215" i="17"/>
  <c r="D209" i="17"/>
  <c r="I208" i="17"/>
  <c r="I207" i="17"/>
  <c r="I206" i="17"/>
  <c r="I205" i="17"/>
  <c r="I204" i="17"/>
  <c r="I203" i="17"/>
  <c r="I202" i="17"/>
  <c r="L192" i="17"/>
  <c r="L457" i="17"/>
  <c r="K192" i="17"/>
  <c r="J192" i="17"/>
  <c r="J457" i="17"/>
  <c r="H192" i="17"/>
  <c r="G192" i="17"/>
  <c r="F192" i="17"/>
  <c r="E192" i="17"/>
  <c r="D192" i="17"/>
  <c r="I191" i="17"/>
  <c r="I190" i="17"/>
  <c r="I189" i="17"/>
  <c r="L187" i="17"/>
  <c r="K187" i="17"/>
  <c r="J187" i="17"/>
  <c r="J441" i="17"/>
  <c r="H187" i="17"/>
  <c r="G187" i="17"/>
  <c r="F187" i="17"/>
  <c r="F193" i="17"/>
  <c r="E187" i="17"/>
  <c r="D187" i="17"/>
  <c r="I186" i="17"/>
  <c r="I185" i="17"/>
  <c r="I184" i="17"/>
  <c r="I183" i="17"/>
  <c r="I182" i="17"/>
  <c r="I181" i="17"/>
  <c r="I180" i="17"/>
  <c r="L170" i="17"/>
  <c r="L456" i="17"/>
  <c r="K170" i="17"/>
  <c r="K456" i="17"/>
  <c r="J170" i="17"/>
  <c r="J456" i="17"/>
  <c r="H170" i="17"/>
  <c r="G170" i="17"/>
  <c r="F170" i="17"/>
  <c r="E170" i="17"/>
  <c r="D170" i="17"/>
  <c r="I169" i="17"/>
  <c r="I168" i="17"/>
  <c r="I167" i="17"/>
  <c r="I170" i="17"/>
  <c r="L165" i="17"/>
  <c r="K165" i="17"/>
  <c r="K440" i="17"/>
  <c r="J165" i="17"/>
  <c r="J440" i="17"/>
  <c r="H165" i="17"/>
  <c r="G165" i="17"/>
  <c r="F165" i="17"/>
  <c r="F171" i="17"/>
  <c r="E165" i="17"/>
  <c r="D165" i="17"/>
  <c r="D171" i="17"/>
  <c r="I164" i="17"/>
  <c r="I163" i="17"/>
  <c r="I162" i="17"/>
  <c r="I161" i="17"/>
  <c r="I160" i="17"/>
  <c r="I159" i="17"/>
  <c r="I158" i="17"/>
  <c r="L148" i="17"/>
  <c r="K148" i="17"/>
  <c r="K455" i="17"/>
  <c r="J148" i="17"/>
  <c r="J455" i="17"/>
  <c r="H148" i="17"/>
  <c r="G148" i="17"/>
  <c r="F148" i="17"/>
  <c r="E148" i="17"/>
  <c r="D148" i="17"/>
  <c r="I147" i="17"/>
  <c r="I146" i="17"/>
  <c r="I145" i="17"/>
  <c r="L143" i="17"/>
  <c r="K143" i="17"/>
  <c r="J143" i="17"/>
  <c r="J439" i="17"/>
  <c r="H143" i="17"/>
  <c r="G143" i="17"/>
  <c r="F143" i="17"/>
  <c r="F149" i="17"/>
  <c r="E143" i="17"/>
  <c r="D143" i="17"/>
  <c r="D149" i="17"/>
  <c r="I142" i="17"/>
  <c r="I141" i="17"/>
  <c r="I140" i="17"/>
  <c r="I139" i="17"/>
  <c r="I138" i="17"/>
  <c r="I137" i="17"/>
  <c r="I136" i="17"/>
  <c r="L126" i="17"/>
  <c r="L454" i="17"/>
  <c r="K126" i="17"/>
  <c r="J126" i="17"/>
  <c r="J454" i="17"/>
  <c r="H126" i="17"/>
  <c r="G126" i="17"/>
  <c r="F126" i="17"/>
  <c r="E126" i="17"/>
  <c r="D126" i="17"/>
  <c r="I125" i="17"/>
  <c r="I124" i="17"/>
  <c r="I123" i="17"/>
  <c r="I126" i="17"/>
  <c r="L121" i="17"/>
  <c r="L438" i="17"/>
  <c r="K121" i="17"/>
  <c r="K438" i="17"/>
  <c r="J121" i="17"/>
  <c r="J127" i="17"/>
  <c r="H121" i="17"/>
  <c r="G121" i="17"/>
  <c r="F121" i="17"/>
  <c r="F127" i="17"/>
  <c r="E121" i="17"/>
  <c r="D121" i="17"/>
  <c r="I120" i="17"/>
  <c r="I119" i="17"/>
  <c r="I118" i="17"/>
  <c r="I117" i="17"/>
  <c r="I116" i="17"/>
  <c r="I115" i="17"/>
  <c r="I114" i="17"/>
  <c r="L104" i="17"/>
  <c r="K104" i="17"/>
  <c r="J104" i="17"/>
  <c r="H104" i="17"/>
  <c r="G104" i="17"/>
  <c r="F104" i="17"/>
  <c r="E104" i="17"/>
  <c r="D104" i="17"/>
  <c r="I103" i="17"/>
  <c r="I102" i="17"/>
  <c r="I101" i="17"/>
  <c r="L99" i="17"/>
  <c r="K99" i="17"/>
  <c r="J99" i="17"/>
  <c r="H99" i="17"/>
  <c r="G99" i="17"/>
  <c r="F99" i="17"/>
  <c r="E99" i="17"/>
  <c r="D99" i="17"/>
  <c r="I98" i="17"/>
  <c r="I97" i="17"/>
  <c r="I96" i="17"/>
  <c r="I95" i="17"/>
  <c r="I94" i="17"/>
  <c r="I93" i="17"/>
  <c r="I92" i="17"/>
  <c r="L82" i="17"/>
  <c r="L452" i="17"/>
  <c r="K82" i="17"/>
  <c r="K452" i="17"/>
  <c r="J82" i="17"/>
  <c r="J452" i="17"/>
  <c r="H82" i="17"/>
  <c r="G82" i="17"/>
  <c r="G83" i="17"/>
  <c r="F82" i="17"/>
  <c r="E82" i="17"/>
  <c r="D82" i="17"/>
  <c r="I81" i="17"/>
  <c r="I80" i="17"/>
  <c r="I79" i="17"/>
  <c r="L77" i="17"/>
  <c r="K77" i="17"/>
  <c r="J77" i="17"/>
  <c r="J83" i="17"/>
  <c r="J468" i="17"/>
  <c r="H77" i="17"/>
  <c r="H83" i="17"/>
  <c r="G77" i="17"/>
  <c r="F77" i="17"/>
  <c r="E77" i="17"/>
  <c r="E83" i="17"/>
  <c r="D77" i="17"/>
  <c r="D83" i="17"/>
  <c r="I76" i="17"/>
  <c r="I75" i="17"/>
  <c r="I74" i="17"/>
  <c r="I73" i="17"/>
  <c r="I72" i="17"/>
  <c r="I71" i="17"/>
  <c r="I70" i="17"/>
  <c r="L60" i="17"/>
  <c r="L451" i="17"/>
  <c r="K60" i="17"/>
  <c r="J60" i="17"/>
  <c r="J451" i="17"/>
  <c r="H60" i="17"/>
  <c r="G60" i="17"/>
  <c r="F60" i="17"/>
  <c r="E60" i="17"/>
  <c r="D60" i="17"/>
  <c r="I59" i="17"/>
  <c r="I58" i="17"/>
  <c r="I57" i="17"/>
  <c r="L55" i="17"/>
  <c r="K55" i="17"/>
  <c r="K435" i="17"/>
  <c r="J55" i="17"/>
  <c r="J435" i="17"/>
  <c r="H55" i="17"/>
  <c r="G55" i="17"/>
  <c r="F55" i="17"/>
  <c r="E55" i="17"/>
  <c r="E61" i="17"/>
  <c r="D55" i="17"/>
  <c r="D61" i="17"/>
  <c r="I54" i="17"/>
  <c r="I53" i="17"/>
  <c r="I52" i="17"/>
  <c r="I51" i="17"/>
  <c r="I50" i="17"/>
  <c r="I49" i="17"/>
  <c r="I48" i="17"/>
  <c r="L38" i="17"/>
  <c r="L450" i="17"/>
  <c r="K38" i="17"/>
  <c r="K450" i="17"/>
  <c r="J38" i="17"/>
  <c r="J450" i="17"/>
  <c r="H38" i="17"/>
  <c r="G38" i="17"/>
  <c r="F38" i="17"/>
  <c r="E38" i="17"/>
  <c r="D38" i="17"/>
  <c r="I37" i="17"/>
  <c r="I36" i="17"/>
  <c r="I35" i="17"/>
  <c r="L33" i="17"/>
  <c r="L434" i="17"/>
  <c r="K33" i="17"/>
  <c r="K434" i="17"/>
  <c r="J33" i="17"/>
  <c r="J434" i="17"/>
  <c r="H33" i="17"/>
  <c r="G33" i="17"/>
  <c r="F33" i="17"/>
  <c r="F39" i="17"/>
  <c r="E33" i="17"/>
  <c r="E39" i="17"/>
  <c r="D33" i="17"/>
  <c r="D39" i="17"/>
  <c r="I32" i="17"/>
  <c r="I31" i="17"/>
  <c r="I30" i="17"/>
  <c r="I29" i="17"/>
  <c r="I28" i="17"/>
  <c r="I27" i="17"/>
  <c r="I26" i="17"/>
  <c r="AC480" i="17"/>
  <c r="H466" i="17"/>
  <c r="H467" i="17"/>
  <c r="H468" i="17"/>
  <c r="H469" i="17"/>
  <c r="H470" i="17"/>
  <c r="H471" i="17"/>
  <c r="H472" i="17"/>
  <c r="H473" i="17"/>
  <c r="H474" i="17"/>
  <c r="H475" i="17"/>
  <c r="H476" i="17"/>
  <c r="H450" i="17"/>
  <c r="H451" i="17"/>
  <c r="H452" i="17"/>
  <c r="H453" i="17"/>
  <c r="H454" i="17"/>
  <c r="H455" i="17"/>
  <c r="H456" i="17"/>
  <c r="H457" i="17"/>
  <c r="H458" i="17"/>
  <c r="H459" i="17"/>
  <c r="H460" i="17"/>
  <c r="O441" i="17"/>
  <c r="Q440" i="17"/>
  <c r="G440" i="17"/>
  <c r="G456" i="17"/>
  <c r="G472" i="17"/>
  <c r="Q439" i="17"/>
  <c r="G439" i="17"/>
  <c r="G455" i="17"/>
  <c r="G471" i="17"/>
  <c r="Q438" i="17"/>
  <c r="G438" i="17"/>
  <c r="G454" i="17"/>
  <c r="G470" i="17"/>
  <c r="Q437" i="17"/>
  <c r="G437" i="17"/>
  <c r="G453" i="17"/>
  <c r="G469" i="17"/>
  <c r="Q436" i="17"/>
  <c r="G436" i="17"/>
  <c r="G452" i="17"/>
  <c r="G468" i="17"/>
  <c r="Q435" i="17"/>
  <c r="G435" i="17"/>
  <c r="G451" i="17"/>
  <c r="G467" i="17"/>
  <c r="Q434" i="17"/>
  <c r="G434" i="17"/>
  <c r="G450" i="17"/>
  <c r="G466" i="17"/>
  <c r="G433" i="17"/>
  <c r="G449" i="17"/>
  <c r="G465" i="17"/>
  <c r="L279" i="17"/>
  <c r="K279" i="17"/>
  <c r="J279" i="17"/>
  <c r="H279" i="17"/>
  <c r="G279" i="17"/>
  <c r="F279" i="17"/>
  <c r="E279" i="17"/>
  <c r="D279" i="17"/>
  <c r="L278" i="17"/>
  <c r="K278" i="17"/>
  <c r="J278" i="17"/>
  <c r="H278" i="17"/>
  <c r="G278" i="17"/>
  <c r="F278" i="17"/>
  <c r="E278" i="17"/>
  <c r="D278" i="17"/>
  <c r="L277" i="17"/>
  <c r="K277" i="17"/>
  <c r="K280" i="17"/>
  <c r="J277" i="17"/>
  <c r="H277" i="17"/>
  <c r="G277" i="17"/>
  <c r="F277" i="17"/>
  <c r="E277" i="17"/>
  <c r="D277" i="17"/>
  <c r="L274" i="17"/>
  <c r="K274" i="17"/>
  <c r="J274" i="17"/>
  <c r="H274" i="17"/>
  <c r="G274" i="17"/>
  <c r="F274" i="17"/>
  <c r="E274" i="17"/>
  <c r="D274" i="17"/>
  <c r="L273" i="17"/>
  <c r="K273" i="17"/>
  <c r="J273" i="17"/>
  <c r="H273" i="17"/>
  <c r="G273" i="17"/>
  <c r="F273" i="17"/>
  <c r="E273" i="17"/>
  <c r="D273" i="17"/>
  <c r="L272" i="17"/>
  <c r="K272" i="17"/>
  <c r="J272" i="17"/>
  <c r="H272" i="17"/>
  <c r="G272" i="17"/>
  <c r="F272" i="17"/>
  <c r="E272" i="17"/>
  <c r="D272" i="17"/>
  <c r="L271" i="17"/>
  <c r="K271" i="17"/>
  <c r="J271" i="17"/>
  <c r="H271" i="17"/>
  <c r="G271" i="17"/>
  <c r="F271" i="17"/>
  <c r="E271" i="17"/>
  <c r="D271" i="17"/>
  <c r="L270" i="17"/>
  <c r="K270" i="17"/>
  <c r="J270" i="17"/>
  <c r="H270" i="17"/>
  <c r="G270" i="17"/>
  <c r="F270" i="17"/>
  <c r="E270" i="17"/>
  <c r="D270" i="17"/>
  <c r="L269" i="17"/>
  <c r="K269" i="17"/>
  <c r="J269" i="17"/>
  <c r="H269" i="17"/>
  <c r="G269" i="17"/>
  <c r="F269" i="17"/>
  <c r="E269" i="17"/>
  <c r="D269" i="17"/>
  <c r="L268" i="17"/>
  <c r="K268" i="17"/>
  <c r="K275" i="17"/>
  <c r="J268" i="17"/>
  <c r="H268" i="17"/>
  <c r="G268" i="17"/>
  <c r="F268" i="17"/>
  <c r="E268" i="17"/>
  <c r="D268" i="17"/>
  <c r="A23" i="17"/>
  <c r="A45" i="17"/>
  <c r="A67" i="17"/>
  <c r="A89" i="17"/>
  <c r="A111" i="17"/>
  <c r="A133" i="17"/>
  <c r="A155" i="17"/>
  <c r="A177" i="17"/>
  <c r="A199" i="17"/>
  <c r="A221" i="17"/>
  <c r="A243" i="17"/>
  <c r="L16" i="17"/>
  <c r="K16" i="17"/>
  <c r="K449" i="17"/>
  <c r="J16" i="17"/>
  <c r="J449" i="17"/>
  <c r="H16" i="17"/>
  <c r="G16" i="17"/>
  <c r="G17" i="17"/>
  <c r="F16" i="17"/>
  <c r="E16" i="17"/>
  <c r="D16" i="17"/>
  <c r="I15" i="17"/>
  <c r="I14" i="17"/>
  <c r="I13" i="17"/>
  <c r="L11" i="17"/>
  <c r="K11" i="17"/>
  <c r="K433" i="17"/>
  <c r="J11" i="17"/>
  <c r="J433" i="17"/>
  <c r="H11" i="17"/>
  <c r="G11" i="17"/>
  <c r="F11" i="17"/>
  <c r="E11" i="17"/>
  <c r="D11" i="17"/>
  <c r="I10" i="17"/>
  <c r="I9" i="17"/>
  <c r="I8" i="17"/>
  <c r="I7" i="17"/>
  <c r="I6" i="17"/>
  <c r="I5" i="17"/>
  <c r="I4" i="17"/>
  <c r="O441" i="16"/>
  <c r="O442" i="16"/>
  <c r="L279" i="16"/>
  <c r="K279" i="16"/>
  <c r="J279" i="16"/>
  <c r="L278" i="16"/>
  <c r="K278" i="16"/>
  <c r="J278" i="16"/>
  <c r="L277" i="16"/>
  <c r="J277" i="16"/>
  <c r="K268" i="16"/>
  <c r="L268" i="16"/>
  <c r="K269" i="16"/>
  <c r="L269" i="16"/>
  <c r="K270" i="16"/>
  <c r="L270" i="16"/>
  <c r="K271" i="16"/>
  <c r="L271" i="16"/>
  <c r="K272" i="16"/>
  <c r="L272" i="16"/>
  <c r="K273" i="16"/>
  <c r="L273" i="16"/>
  <c r="K274" i="16"/>
  <c r="L274" i="16"/>
  <c r="J270" i="16"/>
  <c r="J269" i="16"/>
  <c r="J271" i="16"/>
  <c r="J272" i="16"/>
  <c r="J273" i="16"/>
  <c r="J274" i="16"/>
  <c r="J268" i="16"/>
  <c r="H279" i="16"/>
  <c r="H280" i="16"/>
  <c r="G279" i="16"/>
  <c r="F279" i="16"/>
  <c r="E279" i="16"/>
  <c r="D279" i="16"/>
  <c r="H278" i="16"/>
  <c r="G278" i="16"/>
  <c r="F278" i="16"/>
  <c r="E278" i="16"/>
  <c r="D278" i="16"/>
  <c r="H277" i="16"/>
  <c r="G277" i="16"/>
  <c r="F277" i="16"/>
  <c r="E277" i="16"/>
  <c r="D277" i="16"/>
  <c r="E268" i="16"/>
  <c r="F268" i="16"/>
  <c r="G268" i="16"/>
  <c r="H268" i="16"/>
  <c r="E269" i="16"/>
  <c r="F269" i="16"/>
  <c r="G269" i="16"/>
  <c r="H269" i="16"/>
  <c r="E270" i="16"/>
  <c r="F270" i="16"/>
  <c r="G270" i="16"/>
  <c r="H270" i="16"/>
  <c r="E271" i="16"/>
  <c r="F271" i="16"/>
  <c r="G271" i="16"/>
  <c r="H271" i="16"/>
  <c r="E272" i="16"/>
  <c r="F272" i="16"/>
  <c r="G272" i="16"/>
  <c r="H272" i="16"/>
  <c r="E273" i="16"/>
  <c r="F273" i="16"/>
  <c r="G273" i="16"/>
  <c r="H273" i="16"/>
  <c r="E274" i="16"/>
  <c r="F274" i="16"/>
  <c r="G274" i="16"/>
  <c r="H274" i="16"/>
  <c r="D269" i="16"/>
  <c r="D270" i="16"/>
  <c r="D271" i="16"/>
  <c r="D272" i="16"/>
  <c r="D273" i="16"/>
  <c r="D274" i="16"/>
  <c r="D268" i="16"/>
  <c r="I48" i="16"/>
  <c r="I49" i="16"/>
  <c r="I50" i="16"/>
  <c r="I51" i="16"/>
  <c r="I52" i="16"/>
  <c r="I53" i="16"/>
  <c r="I54" i="16"/>
  <c r="D55" i="16"/>
  <c r="E55" i="16"/>
  <c r="F55" i="16"/>
  <c r="G55" i="16"/>
  <c r="H55" i="16"/>
  <c r="J55" i="16"/>
  <c r="J435" i="16"/>
  <c r="K55" i="16"/>
  <c r="K435" i="16"/>
  <c r="L55" i="16"/>
  <c r="L435" i="16"/>
  <c r="I57" i="16"/>
  <c r="I58" i="16"/>
  <c r="I59" i="16"/>
  <c r="D60" i="16"/>
  <c r="E60" i="16"/>
  <c r="F60" i="16"/>
  <c r="G60" i="16"/>
  <c r="H60" i="16"/>
  <c r="J60" i="16"/>
  <c r="K60" i="16"/>
  <c r="K451" i="16"/>
  <c r="L60" i="16"/>
  <c r="L451" i="16"/>
  <c r="I70" i="16"/>
  <c r="I71" i="16"/>
  <c r="I72" i="16"/>
  <c r="I73" i="16"/>
  <c r="I74" i="16"/>
  <c r="I75" i="16"/>
  <c r="I76" i="16"/>
  <c r="D77" i="16"/>
  <c r="E77" i="16"/>
  <c r="E83" i="16"/>
  <c r="F77" i="16"/>
  <c r="G77" i="16"/>
  <c r="H77" i="16"/>
  <c r="J77" i="16"/>
  <c r="K77" i="16"/>
  <c r="K436" i="16"/>
  <c r="L77" i="16"/>
  <c r="I79" i="16"/>
  <c r="I80" i="16"/>
  <c r="I81" i="16"/>
  <c r="D82" i="16"/>
  <c r="E82" i="16"/>
  <c r="F82" i="16"/>
  <c r="G82" i="16"/>
  <c r="H82" i="16"/>
  <c r="J82" i="16"/>
  <c r="J452" i="16"/>
  <c r="K82" i="16"/>
  <c r="K452" i="16"/>
  <c r="L82" i="16"/>
  <c r="L452" i="16"/>
  <c r="I92" i="16"/>
  <c r="I93" i="16"/>
  <c r="I94" i="16"/>
  <c r="I95" i="16"/>
  <c r="I96" i="16"/>
  <c r="I97" i="16"/>
  <c r="I98" i="16"/>
  <c r="D99" i="16"/>
  <c r="E99" i="16"/>
  <c r="E105" i="16"/>
  <c r="F99" i="16"/>
  <c r="G99" i="16"/>
  <c r="H99" i="16"/>
  <c r="H105" i="16"/>
  <c r="J99" i="16"/>
  <c r="J437" i="16"/>
  <c r="K99" i="16"/>
  <c r="K437" i="16"/>
  <c r="L99" i="16"/>
  <c r="L437" i="16"/>
  <c r="I101" i="16"/>
  <c r="I102" i="16"/>
  <c r="I103" i="16"/>
  <c r="D104" i="16"/>
  <c r="D105" i="16"/>
  <c r="E104" i="16"/>
  <c r="F104" i="16"/>
  <c r="G104" i="16"/>
  <c r="H104" i="16"/>
  <c r="J104" i="16"/>
  <c r="J453" i="16"/>
  <c r="K104" i="16"/>
  <c r="K453" i="16"/>
  <c r="L104" i="16"/>
  <c r="L453" i="16"/>
  <c r="I114" i="16"/>
  <c r="I115" i="16"/>
  <c r="I116" i="16"/>
  <c r="I117" i="16"/>
  <c r="I118" i="16"/>
  <c r="I119" i="16"/>
  <c r="I120" i="16"/>
  <c r="D121" i="16"/>
  <c r="D127" i="16"/>
  <c r="E121" i="16"/>
  <c r="F121" i="16"/>
  <c r="G121" i="16"/>
  <c r="H121" i="16"/>
  <c r="J121" i="16"/>
  <c r="J438" i="16"/>
  <c r="K121" i="16"/>
  <c r="K438" i="16"/>
  <c r="L121" i="16"/>
  <c r="L438" i="16"/>
  <c r="I123" i="16"/>
  <c r="I124" i="16"/>
  <c r="I125" i="16"/>
  <c r="D126" i="16"/>
  <c r="E126" i="16"/>
  <c r="F126" i="16"/>
  <c r="G126" i="16"/>
  <c r="H126" i="16"/>
  <c r="J126" i="16"/>
  <c r="J454" i="16"/>
  <c r="K126" i="16"/>
  <c r="K454" i="16"/>
  <c r="L126" i="16"/>
  <c r="L454" i="16"/>
  <c r="I136" i="16"/>
  <c r="I137" i="16"/>
  <c r="I138" i="16"/>
  <c r="I139" i="16"/>
  <c r="I140" i="16"/>
  <c r="I141" i="16"/>
  <c r="I142" i="16"/>
  <c r="D143" i="16"/>
  <c r="E143" i="16"/>
  <c r="F143" i="16"/>
  <c r="G143" i="16"/>
  <c r="H143" i="16"/>
  <c r="J143" i="16"/>
  <c r="J439" i="16"/>
  <c r="K143" i="16"/>
  <c r="K439" i="16"/>
  <c r="L143" i="16"/>
  <c r="L439" i="16"/>
  <c r="I145" i="16"/>
  <c r="I146" i="16"/>
  <c r="I147" i="16"/>
  <c r="D148" i="16"/>
  <c r="E148" i="16"/>
  <c r="F148" i="16"/>
  <c r="G148" i="16"/>
  <c r="H148" i="16"/>
  <c r="H149" i="16"/>
  <c r="J148" i="16"/>
  <c r="J455" i="16"/>
  <c r="K148" i="16"/>
  <c r="K455" i="16"/>
  <c r="L148" i="16"/>
  <c r="L455" i="16"/>
  <c r="I158" i="16"/>
  <c r="I159" i="16"/>
  <c r="I160" i="16"/>
  <c r="I161" i="16"/>
  <c r="I162" i="16"/>
  <c r="I163" i="16"/>
  <c r="I164" i="16"/>
  <c r="D165" i="16"/>
  <c r="E165" i="16"/>
  <c r="F165" i="16"/>
  <c r="F171" i="16"/>
  <c r="G165" i="16"/>
  <c r="H165" i="16"/>
  <c r="J165" i="16"/>
  <c r="J440" i="16"/>
  <c r="K165" i="16"/>
  <c r="K440" i="16"/>
  <c r="L165" i="16"/>
  <c r="I167" i="16"/>
  <c r="I168" i="16"/>
  <c r="I169" i="16"/>
  <c r="D170" i="16"/>
  <c r="E170" i="16"/>
  <c r="E171" i="16"/>
  <c r="F170" i="16"/>
  <c r="G170" i="16"/>
  <c r="H170" i="16"/>
  <c r="J170" i="16"/>
  <c r="J456" i="16"/>
  <c r="K170" i="16"/>
  <c r="K456" i="16"/>
  <c r="L170" i="16"/>
  <c r="I180" i="16"/>
  <c r="I181" i="16"/>
  <c r="I182" i="16"/>
  <c r="I183" i="16"/>
  <c r="I184" i="16"/>
  <c r="I185" i="16"/>
  <c r="I186" i="16"/>
  <c r="D187" i="16"/>
  <c r="E187" i="16"/>
  <c r="F187" i="16"/>
  <c r="G187" i="16"/>
  <c r="H187" i="16"/>
  <c r="H193" i="16"/>
  <c r="J187" i="16"/>
  <c r="J441" i="16"/>
  <c r="K187" i="16"/>
  <c r="K441" i="16"/>
  <c r="L187" i="16"/>
  <c r="L441" i="16"/>
  <c r="I189" i="16"/>
  <c r="I190" i="16"/>
  <c r="I191" i="16"/>
  <c r="D192" i="16"/>
  <c r="E192" i="16"/>
  <c r="F192" i="16"/>
  <c r="G192" i="16"/>
  <c r="H192" i="16"/>
  <c r="J192" i="16"/>
  <c r="J457" i="16"/>
  <c r="K192" i="16"/>
  <c r="K457" i="16"/>
  <c r="L192" i="16"/>
  <c r="L457" i="16"/>
  <c r="I202" i="16"/>
  <c r="I203" i="16"/>
  <c r="I204" i="16"/>
  <c r="I205" i="16"/>
  <c r="I206" i="16"/>
  <c r="I207" i="16"/>
  <c r="I208" i="16"/>
  <c r="D209" i="16"/>
  <c r="E209" i="16"/>
  <c r="F209" i="16"/>
  <c r="G209" i="16"/>
  <c r="H209" i="16"/>
  <c r="J209" i="16"/>
  <c r="J442" i="16"/>
  <c r="K209" i="16"/>
  <c r="K442" i="16"/>
  <c r="L209" i="16"/>
  <c r="I211" i="16"/>
  <c r="I212" i="16"/>
  <c r="I213" i="16"/>
  <c r="D214" i="16"/>
  <c r="E214" i="16"/>
  <c r="F214" i="16"/>
  <c r="G214" i="16"/>
  <c r="H214" i="16"/>
  <c r="J214" i="16"/>
  <c r="J458" i="16"/>
  <c r="K214" i="16"/>
  <c r="K458" i="16"/>
  <c r="L214" i="16"/>
  <c r="L458" i="16"/>
  <c r="I224" i="16"/>
  <c r="I225" i="16"/>
  <c r="I226" i="16"/>
  <c r="I227" i="16"/>
  <c r="I228" i="16"/>
  <c r="I229" i="16"/>
  <c r="I230" i="16"/>
  <c r="D231" i="16"/>
  <c r="E231" i="16"/>
  <c r="E237" i="16"/>
  <c r="F231" i="16"/>
  <c r="G231" i="16"/>
  <c r="H231" i="16"/>
  <c r="J231" i="16"/>
  <c r="K231" i="16"/>
  <c r="K443" i="16"/>
  <c r="L231" i="16"/>
  <c r="L443" i="16"/>
  <c r="I233" i="16"/>
  <c r="I234" i="16"/>
  <c r="I235" i="16"/>
  <c r="D236" i="16"/>
  <c r="E236" i="16"/>
  <c r="F236" i="16"/>
  <c r="G236" i="16"/>
  <c r="H236" i="16"/>
  <c r="H237" i="16"/>
  <c r="J236" i="16"/>
  <c r="J459" i="16"/>
  <c r="K236" i="16"/>
  <c r="K459" i="16"/>
  <c r="L236" i="16"/>
  <c r="L459" i="16"/>
  <c r="I246" i="16"/>
  <c r="I247" i="16"/>
  <c r="I248" i="16"/>
  <c r="I249" i="16"/>
  <c r="I250" i="16"/>
  <c r="I251" i="16"/>
  <c r="I252" i="16"/>
  <c r="D253" i="16"/>
  <c r="E253" i="16"/>
  <c r="F253" i="16"/>
  <c r="F259" i="16"/>
  <c r="G253" i="16"/>
  <c r="H253" i="16"/>
  <c r="H259" i="16"/>
  <c r="J253" i="16"/>
  <c r="J444" i="16"/>
  <c r="K253" i="16"/>
  <c r="K444" i="16"/>
  <c r="L253" i="16"/>
  <c r="I255" i="16"/>
  <c r="I256" i="16"/>
  <c r="I257" i="16"/>
  <c r="D258" i="16"/>
  <c r="E258" i="16"/>
  <c r="E259" i="16"/>
  <c r="F258" i="16"/>
  <c r="G258" i="16"/>
  <c r="H258" i="16"/>
  <c r="J258" i="16"/>
  <c r="J460" i="16"/>
  <c r="K258" i="16"/>
  <c r="K460" i="16"/>
  <c r="L258" i="16"/>
  <c r="I37" i="16"/>
  <c r="I36" i="16"/>
  <c r="I35" i="16"/>
  <c r="L33" i="16"/>
  <c r="L434" i="16"/>
  <c r="K33" i="16"/>
  <c r="K434" i="16"/>
  <c r="J33" i="16"/>
  <c r="J434" i="16"/>
  <c r="H33" i="16"/>
  <c r="H39" i="16"/>
  <c r="G33" i="16"/>
  <c r="F33" i="16"/>
  <c r="E33" i="16"/>
  <c r="D33" i="16"/>
  <c r="D39" i="16"/>
  <c r="I32" i="16"/>
  <c r="I31" i="16"/>
  <c r="I30" i="16"/>
  <c r="I29" i="16"/>
  <c r="I28" i="16"/>
  <c r="I27" i="16"/>
  <c r="I26" i="16"/>
  <c r="AC480" i="16"/>
  <c r="H466" i="16"/>
  <c r="H467" i="16"/>
  <c r="H468" i="16"/>
  <c r="H469" i="16"/>
  <c r="H470" i="16"/>
  <c r="H471" i="16"/>
  <c r="H472" i="16"/>
  <c r="H473" i="16"/>
  <c r="H474" i="16"/>
  <c r="H475" i="16"/>
  <c r="H476" i="16"/>
  <c r="H450" i="16"/>
  <c r="H451" i="16"/>
  <c r="H452" i="16"/>
  <c r="H453" i="16"/>
  <c r="H454" i="16"/>
  <c r="H455" i="16"/>
  <c r="H456" i="16"/>
  <c r="H457" i="16"/>
  <c r="H458" i="16"/>
  <c r="H459" i="16"/>
  <c r="H460" i="16"/>
  <c r="Q436" i="16"/>
  <c r="G436" i="16"/>
  <c r="G452" i="16"/>
  <c r="G468" i="16"/>
  <c r="Q435" i="16"/>
  <c r="G435" i="16"/>
  <c r="G451" i="16"/>
  <c r="G467" i="16"/>
  <c r="Q434" i="16"/>
  <c r="G434" i="16"/>
  <c r="G450" i="16"/>
  <c r="G466" i="16"/>
  <c r="G433" i="16"/>
  <c r="G449" i="16"/>
  <c r="G465" i="16"/>
  <c r="L38" i="16"/>
  <c r="L450" i="16"/>
  <c r="K38" i="16"/>
  <c r="K450" i="16"/>
  <c r="J38" i="16"/>
  <c r="J450" i="16"/>
  <c r="H38" i="16"/>
  <c r="G38" i="16"/>
  <c r="G39" i="16"/>
  <c r="F38" i="16"/>
  <c r="E38" i="16"/>
  <c r="D38" i="16"/>
  <c r="A23" i="16"/>
  <c r="A45" i="16"/>
  <c r="A67" i="16"/>
  <c r="A89" i="16"/>
  <c r="A111" i="16"/>
  <c r="A133" i="16"/>
  <c r="A155" i="16"/>
  <c r="A177" i="16"/>
  <c r="A199" i="16"/>
  <c r="A221" i="16"/>
  <c r="A243" i="16"/>
  <c r="L16" i="16"/>
  <c r="L449" i="16"/>
  <c r="J16" i="16"/>
  <c r="J449" i="16"/>
  <c r="H16" i="16"/>
  <c r="G16" i="16"/>
  <c r="F16" i="16"/>
  <c r="E16" i="16"/>
  <c r="D16" i="16"/>
  <c r="I15" i="16"/>
  <c r="I14" i="16"/>
  <c r="I13" i="16"/>
  <c r="I16" i="16"/>
  <c r="L11" i="16"/>
  <c r="L433" i="16"/>
  <c r="K11" i="16"/>
  <c r="K433" i="16"/>
  <c r="J11" i="16"/>
  <c r="J433" i="16"/>
  <c r="H11" i="16"/>
  <c r="G11" i="16"/>
  <c r="F11" i="16"/>
  <c r="F17" i="16"/>
  <c r="E11" i="16"/>
  <c r="D11" i="16"/>
  <c r="I10" i="16"/>
  <c r="I9" i="16"/>
  <c r="I8" i="16"/>
  <c r="I7" i="16"/>
  <c r="I6" i="16"/>
  <c r="I5" i="16"/>
  <c r="I4" i="16"/>
  <c r="G446" i="15"/>
  <c r="G462" i="15"/>
  <c r="G478" i="15"/>
  <c r="AC493" i="15"/>
  <c r="L270" i="15"/>
  <c r="L473" i="15"/>
  <c r="K270" i="15"/>
  <c r="J270" i="15"/>
  <c r="J473" i="15"/>
  <c r="I267" i="15"/>
  <c r="I268" i="15"/>
  <c r="I269" i="15"/>
  <c r="H270" i="15"/>
  <c r="G270" i="15"/>
  <c r="F270" i="15"/>
  <c r="E270" i="15"/>
  <c r="D270" i="15"/>
  <c r="L265" i="15"/>
  <c r="K265" i="15"/>
  <c r="K457" i="15"/>
  <c r="J265" i="15"/>
  <c r="J457" i="15"/>
  <c r="I257" i="15"/>
  <c r="I258" i="15"/>
  <c r="I259" i="15"/>
  <c r="I260" i="15"/>
  <c r="I261" i="15"/>
  <c r="I262" i="15"/>
  <c r="I263" i="15"/>
  <c r="I264" i="15"/>
  <c r="H265" i="15"/>
  <c r="H271" i="15"/>
  <c r="G265" i="15"/>
  <c r="F265" i="15"/>
  <c r="F271" i="15"/>
  <c r="E265" i="15"/>
  <c r="D265" i="15"/>
  <c r="D271" i="15"/>
  <c r="L247" i="15"/>
  <c r="K247" i="15"/>
  <c r="K248" i="15"/>
  <c r="K488" i="15"/>
  <c r="J247" i="15"/>
  <c r="I247" i="15"/>
  <c r="I248" i="15"/>
  <c r="H247" i="15"/>
  <c r="H248" i="15"/>
  <c r="G247" i="15"/>
  <c r="G248" i="15"/>
  <c r="F247" i="15"/>
  <c r="F248" i="15"/>
  <c r="E247" i="15"/>
  <c r="E248" i="15"/>
  <c r="D247" i="15"/>
  <c r="D248" i="15"/>
  <c r="L224" i="15"/>
  <c r="K224" i="15"/>
  <c r="K471" i="15"/>
  <c r="J224" i="15"/>
  <c r="J471" i="15"/>
  <c r="I221" i="15"/>
  <c r="I224" i="15"/>
  <c r="I222" i="15"/>
  <c r="I223" i="15"/>
  <c r="H224" i="15"/>
  <c r="G224" i="15"/>
  <c r="G225" i="15"/>
  <c r="F224" i="15"/>
  <c r="E224" i="15"/>
  <c r="E225" i="15"/>
  <c r="D224" i="15"/>
  <c r="L219" i="15"/>
  <c r="K219" i="15"/>
  <c r="J219" i="15"/>
  <c r="I211" i="15"/>
  <c r="I212" i="15"/>
  <c r="I213" i="15"/>
  <c r="I214" i="15"/>
  <c r="I215" i="15"/>
  <c r="I216" i="15"/>
  <c r="I217" i="15"/>
  <c r="I218" i="15"/>
  <c r="H219" i="15"/>
  <c r="H225" i="15"/>
  <c r="G219" i="15"/>
  <c r="F219" i="15"/>
  <c r="E219" i="15"/>
  <c r="D219" i="15"/>
  <c r="L201" i="15"/>
  <c r="K201" i="15"/>
  <c r="K470" i="15"/>
  <c r="J201" i="15"/>
  <c r="I198" i="15"/>
  <c r="I199" i="15"/>
  <c r="I200" i="15"/>
  <c r="H201" i="15"/>
  <c r="G201" i="15"/>
  <c r="F201" i="15"/>
  <c r="E201" i="15"/>
  <c r="D201" i="15"/>
  <c r="L196" i="15"/>
  <c r="L202" i="15"/>
  <c r="K196" i="15"/>
  <c r="J196" i="15"/>
  <c r="J454" i="15"/>
  <c r="I188" i="15"/>
  <c r="I189" i="15"/>
  <c r="I190" i="15"/>
  <c r="I191" i="15"/>
  <c r="I192" i="15"/>
  <c r="I193" i="15"/>
  <c r="I194" i="15"/>
  <c r="I195" i="15"/>
  <c r="H196" i="15"/>
  <c r="H202" i="15"/>
  <c r="G196" i="15"/>
  <c r="F196" i="15"/>
  <c r="E196" i="15"/>
  <c r="D196" i="15"/>
  <c r="D202" i="15"/>
  <c r="L178" i="15"/>
  <c r="L469" i="15"/>
  <c r="K178" i="15"/>
  <c r="J178" i="15"/>
  <c r="I175" i="15"/>
  <c r="I176" i="15"/>
  <c r="I177" i="15"/>
  <c r="H178" i="15"/>
  <c r="G178" i="15"/>
  <c r="F178" i="15"/>
  <c r="E178" i="15"/>
  <c r="D178" i="15"/>
  <c r="L173" i="15"/>
  <c r="K173" i="15"/>
  <c r="K453" i="15"/>
  <c r="J173" i="15"/>
  <c r="I165" i="15"/>
  <c r="I166" i="15"/>
  <c r="I167" i="15"/>
  <c r="I168" i="15"/>
  <c r="I169" i="15"/>
  <c r="I170" i="15"/>
  <c r="I171" i="15"/>
  <c r="I172" i="15"/>
  <c r="H173" i="15"/>
  <c r="G173" i="15"/>
  <c r="F173" i="15"/>
  <c r="F179" i="15"/>
  <c r="E173" i="15"/>
  <c r="D173" i="15"/>
  <c r="L155" i="15"/>
  <c r="L468" i="15"/>
  <c r="K155" i="15"/>
  <c r="K468" i="15"/>
  <c r="J155" i="15"/>
  <c r="I152" i="15"/>
  <c r="I153" i="15"/>
  <c r="I154" i="15"/>
  <c r="H155" i="15"/>
  <c r="G155" i="15"/>
  <c r="F155" i="15"/>
  <c r="E155" i="15"/>
  <c r="E156" i="15"/>
  <c r="D155" i="15"/>
  <c r="L150" i="15"/>
  <c r="K150" i="15"/>
  <c r="J150" i="15"/>
  <c r="J452" i="15"/>
  <c r="I142" i="15"/>
  <c r="I143" i="15"/>
  <c r="I144" i="15"/>
  <c r="I145" i="15"/>
  <c r="I146" i="15"/>
  <c r="I147" i="15"/>
  <c r="I148" i="15"/>
  <c r="I149" i="15"/>
  <c r="H150" i="15"/>
  <c r="G150" i="15"/>
  <c r="G156" i="15"/>
  <c r="F150" i="15"/>
  <c r="F156" i="15"/>
  <c r="E150" i="15"/>
  <c r="D150" i="15"/>
  <c r="L132" i="15"/>
  <c r="K132" i="15"/>
  <c r="K467" i="15"/>
  <c r="J132" i="15"/>
  <c r="J467" i="15"/>
  <c r="I129" i="15"/>
  <c r="I132" i="15"/>
  <c r="I130" i="15"/>
  <c r="I131" i="15"/>
  <c r="H132" i="15"/>
  <c r="G132" i="15"/>
  <c r="G133" i="15"/>
  <c r="F132" i="15"/>
  <c r="E132" i="15"/>
  <c r="D132" i="15"/>
  <c r="L127" i="15"/>
  <c r="L451" i="15"/>
  <c r="K127" i="15"/>
  <c r="K451" i="15"/>
  <c r="J127" i="15"/>
  <c r="J451" i="15"/>
  <c r="I119" i="15"/>
  <c r="I120" i="15"/>
  <c r="I121" i="15"/>
  <c r="I122" i="15"/>
  <c r="I123" i="15"/>
  <c r="I124" i="15"/>
  <c r="I125" i="15"/>
  <c r="I126" i="15"/>
  <c r="H127" i="15"/>
  <c r="G127" i="15"/>
  <c r="F127" i="15"/>
  <c r="E127" i="15"/>
  <c r="E133" i="15"/>
  <c r="D127" i="15"/>
  <c r="D133" i="15"/>
  <c r="L109" i="15"/>
  <c r="L466" i="15"/>
  <c r="K109" i="15"/>
  <c r="K466" i="15"/>
  <c r="J109" i="15"/>
  <c r="I106" i="15"/>
  <c r="I107" i="15"/>
  <c r="I108" i="15"/>
  <c r="H109" i="15"/>
  <c r="G109" i="15"/>
  <c r="F109" i="15"/>
  <c r="E109" i="15"/>
  <c r="D109" i="15"/>
  <c r="L104" i="15"/>
  <c r="K104" i="15"/>
  <c r="K450" i="15"/>
  <c r="J104" i="15"/>
  <c r="I96" i="15"/>
  <c r="I97" i="15"/>
  <c r="I98" i="15"/>
  <c r="I99" i="15"/>
  <c r="I100" i="15"/>
  <c r="I101" i="15"/>
  <c r="I102" i="15"/>
  <c r="I103" i="15"/>
  <c r="H104" i="15"/>
  <c r="G104" i="15"/>
  <c r="G110" i="15"/>
  <c r="F104" i="15"/>
  <c r="F110" i="15"/>
  <c r="E104" i="15"/>
  <c r="D104" i="15"/>
  <c r="L86" i="15"/>
  <c r="L465" i="15"/>
  <c r="K86" i="15"/>
  <c r="J86" i="15"/>
  <c r="J465" i="15"/>
  <c r="I83" i="15"/>
  <c r="I84" i="15"/>
  <c r="I85" i="15"/>
  <c r="H86" i="15"/>
  <c r="G86" i="15"/>
  <c r="F86" i="15"/>
  <c r="E86" i="15"/>
  <c r="D86" i="15"/>
  <c r="L81" i="15"/>
  <c r="K81" i="15"/>
  <c r="J81" i="15"/>
  <c r="J449" i="15"/>
  <c r="I73" i="15"/>
  <c r="I74" i="15"/>
  <c r="I75" i="15"/>
  <c r="I76" i="15"/>
  <c r="I77" i="15"/>
  <c r="I78" i="15"/>
  <c r="I79" i="15"/>
  <c r="I80" i="15"/>
  <c r="H81" i="15"/>
  <c r="H87" i="15"/>
  <c r="G81" i="15"/>
  <c r="F81" i="15"/>
  <c r="F87" i="15"/>
  <c r="E81" i="15"/>
  <c r="E87" i="15"/>
  <c r="D81" i="15"/>
  <c r="D87" i="15"/>
  <c r="L63" i="15"/>
  <c r="L464" i="15"/>
  <c r="K63" i="15"/>
  <c r="K464" i="15"/>
  <c r="J63" i="15"/>
  <c r="J464" i="15"/>
  <c r="I60" i="15"/>
  <c r="I61" i="15"/>
  <c r="I62" i="15"/>
  <c r="H63" i="15"/>
  <c r="G63" i="15"/>
  <c r="F63" i="15"/>
  <c r="E63" i="15"/>
  <c r="D63" i="15"/>
  <c r="L58" i="15"/>
  <c r="K58" i="15"/>
  <c r="K448" i="15"/>
  <c r="J58" i="15"/>
  <c r="I50" i="15"/>
  <c r="I51" i="15"/>
  <c r="I52" i="15"/>
  <c r="I53" i="15"/>
  <c r="I54" i="15"/>
  <c r="I55" i="15"/>
  <c r="I56" i="15"/>
  <c r="I57" i="15"/>
  <c r="H58" i="15"/>
  <c r="H64" i="15"/>
  <c r="G58" i="15"/>
  <c r="G64" i="15"/>
  <c r="F58" i="15"/>
  <c r="F64" i="15"/>
  <c r="E58" i="15"/>
  <c r="D58" i="15"/>
  <c r="I39" i="15"/>
  <c r="I38" i="15"/>
  <c r="I37" i="15"/>
  <c r="L35" i="15"/>
  <c r="L447" i="15"/>
  <c r="K35" i="15"/>
  <c r="K447" i="15"/>
  <c r="J35" i="15"/>
  <c r="I27" i="15"/>
  <c r="I28" i="15"/>
  <c r="I29" i="15"/>
  <c r="I30" i="15"/>
  <c r="I31" i="15"/>
  <c r="I32" i="15"/>
  <c r="I33" i="15"/>
  <c r="I34" i="15"/>
  <c r="H35" i="15"/>
  <c r="G35" i="15"/>
  <c r="F35" i="15"/>
  <c r="E35" i="15"/>
  <c r="D35" i="15"/>
  <c r="I4" i="15"/>
  <c r="I5" i="15"/>
  <c r="I6" i="15"/>
  <c r="I7" i="15"/>
  <c r="I8" i="15"/>
  <c r="I9" i="15"/>
  <c r="I10" i="15"/>
  <c r="I11" i="15"/>
  <c r="D12" i="15"/>
  <c r="E12" i="15"/>
  <c r="F12" i="15"/>
  <c r="G12" i="15"/>
  <c r="G18" i="15"/>
  <c r="H12" i="15"/>
  <c r="J12" i="15"/>
  <c r="J446" i="15"/>
  <c r="K12" i="15"/>
  <c r="K446" i="15"/>
  <c r="L12" i="15"/>
  <c r="L446" i="15"/>
  <c r="I14" i="15"/>
  <c r="I15" i="15"/>
  <c r="I16" i="15"/>
  <c r="D17" i="15"/>
  <c r="E17" i="15"/>
  <c r="F17" i="15"/>
  <c r="G17" i="15"/>
  <c r="H17" i="15"/>
  <c r="J17" i="15"/>
  <c r="K17" i="15"/>
  <c r="K462" i="15"/>
  <c r="L17" i="15"/>
  <c r="L462" i="15"/>
  <c r="A24" i="15"/>
  <c r="A47" i="15"/>
  <c r="A70" i="15"/>
  <c r="A93" i="15"/>
  <c r="A116" i="15"/>
  <c r="A139" i="15"/>
  <c r="A162" i="15"/>
  <c r="A185" i="15"/>
  <c r="A208" i="15"/>
  <c r="A231" i="15"/>
  <c r="A254" i="15"/>
  <c r="D40" i="15"/>
  <c r="E40" i="15"/>
  <c r="F40" i="15"/>
  <c r="G40" i="15"/>
  <c r="H40" i="15"/>
  <c r="H41" i="15"/>
  <c r="J40" i="15"/>
  <c r="J463" i="15"/>
  <c r="K40" i="15"/>
  <c r="K463" i="15"/>
  <c r="L40" i="15"/>
  <c r="L463" i="15"/>
  <c r="D280" i="15"/>
  <c r="E280" i="15"/>
  <c r="F280" i="15"/>
  <c r="G280" i="15"/>
  <c r="H280" i="15"/>
  <c r="J280" i="15"/>
  <c r="K280" i="15"/>
  <c r="L280" i="15"/>
  <c r="D281" i="15"/>
  <c r="E281" i="15"/>
  <c r="F281" i="15"/>
  <c r="G281" i="15"/>
  <c r="H281" i="15"/>
  <c r="J281" i="15"/>
  <c r="K281" i="15"/>
  <c r="L281" i="15"/>
  <c r="D282" i="15"/>
  <c r="E282" i="15"/>
  <c r="F282" i="15"/>
  <c r="G282" i="15"/>
  <c r="H282" i="15"/>
  <c r="J282" i="15"/>
  <c r="K282" i="15"/>
  <c r="L282" i="15"/>
  <c r="D283" i="15"/>
  <c r="E283" i="15"/>
  <c r="F283" i="15"/>
  <c r="G283" i="15"/>
  <c r="H283" i="15"/>
  <c r="J283" i="15"/>
  <c r="K283" i="15"/>
  <c r="L283" i="15"/>
  <c r="D284" i="15"/>
  <c r="E284" i="15"/>
  <c r="F284" i="15"/>
  <c r="G284" i="15"/>
  <c r="H284" i="15"/>
  <c r="J284" i="15"/>
  <c r="K284" i="15"/>
  <c r="L284" i="15"/>
  <c r="D285" i="15"/>
  <c r="E285" i="15"/>
  <c r="F285" i="15"/>
  <c r="G285" i="15"/>
  <c r="H285" i="15"/>
  <c r="J285" i="15"/>
  <c r="K285" i="15"/>
  <c r="L285" i="15"/>
  <c r="D286" i="15"/>
  <c r="E286" i="15"/>
  <c r="F286" i="15"/>
  <c r="G286" i="15"/>
  <c r="H286" i="15"/>
  <c r="J286" i="15"/>
  <c r="K286" i="15"/>
  <c r="L286" i="15"/>
  <c r="D287" i="15"/>
  <c r="E287" i="15"/>
  <c r="F287" i="15"/>
  <c r="G287" i="15"/>
  <c r="H287" i="15"/>
  <c r="J287" i="15"/>
  <c r="K287" i="15"/>
  <c r="L287" i="15"/>
  <c r="D290" i="15"/>
  <c r="E290" i="15"/>
  <c r="F290" i="15"/>
  <c r="G290" i="15"/>
  <c r="H290" i="15"/>
  <c r="J290" i="15"/>
  <c r="K290" i="15"/>
  <c r="L290" i="15"/>
  <c r="D291" i="15"/>
  <c r="E291" i="15"/>
  <c r="F291" i="15"/>
  <c r="G291" i="15"/>
  <c r="H291" i="15"/>
  <c r="J291" i="15"/>
  <c r="K291" i="15"/>
  <c r="L291" i="15"/>
  <c r="D292" i="15"/>
  <c r="E292" i="15"/>
  <c r="F292" i="15"/>
  <c r="G292" i="15"/>
  <c r="H292" i="15"/>
  <c r="J292" i="15"/>
  <c r="K292" i="15"/>
  <c r="L292" i="15"/>
  <c r="G447" i="15"/>
  <c r="G463" i="15"/>
  <c r="G479" i="15"/>
  <c r="H447" i="15"/>
  <c r="H448" i="15"/>
  <c r="H449" i="15"/>
  <c r="H450" i="15"/>
  <c r="H451" i="15"/>
  <c r="H452" i="15"/>
  <c r="H453" i="15"/>
  <c r="H454" i="15"/>
  <c r="H455" i="15"/>
  <c r="H456" i="15"/>
  <c r="H457" i="15"/>
  <c r="Q447" i="15"/>
  <c r="G448" i="15"/>
  <c r="G464" i="15"/>
  <c r="G480" i="15"/>
  <c r="Q448" i="15"/>
  <c r="G449" i="15"/>
  <c r="G465" i="15"/>
  <c r="G481" i="15"/>
  <c r="Q449" i="15"/>
  <c r="O450" i="15"/>
  <c r="O451" i="15"/>
  <c r="L455" i="15"/>
  <c r="J456" i="15"/>
  <c r="K456" i="15"/>
  <c r="L456" i="15"/>
  <c r="H463" i="15"/>
  <c r="H464" i="15"/>
  <c r="H465" i="15"/>
  <c r="H466" i="15"/>
  <c r="H467" i="15"/>
  <c r="H468" i="15"/>
  <c r="H469" i="15"/>
  <c r="H470" i="15"/>
  <c r="H471" i="15"/>
  <c r="H472" i="15"/>
  <c r="H473" i="15"/>
  <c r="H479" i="15"/>
  <c r="H480" i="15"/>
  <c r="H481" i="15"/>
  <c r="H482" i="15"/>
  <c r="H483" i="15"/>
  <c r="H484" i="15"/>
  <c r="H485" i="15"/>
  <c r="H486" i="15"/>
  <c r="H487" i="15"/>
  <c r="H488" i="15"/>
  <c r="H489" i="15"/>
  <c r="L265" i="13"/>
  <c r="L457" i="13"/>
  <c r="L270" i="13"/>
  <c r="L473" i="13"/>
  <c r="K265" i="13"/>
  <c r="K457" i="13"/>
  <c r="K270" i="13"/>
  <c r="J265" i="13"/>
  <c r="J457" i="13"/>
  <c r="J270" i="13"/>
  <c r="J473" i="13"/>
  <c r="I257" i="13"/>
  <c r="I258" i="13"/>
  <c r="I259" i="13"/>
  <c r="I260" i="13"/>
  <c r="I261" i="13"/>
  <c r="I262" i="13"/>
  <c r="I263" i="13"/>
  <c r="I264" i="13"/>
  <c r="I267" i="13"/>
  <c r="I268" i="13"/>
  <c r="I269" i="13"/>
  <c r="H265" i="13"/>
  <c r="H270" i="13"/>
  <c r="G265" i="13"/>
  <c r="G270" i="13"/>
  <c r="F265" i="13"/>
  <c r="F270" i="13"/>
  <c r="F271" i="13"/>
  <c r="E265" i="13"/>
  <c r="E270" i="13"/>
  <c r="D265" i="13"/>
  <c r="D270" i="13"/>
  <c r="L242" i="13"/>
  <c r="L456" i="13"/>
  <c r="L247" i="13"/>
  <c r="L472" i="13"/>
  <c r="K242" i="13"/>
  <c r="K247" i="13"/>
  <c r="K472" i="13"/>
  <c r="J242" i="13"/>
  <c r="J456" i="13"/>
  <c r="J247" i="13"/>
  <c r="J472" i="13"/>
  <c r="I234" i="13"/>
  <c r="I235" i="13"/>
  <c r="I236" i="13"/>
  <c r="I237" i="13"/>
  <c r="I238" i="13"/>
  <c r="I239" i="13"/>
  <c r="I240" i="13"/>
  <c r="I241" i="13"/>
  <c r="I244" i="13"/>
  <c r="I245" i="13"/>
  <c r="I246" i="13"/>
  <c r="H242" i="13"/>
  <c r="H247" i="13"/>
  <c r="G242" i="13"/>
  <c r="G247" i="13"/>
  <c r="F242" i="13"/>
  <c r="F247" i="13"/>
  <c r="E242" i="13"/>
  <c r="E248" i="13"/>
  <c r="E247" i="13"/>
  <c r="D242" i="13"/>
  <c r="D247" i="13"/>
  <c r="L219" i="13"/>
  <c r="L455" i="13"/>
  <c r="L224" i="13"/>
  <c r="L471" i="13"/>
  <c r="K219" i="13"/>
  <c r="K455" i="13"/>
  <c r="K224" i="13"/>
  <c r="K471" i="13"/>
  <c r="J219" i="13"/>
  <c r="J455" i="13"/>
  <c r="J224" i="13"/>
  <c r="J471" i="13"/>
  <c r="I211" i="13"/>
  <c r="I212" i="13"/>
  <c r="I213" i="13"/>
  <c r="I214" i="13"/>
  <c r="I215" i="13"/>
  <c r="I216" i="13"/>
  <c r="I217" i="13"/>
  <c r="I218" i="13"/>
  <c r="I221" i="13"/>
  <c r="I222" i="13"/>
  <c r="I223" i="13"/>
  <c r="H219" i="13"/>
  <c r="H224" i="13"/>
  <c r="G219" i="13"/>
  <c r="G224" i="13"/>
  <c r="F219" i="13"/>
  <c r="F224" i="13"/>
  <c r="E219" i="13"/>
  <c r="E225" i="13"/>
  <c r="E224" i="13"/>
  <c r="D219" i="13"/>
  <c r="D224" i="13"/>
  <c r="L196" i="13"/>
  <c r="L454" i="13"/>
  <c r="L201" i="13"/>
  <c r="L470" i="13"/>
  <c r="K196" i="13"/>
  <c r="K454" i="13"/>
  <c r="K201" i="13"/>
  <c r="J196" i="13"/>
  <c r="J454" i="13"/>
  <c r="J201" i="13"/>
  <c r="J470" i="13"/>
  <c r="I188" i="13"/>
  <c r="I189" i="13"/>
  <c r="I190" i="13"/>
  <c r="I191" i="13"/>
  <c r="I192" i="13"/>
  <c r="I193" i="13"/>
  <c r="I194" i="13"/>
  <c r="I195" i="13"/>
  <c r="I198" i="13"/>
  <c r="I199" i="13"/>
  <c r="I200" i="13"/>
  <c r="H196" i="13"/>
  <c r="H202" i="13"/>
  <c r="H201" i="13"/>
  <c r="G196" i="13"/>
  <c r="G201" i="13"/>
  <c r="F196" i="13"/>
  <c r="F201" i="13"/>
  <c r="E196" i="13"/>
  <c r="E201" i="13"/>
  <c r="D196" i="13"/>
  <c r="D201" i="13"/>
  <c r="L173" i="13"/>
  <c r="L178" i="13"/>
  <c r="L469" i="13"/>
  <c r="K173" i="13"/>
  <c r="K178" i="13"/>
  <c r="K469" i="13"/>
  <c r="J173" i="13"/>
  <c r="J178" i="13"/>
  <c r="J469" i="13"/>
  <c r="I165" i="13"/>
  <c r="I166" i="13"/>
  <c r="I167" i="13"/>
  <c r="I168" i="13"/>
  <c r="I169" i="13"/>
  <c r="I170" i="13"/>
  <c r="I171" i="13"/>
  <c r="I172" i="13"/>
  <c r="I175" i="13"/>
  <c r="I176" i="13"/>
  <c r="I177" i="13"/>
  <c r="H173" i="13"/>
  <c r="H178" i="13"/>
  <c r="G173" i="13"/>
  <c r="G178" i="13"/>
  <c r="F173" i="13"/>
  <c r="F178" i="13"/>
  <c r="E173" i="13"/>
  <c r="E178" i="13"/>
  <c r="D173" i="13"/>
  <c r="D178" i="13"/>
  <c r="D179" i="13"/>
  <c r="L150" i="13"/>
  <c r="L155" i="13"/>
  <c r="L468" i="13"/>
  <c r="K150" i="13"/>
  <c r="K155" i="13"/>
  <c r="K468" i="13"/>
  <c r="J150" i="13"/>
  <c r="J452" i="13"/>
  <c r="J155" i="13"/>
  <c r="J468" i="13"/>
  <c r="I142" i="13"/>
  <c r="I143" i="13"/>
  <c r="I144" i="13"/>
  <c r="I145" i="13"/>
  <c r="I146" i="13"/>
  <c r="I147" i="13"/>
  <c r="I148" i="13"/>
  <c r="I149" i="13"/>
  <c r="I152" i="13"/>
  <c r="I153" i="13"/>
  <c r="I154" i="13"/>
  <c r="H150" i="13"/>
  <c r="H155" i="13"/>
  <c r="G150" i="13"/>
  <c r="G155" i="13"/>
  <c r="F150" i="13"/>
  <c r="F155" i="13"/>
  <c r="E150" i="13"/>
  <c r="E155" i="13"/>
  <c r="D150" i="13"/>
  <c r="D155" i="13"/>
  <c r="L127" i="13"/>
  <c r="L451" i="13"/>
  <c r="L132" i="13"/>
  <c r="K127" i="13"/>
  <c r="K451" i="13"/>
  <c r="K132" i="13"/>
  <c r="J127" i="13"/>
  <c r="J451" i="13"/>
  <c r="J132" i="13"/>
  <c r="J467" i="13"/>
  <c r="I119" i="13"/>
  <c r="I120" i="13"/>
  <c r="I121" i="13"/>
  <c r="I122" i="13"/>
  <c r="I123" i="13"/>
  <c r="I124" i="13"/>
  <c r="I125" i="13"/>
  <c r="I126" i="13"/>
  <c r="I129" i="13"/>
  <c r="I130" i="13"/>
  <c r="I131" i="13"/>
  <c r="H127" i="13"/>
  <c r="H132" i="13"/>
  <c r="H133" i="13"/>
  <c r="G127" i="13"/>
  <c r="G133" i="13"/>
  <c r="G132" i="13"/>
  <c r="F127" i="13"/>
  <c r="F132" i="13"/>
  <c r="E127" i="13"/>
  <c r="E132" i="13"/>
  <c r="D127" i="13"/>
  <c r="D132" i="13"/>
  <c r="L104" i="13"/>
  <c r="L450" i="13"/>
  <c r="L109" i="13"/>
  <c r="L466" i="13"/>
  <c r="K104" i="13"/>
  <c r="K109" i="13"/>
  <c r="K466" i="13"/>
  <c r="J104" i="13"/>
  <c r="J109" i="13"/>
  <c r="J466" i="13"/>
  <c r="I96" i="13"/>
  <c r="I97" i="13"/>
  <c r="I98" i="13"/>
  <c r="I99" i="13"/>
  <c r="I100" i="13"/>
  <c r="I101" i="13"/>
  <c r="I102" i="13"/>
  <c r="I103" i="13"/>
  <c r="I106" i="13"/>
  <c r="I107" i="13"/>
  <c r="I108" i="13"/>
  <c r="H104" i="13"/>
  <c r="H109" i="13"/>
  <c r="G104" i="13"/>
  <c r="G109" i="13"/>
  <c r="F104" i="13"/>
  <c r="F109" i="13"/>
  <c r="F110" i="13"/>
  <c r="E104" i="13"/>
  <c r="E109" i="13"/>
  <c r="D104" i="13"/>
  <c r="D109" i="13"/>
  <c r="L81" i="13"/>
  <c r="L86" i="13"/>
  <c r="L465" i="13"/>
  <c r="K81" i="13"/>
  <c r="K86" i="13"/>
  <c r="J81" i="13"/>
  <c r="J86" i="13"/>
  <c r="I73" i="13"/>
  <c r="I74" i="13"/>
  <c r="I75" i="13"/>
  <c r="I76" i="13"/>
  <c r="I77" i="13"/>
  <c r="I78" i="13"/>
  <c r="I79" i="13"/>
  <c r="I80" i="13"/>
  <c r="I83" i="13"/>
  <c r="I84" i="13"/>
  <c r="I85" i="13"/>
  <c r="H81" i="13"/>
  <c r="H86" i="13"/>
  <c r="G81" i="13"/>
  <c r="G87" i="13"/>
  <c r="G86" i="13"/>
  <c r="F81" i="13"/>
  <c r="F87" i="13"/>
  <c r="F86" i="13"/>
  <c r="E81" i="13"/>
  <c r="E86" i="13"/>
  <c r="D81" i="13"/>
  <c r="D87" i="13"/>
  <c r="D86" i="13"/>
  <c r="L58" i="13"/>
  <c r="L63" i="13"/>
  <c r="L464" i="13"/>
  <c r="K58" i="13"/>
  <c r="K63" i="13"/>
  <c r="K464" i="13"/>
  <c r="J58" i="13"/>
  <c r="J63" i="13"/>
  <c r="J464" i="13"/>
  <c r="I50" i="13"/>
  <c r="I51" i="13"/>
  <c r="I52" i="13"/>
  <c r="I53" i="13"/>
  <c r="I54" i="13"/>
  <c r="I55" i="13"/>
  <c r="I56" i="13"/>
  <c r="I57" i="13"/>
  <c r="I60" i="13"/>
  <c r="I61" i="13"/>
  <c r="I62" i="13"/>
  <c r="H58" i="13"/>
  <c r="H63" i="13"/>
  <c r="H64" i="13"/>
  <c r="G58" i="13"/>
  <c r="G63" i="13"/>
  <c r="F58" i="13"/>
  <c r="F63" i="13"/>
  <c r="E58" i="13"/>
  <c r="E63" i="13"/>
  <c r="D58" i="13"/>
  <c r="D63" i="13"/>
  <c r="L35" i="13"/>
  <c r="L40" i="13"/>
  <c r="L463" i="13"/>
  <c r="K35" i="13"/>
  <c r="K447" i="13"/>
  <c r="K40" i="13"/>
  <c r="K463" i="13"/>
  <c r="J35" i="13"/>
  <c r="J447" i="13"/>
  <c r="J40" i="13"/>
  <c r="I27" i="13"/>
  <c r="I28" i="13"/>
  <c r="I29" i="13"/>
  <c r="I30" i="13"/>
  <c r="I31" i="13"/>
  <c r="I32" i="13"/>
  <c r="I33" i="13"/>
  <c r="I34" i="13"/>
  <c r="I37" i="13"/>
  <c r="I38" i="13"/>
  <c r="I39" i="13"/>
  <c r="H35" i="13"/>
  <c r="H40" i="13"/>
  <c r="G35" i="13"/>
  <c r="G40" i="13"/>
  <c r="F35" i="13"/>
  <c r="F41" i="13"/>
  <c r="F40" i="13"/>
  <c r="E35" i="13"/>
  <c r="E40" i="13"/>
  <c r="D35" i="13"/>
  <c r="D40" i="13"/>
  <c r="I4" i="13"/>
  <c r="I5" i="13"/>
  <c r="I6" i="13"/>
  <c r="I7" i="13"/>
  <c r="I8" i="13"/>
  <c r="I9" i="13"/>
  <c r="I10" i="13"/>
  <c r="I11" i="13"/>
  <c r="D12" i="13"/>
  <c r="E12" i="13"/>
  <c r="F12" i="13"/>
  <c r="G12" i="13"/>
  <c r="H12" i="13"/>
  <c r="J12" i="13"/>
  <c r="J446" i="13"/>
  <c r="K12" i="13"/>
  <c r="K446" i="13"/>
  <c r="L12" i="13"/>
  <c r="I14" i="13"/>
  <c r="I15" i="13"/>
  <c r="I16" i="13"/>
  <c r="D17" i="13"/>
  <c r="E17" i="13"/>
  <c r="F17" i="13"/>
  <c r="G17" i="13"/>
  <c r="G18" i="13"/>
  <c r="H17" i="13"/>
  <c r="J17" i="13"/>
  <c r="J462" i="13"/>
  <c r="K17" i="13"/>
  <c r="K462" i="13"/>
  <c r="L17" i="13"/>
  <c r="A24" i="13"/>
  <c r="A47" i="13"/>
  <c r="A70" i="13"/>
  <c r="A93" i="13"/>
  <c r="A116" i="13"/>
  <c r="A139" i="13"/>
  <c r="A162" i="13"/>
  <c r="A185" i="13"/>
  <c r="A208" i="13"/>
  <c r="A231" i="13"/>
  <c r="A254" i="13"/>
  <c r="D280" i="13"/>
  <c r="E280" i="13"/>
  <c r="F280" i="13"/>
  <c r="G280" i="13"/>
  <c r="H280" i="13"/>
  <c r="J280" i="13"/>
  <c r="K280" i="13"/>
  <c r="L280" i="13"/>
  <c r="D281" i="13"/>
  <c r="E281" i="13"/>
  <c r="F281" i="13"/>
  <c r="G281" i="13"/>
  <c r="H281" i="13"/>
  <c r="J281" i="13"/>
  <c r="K281" i="13"/>
  <c r="L281" i="13"/>
  <c r="D282" i="13"/>
  <c r="E282" i="13"/>
  <c r="F282" i="13"/>
  <c r="G282" i="13"/>
  <c r="H282" i="13"/>
  <c r="J282" i="13"/>
  <c r="K282" i="13"/>
  <c r="L282" i="13"/>
  <c r="D283" i="13"/>
  <c r="E283" i="13"/>
  <c r="F283" i="13"/>
  <c r="G283" i="13"/>
  <c r="H283" i="13"/>
  <c r="J283" i="13"/>
  <c r="K283" i="13"/>
  <c r="L283" i="13"/>
  <c r="D284" i="13"/>
  <c r="E284" i="13"/>
  <c r="F284" i="13"/>
  <c r="G284" i="13"/>
  <c r="H284" i="13"/>
  <c r="J284" i="13"/>
  <c r="K284" i="13"/>
  <c r="L284" i="13"/>
  <c r="D285" i="13"/>
  <c r="E285" i="13"/>
  <c r="F285" i="13"/>
  <c r="G285" i="13"/>
  <c r="H285" i="13"/>
  <c r="J285" i="13"/>
  <c r="K285" i="13"/>
  <c r="L285" i="13"/>
  <c r="D286" i="13"/>
  <c r="E286" i="13"/>
  <c r="F286" i="13"/>
  <c r="G286" i="13"/>
  <c r="H286" i="13"/>
  <c r="J286" i="13"/>
  <c r="K286" i="13"/>
  <c r="L286" i="13"/>
  <c r="D287" i="13"/>
  <c r="E287" i="13"/>
  <c r="F287" i="13"/>
  <c r="G287" i="13"/>
  <c r="H287" i="13"/>
  <c r="J287" i="13"/>
  <c r="K287" i="13"/>
  <c r="L287" i="13"/>
  <c r="D290" i="13"/>
  <c r="E290" i="13"/>
  <c r="F290" i="13"/>
  <c r="G290" i="13"/>
  <c r="H290" i="13"/>
  <c r="J290" i="13"/>
  <c r="K290" i="13"/>
  <c r="L290" i="13"/>
  <c r="D291" i="13"/>
  <c r="E291" i="13"/>
  <c r="F291" i="13"/>
  <c r="G291" i="13"/>
  <c r="H291" i="13"/>
  <c r="J291" i="13"/>
  <c r="K291" i="13"/>
  <c r="L291" i="13"/>
  <c r="D292" i="13"/>
  <c r="E292" i="13"/>
  <c r="F292" i="13"/>
  <c r="G292" i="13"/>
  <c r="H292" i="13"/>
  <c r="J292" i="13"/>
  <c r="K292" i="13"/>
  <c r="L292" i="13"/>
  <c r="G446" i="13"/>
  <c r="G462" i="13"/>
  <c r="G478" i="13"/>
  <c r="G447" i="13"/>
  <c r="G463" i="13"/>
  <c r="G479" i="13"/>
  <c r="H447" i="13"/>
  <c r="H448" i="13"/>
  <c r="H449" i="13"/>
  <c r="H450" i="13"/>
  <c r="H451" i="13"/>
  <c r="H452" i="13"/>
  <c r="H453" i="13"/>
  <c r="H454" i="13"/>
  <c r="H455" i="13"/>
  <c r="H456" i="13"/>
  <c r="H457" i="13"/>
  <c r="Q447" i="13"/>
  <c r="G448" i="13"/>
  <c r="G464" i="13"/>
  <c r="G480" i="13"/>
  <c r="Q448" i="13"/>
  <c r="G449" i="13"/>
  <c r="G465" i="13"/>
  <c r="G481" i="13"/>
  <c r="Q449" i="13"/>
  <c r="O450" i="13"/>
  <c r="G450" i="13"/>
  <c r="G466" i="13"/>
  <c r="G482" i="13"/>
  <c r="H463" i="13"/>
  <c r="H464" i="13"/>
  <c r="H465" i="13"/>
  <c r="H466" i="13"/>
  <c r="H467" i="13"/>
  <c r="H468" i="13"/>
  <c r="H469" i="13"/>
  <c r="H470" i="13"/>
  <c r="H471" i="13"/>
  <c r="H472" i="13"/>
  <c r="H473" i="13"/>
  <c r="H479" i="13"/>
  <c r="H480" i="13"/>
  <c r="H481" i="13"/>
  <c r="H482" i="13"/>
  <c r="H483" i="13"/>
  <c r="H484" i="13"/>
  <c r="H485" i="13"/>
  <c r="H486" i="13"/>
  <c r="H487" i="13"/>
  <c r="H488" i="13"/>
  <c r="H489" i="13"/>
  <c r="I120" i="12"/>
  <c r="I61" i="12"/>
  <c r="I62" i="12"/>
  <c r="I60" i="12"/>
  <c r="I52" i="12"/>
  <c r="I53" i="12"/>
  <c r="I54" i="12"/>
  <c r="I55" i="12"/>
  <c r="I56" i="12"/>
  <c r="I57" i="12"/>
  <c r="I51" i="12"/>
  <c r="I50" i="12"/>
  <c r="I257" i="12"/>
  <c r="I258" i="12"/>
  <c r="I259" i="12"/>
  <c r="I260" i="12"/>
  <c r="I261" i="12"/>
  <c r="I262" i="12"/>
  <c r="I263" i="12"/>
  <c r="I264" i="12"/>
  <c r="I267" i="12"/>
  <c r="I268" i="12"/>
  <c r="I269" i="12"/>
  <c r="I234" i="12"/>
  <c r="I235" i="12"/>
  <c r="I236" i="12"/>
  <c r="I237" i="12"/>
  <c r="I238" i="12"/>
  <c r="I239" i="12"/>
  <c r="I240" i="12"/>
  <c r="I241" i="12"/>
  <c r="I244" i="12"/>
  <c r="I245" i="12"/>
  <c r="I246" i="12"/>
  <c r="I211" i="12"/>
  <c r="I212" i="12"/>
  <c r="I213" i="12"/>
  <c r="I214" i="12"/>
  <c r="I215" i="12"/>
  <c r="I216" i="12"/>
  <c r="I217" i="12"/>
  <c r="I218" i="12"/>
  <c r="I221" i="12"/>
  <c r="I222" i="12"/>
  <c r="I223" i="12"/>
  <c r="I188" i="12"/>
  <c r="I189" i="12"/>
  <c r="I190" i="12"/>
  <c r="I191" i="12"/>
  <c r="I192" i="12"/>
  <c r="I193" i="12"/>
  <c r="I194" i="12"/>
  <c r="I195" i="12"/>
  <c r="I198" i="12"/>
  <c r="I199" i="12"/>
  <c r="I200" i="12"/>
  <c r="I165" i="12"/>
  <c r="I166" i="12"/>
  <c r="I167" i="12"/>
  <c r="I168" i="12"/>
  <c r="I169" i="12"/>
  <c r="I170" i="12"/>
  <c r="I171" i="12"/>
  <c r="I172" i="12"/>
  <c r="I175" i="12"/>
  <c r="I176" i="12"/>
  <c r="I177" i="12"/>
  <c r="I142" i="12"/>
  <c r="I143" i="12"/>
  <c r="I144" i="12"/>
  <c r="I145" i="12"/>
  <c r="I146" i="12"/>
  <c r="I147" i="12"/>
  <c r="I148" i="12"/>
  <c r="I149" i="12"/>
  <c r="I152" i="12"/>
  <c r="I153" i="12"/>
  <c r="I154" i="12"/>
  <c r="I119" i="12"/>
  <c r="I121" i="12"/>
  <c r="I122" i="12"/>
  <c r="I123" i="12"/>
  <c r="I124" i="12"/>
  <c r="I125" i="12"/>
  <c r="I126" i="12"/>
  <c r="I129" i="12"/>
  <c r="I130" i="12"/>
  <c r="I132" i="12"/>
  <c r="I133" i="12"/>
  <c r="I131" i="12"/>
  <c r="I96" i="12"/>
  <c r="I97" i="12"/>
  <c r="I98" i="12"/>
  <c r="I99" i="12"/>
  <c r="I100" i="12"/>
  <c r="I101" i="12"/>
  <c r="I102" i="12"/>
  <c r="I103" i="12"/>
  <c r="I106" i="12"/>
  <c r="I107" i="12"/>
  <c r="I108" i="12"/>
  <c r="I73" i="12"/>
  <c r="I74" i="12"/>
  <c r="I75" i="12"/>
  <c r="I76" i="12"/>
  <c r="I77" i="12"/>
  <c r="I78" i="12"/>
  <c r="I79" i="12"/>
  <c r="I80" i="12"/>
  <c r="I83" i="12"/>
  <c r="I84" i="12"/>
  <c r="I85" i="12"/>
  <c r="I34" i="12"/>
  <c r="I27" i="12"/>
  <c r="I28" i="12"/>
  <c r="I29" i="12"/>
  <c r="I30" i="12"/>
  <c r="I31" i="12"/>
  <c r="I32" i="12"/>
  <c r="I33" i="12"/>
  <c r="I37" i="12"/>
  <c r="I38" i="12"/>
  <c r="I39" i="12"/>
  <c r="I6" i="12"/>
  <c r="I7" i="12"/>
  <c r="I8" i="12"/>
  <c r="I9" i="12"/>
  <c r="I10" i="12"/>
  <c r="I11" i="12"/>
  <c r="I14" i="12"/>
  <c r="I17" i="12"/>
  <c r="I16" i="12"/>
  <c r="I15" i="12"/>
  <c r="I5" i="12"/>
  <c r="I4" i="12"/>
  <c r="L265" i="12"/>
  <c r="L270" i="12"/>
  <c r="K265" i="12"/>
  <c r="K270" i="12"/>
  <c r="K473" i="12"/>
  <c r="J265" i="12"/>
  <c r="J457" i="12"/>
  <c r="J270" i="12"/>
  <c r="J473" i="12"/>
  <c r="H479" i="12"/>
  <c r="H480" i="12"/>
  <c r="H481" i="12"/>
  <c r="H482" i="12"/>
  <c r="H483" i="12"/>
  <c r="H484" i="12"/>
  <c r="H485" i="12"/>
  <c r="H486" i="12"/>
  <c r="H487" i="12"/>
  <c r="H488" i="12"/>
  <c r="H489" i="12"/>
  <c r="O450" i="12"/>
  <c r="O451" i="12"/>
  <c r="L242" i="12"/>
  <c r="L456" i="12"/>
  <c r="L247" i="12"/>
  <c r="L472" i="12"/>
  <c r="K242" i="12"/>
  <c r="K247" i="12"/>
  <c r="K472" i="12"/>
  <c r="J242" i="12"/>
  <c r="J456" i="12"/>
  <c r="J247" i="12"/>
  <c r="J472" i="12"/>
  <c r="L219" i="12"/>
  <c r="L455" i="12"/>
  <c r="L224" i="12"/>
  <c r="K219" i="12"/>
  <c r="K455" i="12"/>
  <c r="K224" i="12"/>
  <c r="K471" i="12"/>
  <c r="J219" i="12"/>
  <c r="J224" i="12"/>
  <c r="J471" i="12"/>
  <c r="L196" i="12"/>
  <c r="L201" i="12"/>
  <c r="L470" i="12"/>
  <c r="K196" i="12"/>
  <c r="K454" i="12"/>
  <c r="K201" i="12"/>
  <c r="K470" i="12"/>
  <c r="J196" i="12"/>
  <c r="J201" i="12"/>
  <c r="J470" i="12"/>
  <c r="L173" i="12"/>
  <c r="L453" i="12"/>
  <c r="L178" i="12"/>
  <c r="L469" i="12"/>
  <c r="K173" i="12"/>
  <c r="K453" i="12"/>
  <c r="K178" i="12"/>
  <c r="J173" i="12"/>
  <c r="J453" i="12"/>
  <c r="J178" i="12"/>
  <c r="L150" i="12"/>
  <c r="L452" i="12"/>
  <c r="L155" i="12"/>
  <c r="L468" i="12"/>
  <c r="K150" i="12"/>
  <c r="K452" i="12"/>
  <c r="K155" i="12"/>
  <c r="K468" i="12"/>
  <c r="J150" i="12"/>
  <c r="J452" i="12"/>
  <c r="J155" i="12"/>
  <c r="J468" i="12"/>
  <c r="L127" i="12"/>
  <c r="L451" i="12"/>
  <c r="L132" i="12"/>
  <c r="L467" i="12"/>
  <c r="K127" i="12"/>
  <c r="K132" i="12"/>
  <c r="K467" i="12"/>
  <c r="J127" i="12"/>
  <c r="J132" i="12"/>
  <c r="J467" i="12"/>
  <c r="L104" i="12"/>
  <c r="L450" i="12"/>
  <c r="L109" i="12"/>
  <c r="L466" i="12"/>
  <c r="K104" i="12"/>
  <c r="K450" i="12"/>
  <c r="K109" i="12"/>
  <c r="K466" i="12"/>
  <c r="J104" i="12"/>
  <c r="J109" i="12"/>
  <c r="J466" i="12"/>
  <c r="L81" i="12"/>
  <c r="L86" i="12"/>
  <c r="K81" i="12"/>
  <c r="K87" i="12"/>
  <c r="K481" i="12"/>
  <c r="K86" i="12"/>
  <c r="J81" i="12"/>
  <c r="J449" i="12"/>
  <c r="J86" i="12"/>
  <c r="J465" i="12"/>
  <c r="G449" i="12"/>
  <c r="G465" i="12"/>
  <c r="G481" i="12"/>
  <c r="L58" i="12"/>
  <c r="L448" i="12"/>
  <c r="L63" i="12"/>
  <c r="L464" i="12"/>
  <c r="K58" i="12"/>
  <c r="K63" i="12"/>
  <c r="K464" i="12"/>
  <c r="J58" i="12"/>
  <c r="J448" i="12"/>
  <c r="J63" i="12"/>
  <c r="G448" i="12"/>
  <c r="G464" i="12"/>
  <c r="G480" i="12"/>
  <c r="L35" i="12"/>
  <c r="L40" i="12"/>
  <c r="K35" i="12"/>
  <c r="K447" i="12"/>
  <c r="K40" i="12"/>
  <c r="K463" i="12"/>
  <c r="J35" i="12"/>
  <c r="J447" i="12"/>
  <c r="J40" i="12"/>
  <c r="G447" i="12"/>
  <c r="G463" i="12"/>
  <c r="G479" i="12"/>
  <c r="L12" i="12"/>
  <c r="L17" i="12"/>
  <c r="K12" i="12"/>
  <c r="K446" i="12"/>
  <c r="K17" i="12"/>
  <c r="J12" i="12"/>
  <c r="J17" i="12"/>
  <c r="J462" i="12"/>
  <c r="G446" i="12"/>
  <c r="G462" i="12"/>
  <c r="G478" i="12"/>
  <c r="H463" i="12"/>
  <c r="H464" i="12"/>
  <c r="H465" i="12"/>
  <c r="H466" i="12"/>
  <c r="H467" i="12"/>
  <c r="H468" i="12"/>
  <c r="H469" i="12"/>
  <c r="H470" i="12"/>
  <c r="H471" i="12"/>
  <c r="H472" i="12"/>
  <c r="H473" i="12"/>
  <c r="H447" i="12"/>
  <c r="H448" i="12"/>
  <c r="H449" i="12"/>
  <c r="H450" i="12"/>
  <c r="H451" i="12"/>
  <c r="H452" i="12"/>
  <c r="H453" i="12"/>
  <c r="H454" i="12"/>
  <c r="H455" i="12"/>
  <c r="H456" i="12"/>
  <c r="H457" i="12"/>
  <c r="Q449" i="12"/>
  <c r="Q448" i="12"/>
  <c r="Q447" i="12"/>
  <c r="L280" i="12"/>
  <c r="L281" i="12"/>
  <c r="L282" i="12"/>
  <c r="L283" i="12"/>
  <c r="L284" i="12"/>
  <c r="L285" i="12"/>
  <c r="L286" i="12"/>
  <c r="L287" i="12"/>
  <c r="L290" i="12"/>
  <c r="L291" i="12"/>
  <c r="L292" i="12"/>
  <c r="K280" i="12"/>
  <c r="K281" i="12"/>
  <c r="K282" i="12"/>
  <c r="K283" i="12"/>
  <c r="K284" i="12"/>
  <c r="K285" i="12"/>
  <c r="K286" i="12"/>
  <c r="K287" i="12"/>
  <c r="K290" i="12"/>
  <c r="K291" i="12"/>
  <c r="K292" i="12"/>
  <c r="J280" i="12"/>
  <c r="J281" i="12"/>
  <c r="J282" i="12"/>
  <c r="J283" i="12"/>
  <c r="J284" i="12"/>
  <c r="J285" i="12"/>
  <c r="J286" i="12"/>
  <c r="J287" i="12"/>
  <c r="J290" i="12"/>
  <c r="J291" i="12"/>
  <c r="J292" i="12"/>
  <c r="D280" i="12"/>
  <c r="E280" i="12"/>
  <c r="F280" i="12"/>
  <c r="G280" i="12"/>
  <c r="H280" i="12"/>
  <c r="D281" i="12"/>
  <c r="E281" i="12"/>
  <c r="F281" i="12"/>
  <c r="G281" i="12"/>
  <c r="H281" i="12"/>
  <c r="D282" i="12"/>
  <c r="E282" i="12"/>
  <c r="F282" i="12"/>
  <c r="G282" i="12"/>
  <c r="H282" i="12"/>
  <c r="D283" i="12"/>
  <c r="E283" i="12"/>
  <c r="F283" i="12"/>
  <c r="G283" i="12"/>
  <c r="H283" i="12"/>
  <c r="D284" i="12"/>
  <c r="E284" i="12"/>
  <c r="I284" i="12"/>
  <c r="F284" i="12"/>
  <c r="G284" i="12"/>
  <c r="H284" i="12"/>
  <c r="D285" i="12"/>
  <c r="E285" i="12"/>
  <c r="F285" i="12"/>
  <c r="G285" i="12"/>
  <c r="H285" i="12"/>
  <c r="D286" i="12"/>
  <c r="E286" i="12"/>
  <c r="F286" i="12"/>
  <c r="G286" i="12"/>
  <c r="H286" i="12"/>
  <c r="D287" i="12"/>
  <c r="E287" i="12"/>
  <c r="F287" i="12"/>
  <c r="G287" i="12"/>
  <c r="H287" i="12"/>
  <c r="D290" i="12"/>
  <c r="E290" i="12"/>
  <c r="F290" i="12"/>
  <c r="G290" i="12"/>
  <c r="H290" i="12"/>
  <c r="D291" i="12"/>
  <c r="D293" i="12"/>
  <c r="E291" i="12"/>
  <c r="F291" i="12"/>
  <c r="G291" i="12"/>
  <c r="H291" i="12"/>
  <c r="D292" i="12"/>
  <c r="E292" i="12"/>
  <c r="F292" i="12"/>
  <c r="G292" i="12"/>
  <c r="H292" i="12"/>
  <c r="H265" i="12"/>
  <c r="H270" i="12"/>
  <c r="G265" i="12"/>
  <c r="G270" i="12"/>
  <c r="G271" i="12"/>
  <c r="F265" i="12"/>
  <c r="F270" i="12"/>
  <c r="E265" i="12"/>
  <c r="E271" i="12"/>
  <c r="E270" i="12"/>
  <c r="D265" i="12"/>
  <c r="D270" i="12"/>
  <c r="A24" i="12"/>
  <c r="A47" i="12"/>
  <c r="A70" i="12"/>
  <c r="A93" i="12"/>
  <c r="A116" i="12"/>
  <c r="A139" i="12"/>
  <c r="A162" i="12"/>
  <c r="A185" i="12"/>
  <c r="A208" i="12"/>
  <c r="A231" i="12"/>
  <c r="A254" i="12"/>
  <c r="H242" i="12"/>
  <c r="H247" i="12"/>
  <c r="G242" i="12"/>
  <c r="G248" i="12"/>
  <c r="G247" i="12"/>
  <c r="F242" i="12"/>
  <c r="F247" i="12"/>
  <c r="E242" i="12"/>
  <c r="E248" i="12"/>
  <c r="E247" i="12"/>
  <c r="D242" i="12"/>
  <c r="D248" i="12"/>
  <c r="D247" i="12"/>
  <c r="H219" i="12"/>
  <c r="H225" i="12"/>
  <c r="H224" i="12"/>
  <c r="G219" i="12"/>
  <c r="G224" i="12"/>
  <c r="F219" i="12"/>
  <c r="F225" i="12"/>
  <c r="F224" i="12"/>
  <c r="E219" i="12"/>
  <c r="E224" i="12"/>
  <c r="E225" i="12"/>
  <c r="D219" i="12"/>
  <c r="D225" i="12"/>
  <c r="D224" i="12"/>
  <c r="H196" i="12"/>
  <c r="H201" i="12"/>
  <c r="H202" i="12"/>
  <c r="G196" i="12"/>
  <c r="G201" i="12"/>
  <c r="F196" i="12"/>
  <c r="F201" i="12"/>
  <c r="E196" i="12"/>
  <c r="E201" i="12"/>
  <c r="D196" i="12"/>
  <c r="D202" i="12"/>
  <c r="D201" i="12"/>
  <c r="H173" i="12"/>
  <c r="H179" i="12"/>
  <c r="H178" i="12"/>
  <c r="G173" i="12"/>
  <c r="G178" i="12"/>
  <c r="F173" i="12"/>
  <c r="F178" i="12"/>
  <c r="F179" i="12"/>
  <c r="E173" i="12"/>
  <c r="E178" i="12"/>
  <c r="E179" i="12"/>
  <c r="D173" i="12"/>
  <c r="D178" i="12"/>
  <c r="H150" i="12"/>
  <c r="H156" i="12"/>
  <c r="H155" i="12"/>
  <c r="G150" i="12"/>
  <c r="G155" i="12"/>
  <c r="F150" i="12"/>
  <c r="F155" i="12"/>
  <c r="E150" i="12"/>
  <c r="E156" i="12"/>
  <c r="E155" i="12"/>
  <c r="D150" i="12"/>
  <c r="D156" i="12"/>
  <c r="D155" i="12"/>
  <c r="H127" i="12"/>
  <c r="H132" i="12"/>
  <c r="G127" i="12"/>
  <c r="G132" i="12"/>
  <c r="F127" i="12"/>
  <c r="F132" i="12"/>
  <c r="E127" i="12"/>
  <c r="E132" i="12"/>
  <c r="D127" i="12"/>
  <c r="D133" i="12"/>
  <c r="D132" i="12"/>
  <c r="H104" i="12"/>
  <c r="H109" i="12"/>
  <c r="G104" i="12"/>
  <c r="G109" i="12"/>
  <c r="F104" i="12"/>
  <c r="F109" i="12"/>
  <c r="E104" i="12"/>
  <c r="E109" i="12"/>
  <c r="D104" i="12"/>
  <c r="D109" i="12"/>
  <c r="H81" i="12"/>
  <c r="H86" i="12"/>
  <c r="G81" i="12"/>
  <c r="G86" i="12"/>
  <c r="G87" i="12"/>
  <c r="F81" i="12"/>
  <c r="F86" i="12"/>
  <c r="E81" i="12"/>
  <c r="E86" i="12"/>
  <c r="D81" i="12"/>
  <c r="D86" i="12"/>
  <c r="H58" i="12"/>
  <c r="H64" i="12"/>
  <c r="H63" i="12"/>
  <c r="G58" i="12"/>
  <c r="G63" i="12"/>
  <c r="F58" i="12"/>
  <c r="F63" i="12"/>
  <c r="E58" i="12"/>
  <c r="E63" i="12"/>
  <c r="E64" i="12"/>
  <c r="D58" i="12"/>
  <c r="D63" i="12"/>
  <c r="H35" i="12"/>
  <c r="H40" i="12"/>
  <c r="H41" i="12"/>
  <c r="G35" i="12"/>
  <c r="G40" i="12"/>
  <c r="G41" i="12"/>
  <c r="F35" i="12"/>
  <c r="F40" i="12"/>
  <c r="E35" i="12"/>
  <c r="E40" i="12"/>
  <c r="D35" i="12"/>
  <c r="D41" i="12"/>
  <c r="D40" i="12"/>
  <c r="H12" i="12"/>
  <c r="H17" i="12"/>
  <c r="G12" i="12"/>
  <c r="G17" i="12"/>
  <c r="F12" i="12"/>
  <c r="F18" i="12"/>
  <c r="F17" i="12"/>
  <c r="E12" i="12"/>
  <c r="E17" i="12"/>
  <c r="D12" i="12"/>
  <c r="D17" i="12"/>
  <c r="I16" i="11"/>
  <c r="I15" i="11"/>
  <c r="I14" i="11"/>
  <c r="L12" i="11"/>
  <c r="L446" i="11"/>
  <c r="K12" i="11"/>
  <c r="J12" i="11"/>
  <c r="I4" i="11"/>
  <c r="I5" i="11"/>
  <c r="I6" i="11"/>
  <c r="I7" i="11"/>
  <c r="I8" i="11"/>
  <c r="I9" i="11"/>
  <c r="I10" i="11"/>
  <c r="I11" i="11"/>
  <c r="H12" i="11"/>
  <c r="G12" i="11"/>
  <c r="F12" i="11"/>
  <c r="E12" i="11"/>
  <c r="D12" i="11"/>
  <c r="D280" i="11"/>
  <c r="E280" i="11"/>
  <c r="F280" i="11"/>
  <c r="G280" i="11"/>
  <c r="H280" i="11"/>
  <c r="D281" i="11"/>
  <c r="E281" i="11"/>
  <c r="F281" i="11"/>
  <c r="G281" i="11"/>
  <c r="H281" i="11"/>
  <c r="D282" i="11"/>
  <c r="E282" i="11"/>
  <c r="F282" i="11"/>
  <c r="G282" i="11"/>
  <c r="H282" i="11"/>
  <c r="D283" i="11"/>
  <c r="E283" i="11"/>
  <c r="F283" i="11"/>
  <c r="G283" i="11"/>
  <c r="H283" i="11"/>
  <c r="D284" i="11"/>
  <c r="E284" i="11"/>
  <c r="F284" i="11"/>
  <c r="G284" i="11"/>
  <c r="H284" i="11"/>
  <c r="D285" i="11"/>
  <c r="E285" i="11"/>
  <c r="F285" i="11"/>
  <c r="G285" i="11"/>
  <c r="H285" i="11"/>
  <c r="D286" i="11"/>
  <c r="E286" i="11"/>
  <c r="F286" i="11"/>
  <c r="G286" i="11"/>
  <c r="H286" i="11"/>
  <c r="D287" i="11"/>
  <c r="E287" i="11"/>
  <c r="F287" i="11"/>
  <c r="G287" i="11"/>
  <c r="H287" i="11"/>
  <c r="D290" i="11"/>
  <c r="E290" i="11"/>
  <c r="F290" i="11"/>
  <c r="G290" i="11"/>
  <c r="H290" i="11"/>
  <c r="D291" i="11"/>
  <c r="E291" i="11"/>
  <c r="F291" i="11"/>
  <c r="G291" i="11"/>
  <c r="H291" i="11"/>
  <c r="D292" i="11"/>
  <c r="E292" i="11"/>
  <c r="F292" i="11"/>
  <c r="G292" i="11"/>
  <c r="H292" i="11"/>
  <c r="J280" i="11"/>
  <c r="K280" i="11"/>
  <c r="L280" i="11"/>
  <c r="J281" i="11"/>
  <c r="K281" i="11"/>
  <c r="L281" i="11"/>
  <c r="J282" i="11"/>
  <c r="K282" i="11"/>
  <c r="L282" i="11"/>
  <c r="J283" i="11"/>
  <c r="K283" i="11"/>
  <c r="L283" i="11"/>
  <c r="J284" i="11"/>
  <c r="K284" i="11"/>
  <c r="L284" i="11"/>
  <c r="J285" i="11"/>
  <c r="K285" i="11"/>
  <c r="L285" i="11"/>
  <c r="J286" i="11"/>
  <c r="K286" i="11"/>
  <c r="L286" i="11"/>
  <c r="J287" i="11"/>
  <c r="K287" i="11"/>
  <c r="L287" i="11"/>
  <c r="J290" i="11"/>
  <c r="K290" i="11"/>
  <c r="K293" i="11"/>
  <c r="L290" i="11"/>
  <c r="J291" i="11"/>
  <c r="K291" i="11"/>
  <c r="L291" i="11"/>
  <c r="J292" i="11"/>
  <c r="K292" i="11"/>
  <c r="L292" i="11"/>
  <c r="L293" i="11"/>
  <c r="I269" i="11"/>
  <c r="I268" i="11"/>
  <c r="I267" i="11"/>
  <c r="L265" i="11"/>
  <c r="L457" i="11"/>
  <c r="K265" i="11"/>
  <c r="K457" i="11"/>
  <c r="J265" i="11"/>
  <c r="I257" i="11"/>
  <c r="I258" i="11"/>
  <c r="I259" i="11"/>
  <c r="I260" i="11"/>
  <c r="I261" i="11"/>
  <c r="I262" i="11"/>
  <c r="I263" i="11"/>
  <c r="I264" i="11"/>
  <c r="H265" i="11"/>
  <c r="G265" i="11"/>
  <c r="F265" i="11"/>
  <c r="E265" i="11"/>
  <c r="D265" i="11"/>
  <c r="I246" i="11"/>
  <c r="I245" i="11"/>
  <c r="I244" i="11"/>
  <c r="L242" i="11"/>
  <c r="K242" i="11"/>
  <c r="J242" i="11"/>
  <c r="J456" i="11"/>
  <c r="I234" i="11"/>
  <c r="I235" i="11"/>
  <c r="I236" i="11"/>
  <c r="I237" i="11"/>
  <c r="I238" i="11"/>
  <c r="I239" i="11"/>
  <c r="I240" i="11"/>
  <c r="I241" i="11"/>
  <c r="H242" i="11"/>
  <c r="G242" i="11"/>
  <c r="F242" i="11"/>
  <c r="E242" i="11"/>
  <c r="D242" i="11"/>
  <c r="I223" i="11"/>
  <c r="I222" i="11"/>
  <c r="I221" i="11"/>
  <c r="L219" i="11"/>
  <c r="K219" i="11"/>
  <c r="K455" i="11"/>
  <c r="J219" i="11"/>
  <c r="J455" i="11"/>
  <c r="I211" i="11"/>
  <c r="I212" i="11"/>
  <c r="I213" i="11"/>
  <c r="I214" i="11"/>
  <c r="I215" i="11"/>
  <c r="I216" i="11"/>
  <c r="I217" i="11"/>
  <c r="I218" i="11"/>
  <c r="H219" i="11"/>
  <c r="G219" i="11"/>
  <c r="F219" i="11"/>
  <c r="E219" i="11"/>
  <c r="D219" i="11"/>
  <c r="D225" i="11"/>
  <c r="I200" i="11"/>
  <c r="I199" i="11"/>
  <c r="I198" i="11"/>
  <c r="L196" i="11"/>
  <c r="K196" i="11"/>
  <c r="K454" i="11"/>
  <c r="J196" i="11"/>
  <c r="J454" i="11"/>
  <c r="I188" i="11"/>
  <c r="I189" i="11"/>
  <c r="I190" i="11"/>
  <c r="I191" i="11"/>
  <c r="I192" i="11"/>
  <c r="I193" i="11"/>
  <c r="I194" i="11"/>
  <c r="I195" i="11"/>
  <c r="H196" i="11"/>
  <c r="G196" i="11"/>
  <c r="F196" i="11"/>
  <c r="E196" i="11"/>
  <c r="D196" i="11"/>
  <c r="I177" i="11"/>
  <c r="I176" i="11"/>
  <c r="I175" i="11"/>
  <c r="L173" i="11"/>
  <c r="L453" i="11"/>
  <c r="K173" i="11"/>
  <c r="K453" i="11"/>
  <c r="J173" i="11"/>
  <c r="J453" i="11"/>
  <c r="I165" i="11"/>
  <c r="I166" i="11"/>
  <c r="I167" i="11"/>
  <c r="I168" i="11"/>
  <c r="I169" i="11"/>
  <c r="I170" i="11"/>
  <c r="I171" i="11"/>
  <c r="I172" i="11"/>
  <c r="H173" i="11"/>
  <c r="G173" i="11"/>
  <c r="F173" i="11"/>
  <c r="E173" i="11"/>
  <c r="D173" i="11"/>
  <c r="D179" i="11"/>
  <c r="I154" i="11"/>
  <c r="I153" i="11"/>
  <c r="I152" i="11"/>
  <c r="L150" i="11"/>
  <c r="K150" i="11"/>
  <c r="K452" i="11"/>
  <c r="J150" i="11"/>
  <c r="J452" i="11"/>
  <c r="I142" i="11"/>
  <c r="I143" i="11"/>
  <c r="I144" i="11"/>
  <c r="I145" i="11"/>
  <c r="I146" i="11"/>
  <c r="I147" i="11"/>
  <c r="I148" i="11"/>
  <c r="I149" i="11"/>
  <c r="H150" i="11"/>
  <c r="G150" i="11"/>
  <c r="F150" i="11"/>
  <c r="E150" i="11"/>
  <c r="D150" i="11"/>
  <c r="I131" i="11"/>
  <c r="I130" i="11"/>
  <c r="I129" i="11"/>
  <c r="L127" i="11"/>
  <c r="K127" i="11"/>
  <c r="K451" i="11"/>
  <c r="J127" i="11"/>
  <c r="J451" i="11"/>
  <c r="I119" i="11"/>
  <c r="I120" i="11"/>
  <c r="I121" i="11"/>
  <c r="I122" i="11"/>
  <c r="I123" i="11"/>
  <c r="I124" i="11"/>
  <c r="I125" i="11"/>
  <c r="I126" i="11"/>
  <c r="H127" i="11"/>
  <c r="G127" i="11"/>
  <c r="F127" i="11"/>
  <c r="E127" i="11"/>
  <c r="D127" i="11"/>
  <c r="D133" i="11"/>
  <c r="I108" i="11"/>
  <c r="I107" i="11"/>
  <c r="I106" i="11"/>
  <c r="L104" i="11"/>
  <c r="L450" i="11"/>
  <c r="K104" i="11"/>
  <c r="J104" i="11"/>
  <c r="J450" i="11"/>
  <c r="I96" i="11"/>
  <c r="I97" i="11"/>
  <c r="I98" i="11"/>
  <c r="I99" i="11"/>
  <c r="I100" i="11"/>
  <c r="I101" i="11"/>
  <c r="I102" i="11"/>
  <c r="I104" i="11"/>
  <c r="I110" i="11"/>
  <c r="I103" i="11"/>
  <c r="H104" i="11"/>
  <c r="G104" i="11"/>
  <c r="G110" i="11"/>
  <c r="F104" i="11"/>
  <c r="E104" i="11"/>
  <c r="D104" i="11"/>
  <c r="I85" i="11"/>
  <c r="I84" i="11"/>
  <c r="I83" i="11"/>
  <c r="L81" i="11"/>
  <c r="K81" i="11"/>
  <c r="K449" i="11"/>
  <c r="J81" i="11"/>
  <c r="J449" i="11"/>
  <c r="I73" i="11"/>
  <c r="I74" i="11"/>
  <c r="I75" i="11"/>
  <c r="I76" i="11"/>
  <c r="I77" i="11"/>
  <c r="I78" i="11"/>
  <c r="I79" i="11"/>
  <c r="I80" i="11"/>
  <c r="H81" i="11"/>
  <c r="H87" i="11"/>
  <c r="G81" i="11"/>
  <c r="F81" i="11"/>
  <c r="E81" i="11"/>
  <c r="D81" i="11"/>
  <c r="I62" i="11"/>
  <c r="I61" i="11"/>
  <c r="I60" i="11"/>
  <c r="L58" i="11"/>
  <c r="K58" i="11"/>
  <c r="K448" i="11"/>
  <c r="J58" i="11"/>
  <c r="I50" i="11"/>
  <c r="I51" i="11"/>
  <c r="I52" i="11"/>
  <c r="I53" i="11"/>
  <c r="I54" i="11"/>
  <c r="I55" i="11"/>
  <c r="I56" i="11"/>
  <c r="I57" i="11"/>
  <c r="H58" i="11"/>
  <c r="G58" i="11"/>
  <c r="G64" i="11"/>
  <c r="F58" i="11"/>
  <c r="E58" i="11"/>
  <c r="D58" i="11"/>
  <c r="D64" i="11"/>
  <c r="D17" i="11"/>
  <c r="D18" i="11"/>
  <c r="E17" i="11"/>
  <c r="F17" i="11"/>
  <c r="F18" i="11"/>
  <c r="G17" i="11"/>
  <c r="G18" i="11"/>
  <c r="H17" i="11"/>
  <c r="H18" i="11"/>
  <c r="J17" i="11"/>
  <c r="K17" i="11"/>
  <c r="K462" i="11"/>
  <c r="L17" i="11"/>
  <c r="L462" i="11"/>
  <c r="A24" i="11"/>
  <c r="A47" i="11"/>
  <c r="A70" i="11"/>
  <c r="A93" i="11"/>
  <c r="A116" i="11"/>
  <c r="A139" i="11"/>
  <c r="A162" i="11"/>
  <c r="A185" i="11"/>
  <c r="A208" i="11"/>
  <c r="A231" i="11"/>
  <c r="A254" i="11"/>
  <c r="I27" i="11"/>
  <c r="I28" i="11"/>
  <c r="I29" i="11"/>
  <c r="I30" i="11"/>
  <c r="I31" i="11"/>
  <c r="I32" i="11"/>
  <c r="I33" i="11"/>
  <c r="I34" i="11"/>
  <c r="D35" i="11"/>
  <c r="E35" i="11"/>
  <c r="F35" i="11"/>
  <c r="G35" i="11"/>
  <c r="H35" i="11"/>
  <c r="H41" i="11"/>
  <c r="J35" i="11"/>
  <c r="K35" i="11"/>
  <c r="L35" i="11"/>
  <c r="I37" i="11"/>
  <c r="I38" i="11"/>
  <c r="I39" i="11"/>
  <c r="D40" i="11"/>
  <c r="D41" i="11"/>
  <c r="E40" i="11"/>
  <c r="F40" i="11"/>
  <c r="G40" i="11"/>
  <c r="H40" i="11"/>
  <c r="J40" i="11"/>
  <c r="K40" i="11"/>
  <c r="L40" i="11"/>
  <c r="D63" i="11"/>
  <c r="E63" i="11"/>
  <c r="F63" i="11"/>
  <c r="G63" i="11"/>
  <c r="H63" i="11"/>
  <c r="J63" i="11"/>
  <c r="J464" i="11"/>
  <c r="K63" i="11"/>
  <c r="L63" i="11"/>
  <c r="L464" i="11"/>
  <c r="D86" i="11"/>
  <c r="E86" i="11"/>
  <c r="F86" i="11"/>
  <c r="G86" i="11"/>
  <c r="H86" i="11"/>
  <c r="J86" i="11"/>
  <c r="K86" i="11"/>
  <c r="K465" i="11"/>
  <c r="L86" i="11"/>
  <c r="L465" i="11"/>
  <c r="D109" i="11"/>
  <c r="E109" i="11"/>
  <c r="F109" i="11"/>
  <c r="G109" i="11"/>
  <c r="H109" i="11"/>
  <c r="H110" i="11"/>
  <c r="J109" i="11"/>
  <c r="K109" i="11"/>
  <c r="K466" i="11"/>
  <c r="L109" i="11"/>
  <c r="L466" i="11"/>
  <c r="D132" i="11"/>
  <c r="E132" i="11"/>
  <c r="F132" i="11"/>
  <c r="G132" i="11"/>
  <c r="G133" i="11"/>
  <c r="H132" i="11"/>
  <c r="J132" i="11"/>
  <c r="J467" i="11"/>
  <c r="K132" i="11"/>
  <c r="L132" i="11"/>
  <c r="L467" i="11"/>
  <c r="D155" i="11"/>
  <c r="E155" i="11"/>
  <c r="F155" i="11"/>
  <c r="F156" i="11"/>
  <c r="G155" i="11"/>
  <c r="H155" i="11"/>
  <c r="J155" i="11"/>
  <c r="K155" i="11"/>
  <c r="K468" i="11"/>
  <c r="L155" i="11"/>
  <c r="L468" i="11"/>
  <c r="D178" i="11"/>
  <c r="E178" i="11"/>
  <c r="F178" i="11"/>
  <c r="G178" i="11"/>
  <c r="H178" i="11"/>
  <c r="J178" i="11"/>
  <c r="J469" i="11"/>
  <c r="K178" i="11"/>
  <c r="K469" i="11"/>
  <c r="L178" i="11"/>
  <c r="L469" i="11"/>
  <c r="D201" i="11"/>
  <c r="E201" i="11"/>
  <c r="E202" i="11"/>
  <c r="F201" i="11"/>
  <c r="F202" i="11"/>
  <c r="G201" i="11"/>
  <c r="G202" i="11"/>
  <c r="H201" i="11"/>
  <c r="J201" i="11"/>
  <c r="J470" i="11"/>
  <c r="K201" i="11"/>
  <c r="L201" i="11"/>
  <c r="L470" i="11"/>
  <c r="D224" i="11"/>
  <c r="E224" i="11"/>
  <c r="F224" i="11"/>
  <c r="G224" i="11"/>
  <c r="H224" i="11"/>
  <c r="J224" i="11"/>
  <c r="J471" i="11"/>
  <c r="K224" i="11"/>
  <c r="L224" i="11"/>
  <c r="D247" i="11"/>
  <c r="E247" i="11"/>
  <c r="F247" i="11"/>
  <c r="G247" i="11"/>
  <c r="H247" i="11"/>
  <c r="H248" i="11"/>
  <c r="J247" i="11"/>
  <c r="J472" i="11"/>
  <c r="K247" i="11"/>
  <c r="L247" i="11"/>
  <c r="L472" i="11"/>
  <c r="D270" i="11"/>
  <c r="E270" i="11"/>
  <c r="F270" i="11"/>
  <c r="F271" i="11"/>
  <c r="G270" i="11"/>
  <c r="H270" i="11"/>
  <c r="J270" i="11"/>
  <c r="K270" i="11"/>
  <c r="L270" i="11"/>
  <c r="L473" i="11"/>
  <c r="G446" i="11"/>
  <c r="G462" i="11"/>
  <c r="G478" i="11"/>
  <c r="G447" i="11"/>
  <c r="G463" i="11"/>
  <c r="G479" i="11"/>
  <c r="H447" i="11"/>
  <c r="H448" i="11"/>
  <c r="H449" i="11"/>
  <c r="H450" i="11"/>
  <c r="H451" i="11"/>
  <c r="H452" i="11"/>
  <c r="H453" i="11"/>
  <c r="H454" i="11"/>
  <c r="H455" i="11"/>
  <c r="H456" i="11"/>
  <c r="H457" i="11"/>
  <c r="Q447" i="11"/>
  <c r="G448" i="11"/>
  <c r="G464" i="11"/>
  <c r="G480" i="11"/>
  <c r="Q448" i="11"/>
  <c r="G449" i="11"/>
  <c r="G465" i="11"/>
  <c r="G481" i="11"/>
  <c r="Q449" i="11"/>
  <c r="O450" i="11"/>
  <c r="G450" i="11"/>
  <c r="G466" i="11"/>
  <c r="G482" i="11"/>
  <c r="H463" i="11"/>
  <c r="H464" i="11"/>
  <c r="H465" i="11"/>
  <c r="H466" i="11"/>
  <c r="H467" i="11"/>
  <c r="H468" i="11"/>
  <c r="H469" i="11"/>
  <c r="H470" i="11"/>
  <c r="H471" i="11"/>
  <c r="H472" i="11"/>
  <c r="H473" i="11"/>
  <c r="H479" i="11"/>
  <c r="H480" i="11"/>
  <c r="H481" i="11"/>
  <c r="H482" i="11"/>
  <c r="H483" i="11"/>
  <c r="H484" i="11"/>
  <c r="H485" i="11"/>
  <c r="H486" i="11"/>
  <c r="H487" i="11"/>
  <c r="H488" i="11"/>
  <c r="H489" i="11"/>
  <c r="I269" i="10"/>
  <c r="I268" i="10"/>
  <c r="I267" i="10"/>
  <c r="L265" i="10"/>
  <c r="L457" i="10"/>
  <c r="K265" i="10"/>
  <c r="J265" i="10"/>
  <c r="J457" i="10"/>
  <c r="I257" i="10"/>
  <c r="I258" i="10"/>
  <c r="I259" i="10"/>
  <c r="I260" i="10"/>
  <c r="I261" i="10"/>
  <c r="I262" i="10"/>
  <c r="I263" i="10"/>
  <c r="I264" i="10"/>
  <c r="H265" i="10"/>
  <c r="H271" i="10"/>
  <c r="G265" i="10"/>
  <c r="F265" i="10"/>
  <c r="E265" i="10"/>
  <c r="D265" i="10"/>
  <c r="I246" i="10"/>
  <c r="I245" i="10"/>
  <c r="I244" i="10"/>
  <c r="L242" i="10"/>
  <c r="K242" i="10"/>
  <c r="K456" i="10"/>
  <c r="J242" i="10"/>
  <c r="J456" i="10"/>
  <c r="I234" i="10"/>
  <c r="I235" i="10"/>
  <c r="I236" i="10"/>
  <c r="I237" i="10"/>
  <c r="I238" i="10"/>
  <c r="I239" i="10"/>
  <c r="I240" i="10"/>
  <c r="I241" i="10"/>
  <c r="H242" i="10"/>
  <c r="G242" i="10"/>
  <c r="F242" i="10"/>
  <c r="E242" i="10"/>
  <c r="D242" i="10"/>
  <c r="I223" i="10"/>
  <c r="I222" i="10"/>
  <c r="I221" i="10"/>
  <c r="L219" i="10"/>
  <c r="L455" i="10"/>
  <c r="K219" i="10"/>
  <c r="J219" i="10"/>
  <c r="J455" i="10"/>
  <c r="I211" i="10"/>
  <c r="I212" i="10"/>
  <c r="I213" i="10"/>
  <c r="I214" i="10"/>
  <c r="I215" i="10"/>
  <c r="I216" i="10"/>
  <c r="I217" i="10"/>
  <c r="I218" i="10"/>
  <c r="H219" i="10"/>
  <c r="G219" i="10"/>
  <c r="F219" i="10"/>
  <c r="E219" i="10"/>
  <c r="D219" i="10"/>
  <c r="I200" i="10"/>
  <c r="I199" i="10"/>
  <c r="I198" i="10"/>
  <c r="L196" i="10"/>
  <c r="L454" i="10"/>
  <c r="K196" i="10"/>
  <c r="J196" i="10"/>
  <c r="I188" i="10"/>
  <c r="I189" i="10"/>
  <c r="I190" i="10"/>
  <c r="I191" i="10"/>
  <c r="I192" i="10"/>
  <c r="I193" i="10"/>
  <c r="I194" i="10"/>
  <c r="I195" i="10"/>
  <c r="H196" i="10"/>
  <c r="G196" i="10"/>
  <c r="F196" i="10"/>
  <c r="E196" i="10"/>
  <c r="D196" i="10"/>
  <c r="I177" i="10"/>
  <c r="I176" i="10"/>
  <c r="I175" i="10"/>
  <c r="L173" i="10"/>
  <c r="K173" i="10"/>
  <c r="J173" i="10"/>
  <c r="J453" i="10"/>
  <c r="I165" i="10"/>
  <c r="I166" i="10"/>
  <c r="I167" i="10"/>
  <c r="I168" i="10"/>
  <c r="I169" i="10"/>
  <c r="I170" i="10"/>
  <c r="I171" i="10"/>
  <c r="I172" i="10"/>
  <c r="H173" i="10"/>
  <c r="G173" i="10"/>
  <c r="F173" i="10"/>
  <c r="E173" i="10"/>
  <c r="D173" i="10"/>
  <c r="D179" i="10"/>
  <c r="I154" i="10"/>
  <c r="I153" i="10"/>
  <c r="I152" i="10"/>
  <c r="L150" i="10"/>
  <c r="L452" i="10"/>
  <c r="K150" i="10"/>
  <c r="J150" i="10"/>
  <c r="I142" i="10"/>
  <c r="I143" i="10"/>
  <c r="I144" i="10"/>
  <c r="I145" i="10"/>
  <c r="I146" i="10"/>
  <c r="I147" i="10"/>
  <c r="I148" i="10"/>
  <c r="I149" i="10"/>
  <c r="H150" i="10"/>
  <c r="G150" i="10"/>
  <c r="F150" i="10"/>
  <c r="E150" i="10"/>
  <c r="D150" i="10"/>
  <c r="I131" i="10"/>
  <c r="I130" i="10"/>
  <c r="I129" i="10"/>
  <c r="L127" i="10"/>
  <c r="K127" i="10"/>
  <c r="J127" i="10"/>
  <c r="J451" i="10"/>
  <c r="I119" i="10"/>
  <c r="I120" i="10"/>
  <c r="I121" i="10"/>
  <c r="I122" i="10"/>
  <c r="I123" i="10"/>
  <c r="I124" i="10"/>
  <c r="I125" i="10"/>
  <c r="I126" i="10"/>
  <c r="H127" i="10"/>
  <c r="G127" i="10"/>
  <c r="F127" i="10"/>
  <c r="E127" i="10"/>
  <c r="D127" i="10"/>
  <c r="I108" i="10"/>
  <c r="I107" i="10"/>
  <c r="I106" i="10"/>
  <c r="L104" i="10"/>
  <c r="K104" i="10"/>
  <c r="J104" i="10"/>
  <c r="I96" i="10"/>
  <c r="I97" i="10"/>
  <c r="I98" i="10"/>
  <c r="I99" i="10"/>
  <c r="I100" i="10"/>
  <c r="I101" i="10"/>
  <c r="I102" i="10"/>
  <c r="I103" i="10"/>
  <c r="H104" i="10"/>
  <c r="G104" i="10"/>
  <c r="F104" i="10"/>
  <c r="E104" i="10"/>
  <c r="D104" i="10"/>
  <c r="I85" i="10"/>
  <c r="I84" i="10"/>
  <c r="I83" i="10"/>
  <c r="I86" i="10"/>
  <c r="L81" i="10"/>
  <c r="L449" i="10"/>
  <c r="K81" i="10"/>
  <c r="J81" i="10"/>
  <c r="J449" i="10"/>
  <c r="I73" i="10"/>
  <c r="I81" i="10"/>
  <c r="I87" i="10"/>
  <c r="I74" i="10"/>
  <c r="I75" i="10"/>
  <c r="I76" i="10"/>
  <c r="I77" i="10"/>
  <c r="I78" i="10"/>
  <c r="I79" i="10"/>
  <c r="I80" i="10"/>
  <c r="H81" i="10"/>
  <c r="H87" i="10"/>
  <c r="G81" i="10"/>
  <c r="F81" i="10"/>
  <c r="E81" i="10"/>
  <c r="D81" i="10"/>
  <c r="I62" i="10"/>
  <c r="I61" i="10"/>
  <c r="I60" i="10"/>
  <c r="L58" i="10"/>
  <c r="K58" i="10"/>
  <c r="J58" i="10"/>
  <c r="I50" i="10"/>
  <c r="I51" i="10"/>
  <c r="I52" i="10"/>
  <c r="I53" i="10"/>
  <c r="I54" i="10"/>
  <c r="I55" i="10"/>
  <c r="I56" i="10"/>
  <c r="I57" i="10"/>
  <c r="H58" i="10"/>
  <c r="G58" i="10"/>
  <c r="G64" i="10"/>
  <c r="F58" i="10"/>
  <c r="E58" i="10"/>
  <c r="E64" i="10"/>
  <c r="D58" i="10"/>
  <c r="I39" i="10"/>
  <c r="I38" i="10"/>
  <c r="I37" i="10"/>
  <c r="L35" i="10"/>
  <c r="L447" i="10"/>
  <c r="K35" i="10"/>
  <c r="K447" i="10"/>
  <c r="J35" i="10"/>
  <c r="J447" i="10"/>
  <c r="I27" i="10"/>
  <c r="I28" i="10"/>
  <c r="I29" i="10"/>
  <c r="I30" i="10"/>
  <c r="I31" i="10"/>
  <c r="I32" i="10"/>
  <c r="I33" i="10"/>
  <c r="I34" i="10"/>
  <c r="H35" i="10"/>
  <c r="G35" i="10"/>
  <c r="F35" i="10"/>
  <c r="F41" i="10"/>
  <c r="E35" i="10"/>
  <c r="E41" i="10"/>
  <c r="D35" i="10"/>
  <c r="A24" i="10"/>
  <c r="A47" i="10"/>
  <c r="A70" i="10"/>
  <c r="A93" i="10"/>
  <c r="A116" i="10"/>
  <c r="A139" i="10"/>
  <c r="A162" i="10"/>
  <c r="A185" i="10"/>
  <c r="A208" i="10"/>
  <c r="A231" i="10"/>
  <c r="A254" i="10"/>
  <c r="I4" i="10"/>
  <c r="I5" i="10"/>
  <c r="I6" i="10"/>
  <c r="I7" i="10"/>
  <c r="I8" i="10"/>
  <c r="I9" i="10"/>
  <c r="I10" i="10"/>
  <c r="I11" i="10"/>
  <c r="D12" i="10"/>
  <c r="E12" i="10"/>
  <c r="F12" i="10"/>
  <c r="F18" i="10"/>
  <c r="G12" i="10"/>
  <c r="G18" i="10"/>
  <c r="H12" i="10"/>
  <c r="J12" i="10"/>
  <c r="K12" i="10"/>
  <c r="L12" i="10"/>
  <c r="I14" i="10"/>
  <c r="I17" i="10"/>
  <c r="I15" i="10"/>
  <c r="I16" i="10"/>
  <c r="D17" i="10"/>
  <c r="D18" i="10"/>
  <c r="E17" i="10"/>
  <c r="F17" i="10"/>
  <c r="G17" i="10"/>
  <c r="H17" i="10"/>
  <c r="J17" i="10"/>
  <c r="K17" i="10"/>
  <c r="K462" i="10"/>
  <c r="L17" i="10"/>
  <c r="D40" i="10"/>
  <c r="E40" i="10"/>
  <c r="F40" i="10"/>
  <c r="G40" i="10"/>
  <c r="H40" i="10"/>
  <c r="J40" i="10"/>
  <c r="K40" i="10"/>
  <c r="K463" i="10"/>
  <c r="L40" i="10"/>
  <c r="L463" i="10"/>
  <c r="D63" i="10"/>
  <c r="E63" i="10"/>
  <c r="F63" i="10"/>
  <c r="F64" i="10"/>
  <c r="G63" i="10"/>
  <c r="H63" i="10"/>
  <c r="J63" i="10"/>
  <c r="K63" i="10"/>
  <c r="K464" i="10"/>
  <c r="L63" i="10"/>
  <c r="D86" i="10"/>
  <c r="E86" i="10"/>
  <c r="F86" i="10"/>
  <c r="G86" i="10"/>
  <c r="H86" i="10"/>
  <c r="J86" i="10"/>
  <c r="J465" i="10"/>
  <c r="K86" i="10"/>
  <c r="K465" i="10"/>
  <c r="L86" i="10"/>
  <c r="L465" i="10"/>
  <c r="D109" i="10"/>
  <c r="E109" i="10"/>
  <c r="E110" i="10"/>
  <c r="F109" i="10"/>
  <c r="G109" i="10"/>
  <c r="H109" i="10"/>
  <c r="J109" i="10"/>
  <c r="K109" i="10"/>
  <c r="K466" i="10"/>
  <c r="L109" i="10"/>
  <c r="D132" i="10"/>
  <c r="E132" i="10"/>
  <c r="E133" i="10"/>
  <c r="F132" i="10"/>
  <c r="G132" i="10"/>
  <c r="H132" i="10"/>
  <c r="J132" i="10"/>
  <c r="J467" i="10"/>
  <c r="K132" i="10"/>
  <c r="L132" i="10"/>
  <c r="D155" i="10"/>
  <c r="E155" i="10"/>
  <c r="E156" i="10"/>
  <c r="F155" i="10"/>
  <c r="G155" i="10"/>
  <c r="H155" i="10"/>
  <c r="J155" i="10"/>
  <c r="J468" i="10"/>
  <c r="K155" i="10"/>
  <c r="L155" i="10"/>
  <c r="D178" i="10"/>
  <c r="E178" i="10"/>
  <c r="F178" i="10"/>
  <c r="G178" i="10"/>
  <c r="G179" i="10"/>
  <c r="H178" i="10"/>
  <c r="H179" i="10"/>
  <c r="J178" i="10"/>
  <c r="J469" i="10"/>
  <c r="K178" i="10"/>
  <c r="K469" i="10"/>
  <c r="L178" i="10"/>
  <c r="D201" i="10"/>
  <c r="E201" i="10"/>
  <c r="F201" i="10"/>
  <c r="G201" i="10"/>
  <c r="H201" i="10"/>
  <c r="H202" i="10"/>
  <c r="J201" i="10"/>
  <c r="K201" i="10"/>
  <c r="K470" i="10"/>
  <c r="L201" i="10"/>
  <c r="L470" i="10"/>
  <c r="D224" i="10"/>
  <c r="E224" i="10"/>
  <c r="F224" i="10"/>
  <c r="G224" i="10"/>
  <c r="H224" i="10"/>
  <c r="H225" i="10"/>
  <c r="J224" i="10"/>
  <c r="J471" i="10"/>
  <c r="K224" i="10"/>
  <c r="K471" i="10"/>
  <c r="L224" i="10"/>
  <c r="L471" i="10"/>
  <c r="D247" i="10"/>
  <c r="D248" i="10"/>
  <c r="E247" i="10"/>
  <c r="F247" i="10"/>
  <c r="G247" i="10"/>
  <c r="H247" i="10"/>
  <c r="J247" i="10"/>
  <c r="K247" i="10"/>
  <c r="K472" i="10"/>
  <c r="L247" i="10"/>
  <c r="L472" i="10"/>
  <c r="D270" i="10"/>
  <c r="E270" i="10"/>
  <c r="F270" i="10"/>
  <c r="G270" i="10"/>
  <c r="H270" i="10"/>
  <c r="J270" i="10"/>
  <c r="J473" i="10"/>
  <c r="K270" i="10"/>
  <c r="L270" i="10"/>
  <c r="L473" i="10"/>
  <c r="D280" i="10"/>
  <c r="E280" i="10"/>
  <c r="F280" i="10"/>
  <c r="G280" i="10"/>
  <c r="H280" i="10"/>
  <c r="J280" i="10"/>
  <c r="K280" i="10"/>
  <c r="L280" i="10"/>
  <c r="D281" i="10"/>
  <c r="E281" i="10"/>
  <c r="F281" i="10"/>
  <c r="G281" i="10"/>
  <c r="H281" i="10"/>
  <c r="J281" i="10"/>
  <c r="K281" i="10"/>
  <c r="L281" i="10"/>
  <c r="D282" i="10"/>
  <c r="E282" i="10"/>
  <c r="F282" i="10"/>
  <c r="G282" i="10"/>
  <c r="H282" i="10"/>
  <c r="J282" i="10"/>
  <c r="K282" i="10"/>
  <c r="L282" i="10"/>
  <c r="D283" i="10"/>
  <c r="E283" i="10"/>
  <c r="F283" i="10"/>
  <c r="G283" i="10"/>
  <c r="H283" i="10"/>
  <c r="J283" i="10"/>
  <c r="K283" i="10"/>
  <c r="L283" i="10"/>
  <c r="D284" i="10"/>
  <c r="E284" i="10"/>
  <c r="F284" i="10"/>
  <c r="G284" i="10"/>
  <c r="H284" i="10"/>
  <c r="J284" i="10"/>
  <c r="K284" i="10"/>
  <c r="L284" i="10"/>
  <c r="D285" i="10"/>
  <c r="E285" i="10"/>
  <c r="F285" i="10"/>
  <c r="G285" i="10"/>
  <c r="H285" i="10"/>
  <c r="J285" i="10"/>
  <c r="K285" i="10"/>
  <c r="L285" i="10"/>
  <c r="D286" i="10"/>
  <c r="E286" i="10"/>
  <c r="F286" i="10"/>
  <c r="G286" i="10"/>
  <c r="H286" i="10"/>
  <c r="J286" i="10"/>
  <c r="K286" i="10"/>
  <c r="L286" i="10"/>
  <c r="D287" i="10"/>
  <c r="E287" i="10"/>
  <c r="F287" i="10"/>
  <c r="G287" i="10"/>
  <c r="H287" i="10"/>
  <c r="J287" i="10"/>
  <c r="K287" i="10"/>
  <c r="L287" i="10"/>
  <c r="D290" i="10"/>
  <c r="E290" i="10"/>
  <c r="F290" i="10"/>
  <c r="G290" i="10"/>
  <c r="H290" i="10"/>
  <c r="J290" i="10"/>
  <c r="K290" i="10"/>
  <c r="L290" i="10"/>
  <c r="D291" i="10"/>
  <c r="E291" i="10"/>
  <c r="F291" i="10"/>
  <c r="G291" i="10"/>
  <c r="H291" i="10"/>
  <c r="J291" i="10"/>
  <c r="K291" i="10"/>
  <c r="L291" i="10"/>
  <c r="D292" i="10"/>
  <c r="E292" i="10"/>
  <c r="F292" i="10"/>
  <c r="G292" i="10"/>
  <c r="H292" i="10"/>
  <c r="J292" i="10"/>
  <c r="K292" i="10"/>
  <c r="L292" i="10"/>
  <c r="G446" i="10"/>
  <c r="G462" i="10"/>
  <c r="G478" i="10"/>
  <c r="G447" i="10"/>
  <c r="G463" i="10"/>
  <c r="G479" i="10"/>
  <c r="H447" i="10"/>
  <c r="H448" i="10"/>
  <c r="H449" i="10"/>
  <c r="H450" i="10"/>
  <c r="H451" i="10"/>
  <c r="H452" i="10"/>
  <c r="H453" i="10"/>
  <c r="H454" i="10"/>
  <c r="H455" i="10"/>
  <c r="H456" i="10"/>
  <c r="H457" i="10"/>
  <c r="Q447" i="10"/>
  <c r="G448" i="10"/>
  <c r="G464" i="10"/>
  <c r="G480" i="10"/>
  <c r="Q448" i="10"/>
  <c r="G449" i="10"/>
  <c r="G465" i="10"/>
  <c r="G481" i="10"/>
  <c r="Q449" i="10"/>
  <c r="O450" i="10"/>
  <c r="G450" i="10"/>
  <c r="G466" i="10"/>
  <c r="G482" i="10"/>
  <c r="H463" i="10"/>
  <c r="H464" i="10"/>
  <c r="H465" i="10"/>
  <c r="H466" i="10"/>
  <c r="H467" i="10"/>
  <c r="H468" i="10"/>
  <c r="H469" i="10"/>
  <c r="H470" i="10"/>
  <c r="H471" i="10"/>
  <c r="H472" i="10"/>
  <c r="H473" i="10"/>
  <c r="H479" i="10"/>
  <c r="H480" i="10"/>
  <c r="H481" i="10"/>
  <c r="H482" i="10"/>
  <c r="H483" i="10"/>
  <c r="H484" i="10"/>
  <c r="H485" i="10"/>
  <c r="H486" i="10"/>
  <c r="H487" i="10"/>
  <c r="H488" i="10"/>
  <c r="H489" i="10"/>
  <c r="K155" i="8"/>
  <c r="K468" i="8"/>
  <c r="I73" i="9"/>
  <c r="I74" i="9"/>
  <c r="I75" i="9"/>
  <c r="I76" i="9"/>
  <c r="I77" i="9"/>
  <c r="I78" i="9"/>
  <c r="I79" i="9"/>
  <c r="I80" i="9"/>
  <c r="D81" i="9"/>
  <c r="E81" i="9"/>
  <c r="F81" i="9"/>
  <c r="G81" i="9"/>
  <c r="H81" i="9"/>
  <c r="J81" i="9"/>
  <c r="J449" i="9"/>
  <c r="K81" i="9"/>
  <c r="K87" i="9"/>
  <c r="K481" i="9"/>
  <c r="L81" i="9"/>
  <c r="I83" i="9"/>
  <c r="I84" i="9"/>
  <c r="I85" i="9"/>
  <c r="D86" i="9"/>
  <c r="E86" i="9"/>
  <c r="F86" i="9"/>
  <c r="F87" i="9"/>
  <c r="G86" i="9"/>
  <c r="H86" i="9"/>
  <c r="H87" i="9"/>
  <c r="J86" i="9"/>
  <c r="J465" i="9"/>
  <c r="K86" i="9"/>
  <c r="L86" i="9"/>
  <c r="I96" i="9"/>
  <c r="I97" i="9"/>
  <c r="I98" i="9"/>
  <c r="I99" i="9"/>
  <c r="I100" i="9"/>
  <c r="I101" i="9"/>
  <c r="I102" i="9"/>
  <c r="I103" i="9"/>
  <c r="D104" i="9"/>
  <c r="E104" i="9"/>
  <c r="F104" i="9"/>
  <c r="G104" i="9"/>
  <c r="H104" i="9"/>
  <c r="J104" i="9"/>
  <c r="J450" i="9"/>
  <c r="K104" i="9"/>
  <c r="L104" i="9"/>
  <c r="L450" i="9"/>
  <c r="I106" i="9"/>
  <c r="I107" i="9"/>
  <c r="I108" i="9"/>
  <c r="D109" i="9"/>
  <c r="E109" i="9"/>
  <c r="F109" i="9"/>
  <c r="G109" i="9"/>
  <c r="H109" i="9"/>
  <c r="J109" i="9"/>
  <c r="J466" i="9"/>
  <c r="K109" i="9"/>
  <c r="K466" i="9"/>
  <c r="L109" i="9"/>
  <c r="L466" i="9"/>
  <c r="I119" i="9"/>
  <c r="I120" i="9"/>
  <c r="I121" i="9"/>
  <c r="I122" i="9"/>
  <c r="I123" i="9"/>
  <c r="I124" i="9"/>
  <c r="I125" i="9"/>
  <c r="I126" i="9"/>
  <c r="D127" i="9"/>
  <c r="E127" i="9"/>
  <c r="F127" i="9"/>
  <c r="G127" i="9"/>
  <c r="G133" i="9"/>
  <c r="H127" i="9"/>
  <c r="H133" i="9"/>
  <c r="J127" i="9"/>
  <c r="J451" i="9"/>
  <c r="K127" i="9"/>
  <c r="L127" i="9"/>
  <c r="L451" i="9"/>
  <c r="I129" i="9"/>
  <c r="I130" i="9"/>
  <c r="I131" i="9"/>
  <c r="D132" i="9"/>
  <c r="E132" i="9"/>
  <c r="E133" i="9"/>
  <c r="F132" i="9"/>
  <c r="G132" i="9"/>
  <c r="H132" i="9"/>
  <c r="J132" i="9"/>
  <c r="J467" i="9"/>
  <c r="K132" i="9"/>
  <c r="L132" i="9"/>
  <c r="L467" i="9"/>
  <c r="I142" i="9"/>
  <c r="I143" i="9"/>
  <c r="I144" i="9"/>
  <c r="I145" i="9"/>
  <c r="I146" i="9"/>
  <c r="I147" i="9"/>
  <c r="I148" i="9"/>
  <c r="I149" i="9"/>
  <c r="D150" i="9"/>
  <c r="E150" i="9"/>
  <c r="F150" i="9"/>
  <c r="G150" i="9"/>
  <c r="G156" i="9"/>
  <c r="H150" i="9"/>
  <c r="J150" i="9"/>
  <c r="K150" i="9"/>
  <c r="L150" i="9"/>
  <c r="I152" i="9"/>
  <c r="I153" i="9"/>
  <c r="I154" i="9"/>
  <c r="D155" i="9"/>
  <c r="E155" i="9"/>
  <c r="F155" i="9"/>
  <c r="G155" i="9"/>
  <c r="H155" i="9"/>
  <c r="J155" i="9"/>
  <c r="J468" i="9"/>
  <c r="K155" i="9"/>
  <c r="L155" i="9"/>
  <c r="L468" i="9"/>
  <c r="I165" i="9"/>
  <c r="I166" i="9"/>
  <c r="I167" i="9"/>
  <c r="I168" i="9"/>
  <c r="I169" i="9"/>
  <c r="I170" i="9"/>
  <c r="I171" i="9"/>
  <c r="I172" i="9"/>
  <c r="D173" i="9"/>
  <c r="E173" i="9"/>
  <c r="F173" i="9"/>
  <c r="F179" i="9"/>
  <c r="G173" i="9"/>
  <c r="G179" i="9"/>
  <c r="H173" i="9"/>
  <c r="J173" i="9"/>
  <c r="J453" i="9"/>
  <c r="K173" i="9"/>
  <c r="L173" i="9"/>
  <c r="I175" i="9"/>
  <c r="I176" i="9"/>
  <c r="I177" i="9"/>
  <c r="D178" i="9"/>
  <c r="E178" i="9"/>
  <c r="E179" i="9"/>
  <c r="F178" i="9"/>
  <c r="G178" i="9"/>
  <c r="H178" i="9"/>
  <c r="J178" i="9"/>
  <c r="J469" i="9"/>
  <c r="K178" i="9"/>
  <c r="K469" i="9"/>
  <c r="L178" i="9"/>
  <c r="I188" i="9"/>
  <c r="I189" i="9"/>
  <c r="I190" i="9"/>
  <c r="I191" i="9"/>
  <c r="I192" i="9"/>
  <c r="I193" i="9"/>
  <c r="I194" i="9"/>
  <c r="I195" i="9"/>
  <c r="D196" i="9"/>
  <c r="E196" i="9"/>
  <c r="E202" i="9"/>
  <c r="F196" i="9"/>
  <c r="F202" i="9"/>
  <c r="G196" i="9"/>
  <c r="H196" i="9"/>
  <c r="J196" i="9"/>
  <c r="K196" i="9"/>
  <c r="L196" i="9"/>
  <c r="L454" i="9"/>
  <c r="I198" i="9"/>
  <c r="I199" i="9"/>
  <c r="I200" i="9"/>
  <c r="D201" i="9"/>
  <c r="E201" i="9"/>
  <c r="F201" i="9"/>
  <c r="G201" i="9"/>
  <c r="H201" i="9"/>
  <c r="J201" i="9"/>
  <c r="J470" i="9"/>
  <c r="K201" i="9"/>
  <c r="K202" i="9"/>
  <c r="K486" i="9"/>
  <c r="L201" i="9"/>
  <c r="L470" i="9"/>
  <c r="I211" i="9"/>
  <c r="I212" i="9"/>
  <c r="I213" i="9"/>
  <c r="I214" i="9"/>
  <c r="I215" i="9"/>
  <c r="I216" i="9"/>
  <c r="I217" i="9"/>
  <c r="I218" i="9"/>
  <c r="D219" i="9"/>
  <c r="D225" i="9"/>
  <c r="E219" i="9"/>
  <c r="F219" i="9"/>
  <c r="G219" i="9"/>
  <c r="H219" i="9"/>
  <c r="H225" i="9"/>
  <c r="J219" i="9"/>
  <c r="K219" i="9"/>
  <c r="K455" i="9"/>
  <c r="L219" i="9"/>
  <c r="I221" i="9"/>
  <c r="I222" i="9"/>
  <c r="I223" i="9"/>
  <c r="D224" i="9"/>
  <c r="E224" i="9"/>
  <c r="F224" i="9"/>
  <c r="G224" i="9"/>
  <c r="H224" i="9"/>
  <c r="J224" i="9"/>
  <c r="J471" i="9"/>
  <c r="K224" i="9"/>
  <c r="L224" i="9"/>
  <c r="L471" i="9"/>
  <c r="I234" i="9"/>
  <c r="I235" i="9"/>
  <c r="I236" i="9"/>
  <c r="I237" i="9"/>
  <c r="I238" i="9"/>
  <c r="I239" i="9"/>
  <c r="I240" i="9"/>
  <c r="I241" i="9"/>
  <c r="D242" i="9"/>
  <c r="D248" i="9"/>
  <c r="E242" i="9"/>
  <c r="F242" i="9"/>
  <c r="G242" i="9"/>
  <c r="H242" i="9"/>
  <c r="J242" i="9"/>
  <c r="K242" i="9"/>
  <c r="K248" i="9"/>
  <c r="K488" i="9"/>
  <c r="L242" i="9"/>
  <c r="I244" i="9"/>
  <c r="I245" i="9"/>
  <c r="I246" i="9"/>
  <c r="D247" i="9"/>
  <c r="E247" i="9"/>
  <c r="F247" i="9"/>
  <c r="G247" i="9"/>
  <c r="G248" i="9"/>
  <c r="H247" i="9"/>
  <c r="J247" i="9"/>
  <c r="K247" i="9"/>
  <c r="L247" i="9"/>
  <c r="L472" i="9"/>
  <c r="I257" i="9"/>
  <c r="I258" i="9"/>
  <c r="I259" i="9"/>
  <c r="I260" i="9"/>
  <c r="I261" i="9"/>
  <c r="I262" i="9"/>
  <c r="I263" i="9"/>
  <c r="I264" i="9"/>
  <c r="D265" i="9"/>
  <c r="E265" i="9"/>
  <c r="F265" i="9"/>
  <c r="G265" i="9"/>
  <c r="H265" i="9"/>
  <c r="J265" i="9"/>
  <c r="J457" i="9"/>
  <c r="K265" i="9"/>
  <c r="L265" i="9"/>
  <c r="I267" i="9"/>
  <c r="I268" i="9"/>
  <c r="I269" i="9"/>
  <c r="D270" i="9"/>
  <c r="E270" i="9"/>
  <c r="F270" i="9"/>
  <c r="G270" i="9"/>
  <c r="H270" i="9"/>
  <c r="J270" i="9"/>
  <c r="K270" i="9"/>
  <c r="K271" i="9"/>
  <c r="K489" i="9"/>
  <c r="L270" i="9"/>
  <c r="L473" i="9"/>
  <c r="I4" i="9"/>
  <c r="I5" i="9"/>
  <c r="I6" i="9"/>
  <c r="I7" i="9"/>
  <c r="I12" i="9"/>
  <c r="I8" i="9"/>
  <c r="I9" i="9"/>
  <c r="I10" i="9"/>
  <c r="I11" i="9"/>
  <c r="D12" i="9"/>
  <c r="E12" i="9"/>
  <c r="F12" i="9"/>
  <c r="F18" i="9"/>
  <c r="G12" i="9"/>
  <c r="H12" i="9"/>
  <c r="H18" i="9"/>
  <c r="J12" i="9"/>
  <c r="K12" i="9"/>
  <c r="K446" i="9"/>
  <c r="L12" i="9"/>
  <c r="L446" i="9"/>
  <c r="I14" i="9"/>
  <c r="I15" i="9"/>
  <c r="I16" i="9"/>
  <c r="D17" i="9"/>
  <c r="E17" i="9"/>
  <c r="F17" i="9"/>
  <c r="G17" i="9"/>
  <c r="H17" i="9"/>
  <c r="J17" i="9"/>
  <c r="J462" i="9"/>
  <c r="K17" i="9"/>
  <c r="K462" i="9"/>
  <c r="L17" i="9"/>
  <c r="L462" i="9"/>
  <c r="A24" i="9"/>
  <c r="A47" i="9"/>
  <c r="A70" i="9"/>
  <c r="A93" i="9"/>
  <c r="A116" i="9"/>
  <c r="A139" i="9"/>
  <c r="A162" i="9"/>
  <c r="A185" i="9"/>
  <c r="A208" i="9"/>
  <c r="A231" i="9"/>
  <c r="A254" i="9"/>
  <c r="I27" i="9"/>
  <c r="I28" i="9"/>
  <c r="I29" i="9"/>
  <c r="I30" i="9"/>
  <c r="I31" i="9"/>
  <c r="I32" i="9"/>
  <c r="I33" i="9"/>
  <c r="I34" i="9"/>
  <c r="D35" i="9"/>
  <c r="E35" i="9"/>
  <c r="F35" i="9"/>
  <c r="G35" i="9"/>
  <c r="H35" i="9"/>
  <c r="J35" i="9"/>
  <c r="K35" i="9"/>
  <c r="L35" i="9"/>
  <c r="L447" i="9"/>
  <c r="I37" i="9"/>
  <c r="I38" i="9"/>
  <c r="I39" i="9"/>
  <c r="D40" i="9"/>
  <c r="E40" i="9"/>
  <c r="F40" i="9"/>
  <c r="G40" i="9"/>
  <c r="H40" i="9"/>
  <c r="J40" i="9"/>
  <c r="K40" i="9"/>
  <c r="K463" i="9"/>
  <c r="L40" i="9"/>
  <c r="L463" i="9"/>
  <c r="I50" i="9"/>
  <c r="I51" i="9"/>
  <c r="I52" i="9"/>
  <c r="I53" i="9"/>
  <c r="I54" i="9"/>
  <c r="I55" i="9"/>
  <c r="I56" i="9"/>
  <c r="I57" i="9"/>
  <c r="D58" i="9"/>
  <c r="D64" i="9"/>
  <c r="E58" i="9"/>
  <c r="F58" i="9"/>
  <c r="G58" i="9"/>
  <c r="G64" i="9"/>
  <c r="H58" i="9"/>
  <c r="J58" i="9"/>
  <c r="J448" i="9"/>
  <c r="K58" i="9"/>
  <c r="K448" i="9"/>
  <c r="L58" i="9"/>
  <c r="L448" i="9"/>
  <c r="I60" i="9"/>
  <c r="I61" i="9"/>
  <c r="I62" i="9"/>
  <c r="D63" i="9"/>
  <c r="E63" i="9"/>
  <c r="E64" i="9"/>
  <c r="F63" i="9"/>
  <c r="F64" i="9"/>
  <c r="G63" i="9"/>
  <c r="H63" i="9"/>
  <c r="J63" i="9"/>
  <c r="J464" i="9"/>
  <c r="K63" i="9"/>
  <c r="K464" i="9"/>
  <c r="L63" i="9"/>
  <c r="L464" i="9"/>
  <c r="D280" i="9"/>
  <c r="E280" i="9"/>
  <c r="F280" i="9"/>
  <c r="G280" i="9"/>
  <c r="H280" i="9"/>
  <c r="J280" i="9"/>
  <c r="K280" i="9"/>
  <c r="L280" i="9"/>
  <c r="D281" i="9"/>
  <c r="E281" i="9"/>
  <c r="F281" i="9"/>
  <c r="G281" i="9"/>
  <c r="H281" i="9"/>
  <c r="J281" i="9"/>
  <c r="K281" i="9"/>
  <c r="L281" i="9"/>
  <c r="D282" i="9"/>
  <c r="E282" i="9"/>
  <c r="F282" i="9"/>
  <c r="G282" i="9"/>
  <c r="H282" i="9"/>
  <c r="J282" i="9"/>
  <c r="K282" i="9"/>
  <c r="L282" i="9"/>
  <c r="D283" i="9"/>
  <c r="E283" i="9"/>
  <c r="F283" i="9"/>
  <c r="G283" i="9"/>
  <c r="H283" i="9"/>
  <c r="J283" i="9"/>
  <c r="K283" i="9"/>
  <c r="L283" i="9"/>
  <c r="D284" i="9"/>
  <c r="E284" i="9"/>
  <c r="F284" i="9"/>
  <c r="G284" i="9"/>
  <c r="H284" i="9"/>
  <c r="J284" i="9"/>
  <c r="K284" i="9"/>
  <c r="L284" i="9"/>
  <c r="D285" i="9"/>
  <c r="E285" i="9"/>
  <c r="F285" i="9"/>
  <c r="G285" i="9"/>
  <c r="H285" i="9"/>
  <c r="J285" i="9"/>
  <c r="K285" i="9"/>
  <c r="L285" i="9"/>
  <c r="D286" i="9"/>
  <c r="E286" i="9"/>
  <c r="F286" i="9"/>
  <c r="G286" i="9"/>
  <c r="H286" i="9"/>
  <c r="J286" i="9"/>
  <c r="K286" i="9"/>
  <c r="L286" i="9"/>
  <c r="D287" i="9"/>
  <c r="E287" i="9"/>
  <c r="F287" i="9"/>
  <c r="G287" i="9"/>
  <c r="H287" i="9"/>
  <c r="J287" i="9"/>
  <c r="K287" i="9"/>
  <c r="L287" i="9"/>
  <c r="D290" i="9"/>
  <c r="E290" i="9"/>
  <c r="F290" i="9"/>
  <c r="G290" i="9"/>
  <c r="H290" i="9"/>
  <c r="J290" i="9"/>
  <c r="K290" i="9"/>
  <c r="K293" i="9"/>
  <c r="L290" i="9"/>
  <c r="D291" i="9"/>
  <c r="E291" i="9"/>
  <c r="F291" i="9"/>
  <c r="G291" i="9"/>
  <c r="H291" i="9"/>
  <c r="J291" i="9"/>
  <c r="K291" i="9"/>
  <c r="L291" i="9"/>
  <c r="D292" i="9"/>
  <c r="E292" i="9"/>
  <c r="F292" i="9"/>
  <c r="G292" i="9"/>
  <c r="H292" i="9"/>
  <c r="J292" i="9"/>
  <c r="K292" i="9"/>
  <c r="L292" i="9"/>
  <c r="G446" i="9"/>
  <c r="G462" i="9"/>
  <c r="G478" i="9"/>
  <c r="G447" i="9"/>
  <c r="G463" i="9"/>
  <c r="G479" i="9"/>
  <c r="H447" i="9"/>
  <c r="H448" i="9"/>
  <c r="H449" i="9"/>
  <c r="H450" i="9"/>
  <c r="H451" i="9"/>
  <c r="H452" i="9"/>
  <c r="H453" i="9"/>
  <c r="H454" i="9"/>
  <c r="H455" i="9"/>
  <c r="H456" i="9"/>
  <c r="H457" i="9"/>
  <c r="Q447" i="9"/>
  <c r="G448" i="9"/>
  <c r="G464" i="9"/>
  <c r="G480" i="9"/>
  <c r="Q448" i="9"/>
  <c r="G449" i="9"/>
  <c r="G465" i="9"/>
  <c r="G481" i="9"/>
  <c r="Q449" i="9"/>
  <c r="O450" i="9"/>
  <c r="O451" i="9"/>
  <c r="H463" i="9"/>
  <c r="H464" i="9"/>
  <c r="H465" i="9"/>
  <c r="H466" i="9"/>
  <c r="H467" i="9"/>
  <c r="H468" i="9"/>
  <c r="H469" i="9"/>
  <c r="H470" i="9"/>
  <c r="H471" i="9"/>
  <c r="H472" i="9"/>
  <c r="H473" i="9"/>
  <c r="H479" i="9"/>
  <c r="H480" i="9"/>
  <c r="H481" i="9"/>
  <c r="H482" i="9"/>
  <c r="H483" i="9"/>
  <c r="H484" i="9"/>
  <c r="H485" i="9"/>
  <c r="H486" i="9"/>
  <c r="H487" i="9"/>
  <c r="H488" i="9"/>
  <c r="H489" i="9"/>
  <c r="D63" i="8"/>
  <c r="J155" i="8"/>
  <c r="J150" i="8"/>
  <c r="J452" i="8"/>
  <c r="K196" i="8"/>
  <c r="K454" i="8"/>
  <c r="J12" i="8"/>
  <c r="L242" i="8"/>
  <c r="L456" i="8"/>
  <c r="L196" i="8"/>
  <c r="L173" i="8"/>
  <c r="K242" i="8"/>
  <c r="K456" i="8"/>
  <c r="J283" i="8"/>
  <c r="J280" i="8"/>
  <c r="D35" i="8"/>
  <c r="K12" i="8"/>
  <c r="K446" i="8"/>
  <c r="K17" i="8"/>
  <c r="K462" i="8"/>
  <c r="J17" i="8"/>
  <c r="H12" i="8"/>
  <c r="H17" i="8"/>
  <c r="F12" i="8"/>
  <c r="F17" i="8"/>
  <c r="D12" i="8"/>
  <c r="D18" i="8"/>
  <c r="D17" i="8"/>
  <c r="L17" i="8"/>
  <c r="E17" i="8"/>
  <c r="I6" i="8"/>
  <c r="I5" i="8"/>
  <c r="I4" i="8"/>
  <c r="I7" i="8"/>
  <c r="I8" i="8"/>
  <c r="I10" i="8"/>
  <c r="I11" i="8"/>
  <c r="I9" i="8"/>
  <c r="G12" i="8"/>
  <c r="E12" i="8"/>
  <c r="J242" i="8"/>
  <c r="J456" i="8"/>
  <c r="J219" i="8"/>
  <c r="J196" i="8"/>
  <c r="J454" i="8"/>
  <c r="J127" i="8"/>
  <c r="J451" i="8"/>
  <c r="J104" i="8"/>
  <c r="J450" i="8"/>
  <c r="J35" i="8"/>
  <c r="J447" i="8"/>
  <c r="K150" i="8"/>
  <c r="L12" i="8"/>
  <c r="K35" i="8"/>
  <c r="K447" i="8"/>
  <c r="K40" i="8"/>
  <c r="L35" i="8"/>
  <c r="L447" i="8"/>
  <c r="L40" i="8"/>
  <c r="L463" i="8"/>
  <c r="K58" i="8"/>
  <c r="K63" i="8"/>
  <c r="K464" i="8"/>
  <c r="L58" i="8"/>
  <c r="L448" i="8"/>
  <c r="L63" i="8"/>
  <c r="L464" i="8"/>
  <c r="K81" i="8"/>
  <c r="K449" i="8"/>
  <c r="K86" i="8"/>
  <c r="K465" i="8"/>
  <c r="L81" i="8"/>
  <c r="L86" i="8"/>
  <c r="L465" i="8"/>
  <c r="K104" i="8"/>
  <c r="K450" i="8"/>
  <c r="K109" i="8"/>
  <c r="K466" i="8"/>
  <c r="L104" i="8"/>
  <c r="L450" i="8"/>
  <c r="L109" i="8"/>
  <c r="L466" i="8"/>
  <c r="K127" i="8"/>
  <c r="K451" i="8"/>
  <c r="K132" i="8"/>
  <c r="K467" i="8"/>
  <c r="L127" i="8"/>
  <c r="L451" i="8"/>
  <c r="L132" i="8"/>
  <c r="L467" i="8"/>
  <c r="K173" i="8"/>
  <c r="K453" i="8"/>
  <c r="K178" i="8"/>
  <c r="K469" i="8"/>
  <c r="L178" i="8"/>
  <c r="K201" i="8"/>
  <c r="K470" i="8"/>
  <c r="L201" i="8"/>
  <c r="K219" i="8"/>
  <c r="K455" i="8"/>
  <c r="K224" i="8"/>
  <c r="K471" i="8"/>
  <c r="L219" i="8"/>
  <c r="L455" i="8"/>
  <c r="L224" i="8"/>
  <c r="L471" i="8"/>
  <c r="K247" i="8"/>
  <c r="L247" i="8"/>
  <c r="L472" i="8"/>
  <c r="K265" i="8"/>
  <c r="K270" i="8"/>
  <c r="K473" i="8"/>
  <c r="L265" i="8"/>
  <c r="L457" i="8"/>
  <c r="L270" i="8"/>
  <c r="L473" i="8"/>
  <c r="J265" i="8"/>
  <c r="J270" i="8"/>
  <c r="J473" i="8"/>
  <c r="J247" i="8"/>
  <c r="J472" i="8"/>
  <c r="J224" i="8"/>
  <c r="J471" i="8"/>
  <c r="J201" i="8"/>
  <c r="J470" i="8"/>
  <c r="J173" i="8"/>
  <c r="J453" i="8"/>
  <c r="J178" i="8"/>
  <c r="J469" i="8"/>
  <c r="J132" i="8"/>
  <c r="J467" i="8"/>
  <c r="J109" i="8"/>
  <c r="J81" i="8"/>
  <c r="J449" i="8"/>
  <c r="J86" i="8"/>
  <c r="J58" i="8"/>
  <c r="J448" i="8"/>
  <c r="J63" i="8"/>
  <c r="J40" i="8"/>
  <c r="J463" i="8"/>
  <c r="L155" i="8"/>
  <c r="L150" i="8"/>
  <c r="L452" i="8"/>
  <c r="G447" i="8"/>
  <c r="G463" i="8"/>
  <c r="G479" i="8"/>
  <c r="G448" i="8"/>
  <c r="G464" i="8"/>
  <c r="G480" i="8"/>
  <c r="G449" i="8"/>
  <c r="G465" i="8"/>
  <c r="G481" i="8"/>
  <c r="G446" i="8"/>
  <c r="G462" i="8"/>
  <c r="G478" i="8"/>
  <c r="O450" i="8"/>
  <c r="Q450" i="8"/>
  <c r="Q448" i="8"/>
  <c r="Q447" i="8"/>
  <c r="Q449" i="8"/>
  <c r="J290" i="8"/>
  <c r="K290" i="8"/>
  <c r="L290" i="8"/>
  <c r="K291" i="8"/>
  <c r="L291" i="8"/>
  <c r="K292" i="8"/>
  <c r="L292" i="8"/>
  <c r="J291" i="8"/>
  <c r="J292" i="8"/>
  <c r="K280" i="8"/>
  <c r="L280" i="8"/>
  <c r="K281" i="8"/>
  <c r="L281" i="8"/>
  <c r="K282" i="8"/>
  <c r="L282" i="8"/>
  <c r="K283" i="8"/>
  <c r="L283" i="8"/>
  <c r="K284" i="8"/>
  <c r="L284" i="8"/>
  <c r="K285" i="8"/>
  <c r="L285" i="8"/>
  <c r="K286" i="8"/>
  <c r="L286" i="8"/>
  <c r="K287" i="8"/>
  <c r="L287" i="8"/>
  <c r="J281" i="8"/>
  <c r="J282" i="8"/>
  <c r="J284" i="8"/>
  <c r="J285" i="8"/>
  <c r="J286" i="8"/>
  <c r="J287" i="8"/>
  <c r="D280" i="8"/>
  <c r="E280" i="8"/>
  <c r="F280" i="8"/>
  <c r="G280" i="8"/>
  <c r="H280" i="8"/>
  <c r="E290" i="8"/>
  <c r="F290" i="8"/>
  <c r="G290" i="8"/>
  <c r="H290" i="8"/>
  <c r="E291" i="8"/>
  <c r="F291" i="8"/>
  <c r="G291" i="8"/>
  <c r="H291" i="8"/>
  <c r="E292" i="8"/>
  <c r="F292" i="8"/>
  <c r="G292" i="8"/>
  <c r="H292" i="8"/>
  <c r="D291" i="8"/>
  <c r="D292" i="8"/>
  <c r="D290" i="8"/>
  <c r="D287" i="8"/>
  <c r="E287" i="8"/>
  <c r="F287" i="8"/>
  <c r="G287" i="8"/>
  <c r="H287" i="8"/>
  <c r="E281" i="8"/>
  <c r="F281" i="8"/>
  <c r="G281" i="8"/>
  <c r="H281" i="8"/>
  <c r="E282" i="8"/>
  <c r="F282" i="8"/>
  <c r="G282" i="8"/>
  <c r="H282" i="8"/>
  <c r="E283" i="8"/>
  <c r="F283" i="8"/>
  <c r="G283" i="8"/>
  <c r="H283" i="8"/>
  <c r="E284" i="8"/>
  <c r="F284" i="8"/>
  <c r="G284" i="8"/>
  <c r="H284" i="8"/>
  <c r="E285" i="8"/>
  <c r="F285" i="8"/>
  <c r="G285" i="8"/>
  <c r="H285" i="8"/>
  <c r="E286" i="8"/>
  <c r="F286" i="8"/>
  <c r="G286" i="8"/>
  <c r="H286" i="8"/>
  <c r="D281" i="8"/>
  <c r="D282" i="8"/>
  <c r="D283" i="8"/>
  <c r="D284" i="8"/>
  <c r="D285" i="8"/>
  <c r="D286" i="8"/>
  <c r="A24" i="8"/>
  <c r="A47" i="8"/>
  <c r="A70" i="8"/>
  <c r="A93" i="8"/>
  <c r="A116" i="8"/>
  <c r="A139" i="8"/>
  <c r="A162" i="8"/>
  <c r="A185" i="8"/>
  <c r="A208" i="8"/>
  <c r="A231" i="8"/>
  <c r="A254" i="8"/>
  <c r="I50" i="8"/>
  <c r="I51" i="8"/>
  <c r="I52" i="8"/>
  <c r="I53" i="8"/>
  <c r="I54" i="8"/>
  <c r="I55" i="8"/>
  <c r="I56" i="8"/>
  <c r="I57" i="8"/>
  <c r="D58" i="8"/>
  <c r="D64" i="8"/>
  <c r="E58" i="8"/>
  <c r="F58" i="8"/>
  <c r="G58" i="8"/>
  <c r="H58" i="8"/>
  <c r="I60" i="8"/>
  <c r="I61" i="8"/>
  <c r="I62" i="8"/>
  <c r="E63" i="8"/>
  <c r="E64" i="8"/>
  <c r="F63" i="8"/>
  <c r="G63" i="8"/>
  <c r="H63" i="8"/>
  <c r="I73" i="8"/>
  <c r="I74" i="8"/>
  <c r="I75" i="8"/>
  <c r="I76" i="8"/>
  <c r="I77" i="8"/>
  <c r="I78" i="8"/>
  <c r="I79" i="8"/>
  <c r="I80" i="8"/>
  <c r="D81" i="8"/>
  <c r="E81" i="8"/>
  <c r="F81" i="8"/>
  <c r="G81" i="8"/>
  <c r="H81" i="8"/>
  <c r="I83" i="8"/>
  <c r="I84" i="8"/>
  <c r="I85" i="8"/>
  <c r="D86" i="8"/>
  <c r="E86" i="8"/>
  <c r="F86" i="8"/>
  <c r="G86" i="8"/>
  <c r="H86" i="8"/>
  <c r="I96" i="8"/>
  <c r="I97" i="8"/>
  <c r="I98" i="8"/>
  <c r="I99" i="8"/>
  <c r="I100" i="8"/>
  <c r="I101" i="8"/>
  <c r="I102" i="8"/>
  <c r="I103" i="8"/>
  <c r="D104" i="8"/>
  <c r="E104" i="8"/>
  <c r="F104" i="8"/>
  <c r="G104" i="8"/>
  <c r="H104" i="8"/>
  <c r="I106" i="8"/>
  <c r="I107" i="8"/>
  <c r="I108" i="8"/>
  <c r="D109" i="8"/>
  <c r="D110" i="8"/>
  <c r="E109" i="8"/>
  <c r="F109" i="8"/>
  <c r="G109" i="8"/>
  <c r="G110" i="8"/>
  <c r="H109" i="8"/>
  <c r="I119" i="8"/>
  <c r="I120" i="8"/>
  <c r="I121" i="8"/>
  <c r="I122" i="8"/>
  <c r="I123" i="8"/>
  <c r="I124" i="8"/>
  <c r="I125" i="8"/>
  <c r="I126" i="8"/>
  <c r="D127" i="8"/>
  <c r="E127" i="8"/>
  <c r="F127" i="8"/>
  <c r="G127" i="8"/>
  <c r="G133" i="8"/>
  <c r="H127" i="8"/>
  <c r="I129" i="8"/>
  <c r="I130" i="8"/>
  <c r="I131" i="8"/>
  <c r="D132" i="8"/>
  <c r="E132" i="8"/>
  <c r="F132" i="8"/>
  <c r="G132" i="8"/>
  <c r="H132" i="8"/>
  <c r="H133" i="8"/>
  <c r="I142" i="8"/>
  <c r="I143" i="8"/>
  <c r="I144" i="8"/>
  <c r="I145" i="8"/>
  <c r="I146" i="8"/>
  <c r="I147" i="8"/>
  <c r="I148" i="8"/>
  <c r="I149" i="8"/>
  <c r="D150" i="8"/>
  <c r="D156" i="8"/>
  <c r="E150" i="8"/>
  <c r="F150" i="8"/>
  <c r="G150" i="8"/>
  <c r="H150" i="8"/>
  <c r="I152" i="8"/>
  <c r="I153" i="8"/>
  <c r="I154" i="8"/>
  <c r="D155" i="8"/>
  <c r="E155" i="8"/>
  <c r="F155" i="8"/>
  <c r="F156" i="8"/>
  <c r="G155" i="8"/>
  <c r="H155" i="8"/>
  <c r="I165" i="8"/>
  <c r="I166" i="8"/>
  <c r="I167" i="8"/>
  <c r="I168" i="8"/>
  <c r="I169" i="8"/>
  <c r="I170" i="8"/>
  <c r="I171" i="8"/>
  <c r="I172" i="8"/>
  <c r="D173" i="8"/>
  <c r="E173" i="8"/>
  <c r="F173" i="8"/>
  <c r="G173" i="8"/>
  <c r="H173" i="8"/>
  <c r="I175" i="8"/>
  <c r="I176" i="8"/>
  <c r="I177" i="8"/>
  <c r="D178" i="8"/>
  <c r="E178" i="8"/>
  <c r="F178" i="8"/>
  <c r="G178" i="8"/>
  <c r="H178" i="8"/>
  <c r="I188" i="8"/>
  <c r="I189" i="8"/>
  <c r="I190" i="8"/>
  <c r="I191" i="8"/>
  <c r="I192" i="8"/>
  <c r="I193" i="8"/>
  <c r="I194" i="8"/>
  <c r="I195" i="8"/>
  <c r="D196" i="8"/>
  <c r="D202" i="8"/>
  <c r="E196" i="8"/>
  <c r="F196" i="8"/>
  <c r="F202" i="8"/>
  <c r="G196" i="8"/>
  <c r="H196" i="8"/>
  <c r="I198" i="8"/>
  <c r="I199" i="8"/>
  <c r="I200" i="8"/>
  <c r="D201" i="8"/>
  <c r="E201" i="8"/>
  <c r="F201" i="8"/>
  <c r="G201" i="8"/>
  <c r="H201" i="8"/>
  <c r="I211" i="8"/>
  <c r="I212" i="8"/>
  <c r="I213" i="8"/>
  <c r="I214" i="8"/>
  <c r="I215" i="8"/>
  <c r="I216" i="8"/>
  <c r="I217" i="8"/>
  <c r="I218" i="8"/>
  <c r="D219" i="8"/>
  <c r="E219" i="8"/>
  <c r="E225" i="8"/>
  <c r="F219" i="8"/>
  <c r="G219" i="8"/>
  <c r="H219" i="8"/>
  <c r="H225" i="8"/>
  <c r="I221" i="8"/>
  <c r="I222" i="8"/>
  <c r="I223" i="8"/>
  <c r="D224" i="8"/>
  <c r="E224" i="8"/>
  <c r="F224" i="8"/>
  <c r="G224" i="8"/>
  <c r="H224" i="8"/>
  <c r="I234" i="8"/>
  <c r="I235" i="8"/>
  <c r="I236" i="8"/>
  <c r="I237" i="8"/>
  <c r="I238" i="8"/>
  <c r="I239" i="8"/>
  <c r="I240" i="8"/>
  <c r="I241" i="8"/>
  <c r="D242" i="8"/>
  <c r="E242" i="8"/>
  <c r="F242" i="8"/>
  <c r="G242" i="8"/>
  <c r="H242" i="8"/>
  <c r="I244" i="8"/>
  <c r="I245" i="8"/>
  <c r="I246" i="8"/>
  <c r="D247" i="8"/>
  <c r="D248" i="8"/>
  <c r="E247" i="8"/>
  <c r="F247" i="8"/>
  <c r="G247" i="8"/>
  <c r="H247" i="8"/>
  <c r="I257" i="8"/>
  <c r="I258" i="8"/>
  <c r="I259" i="8"/>
  <c r="I260" i="8"/>
  <c r="I261" i="8"/>
  <c r="I262" i="8"/>
  <c r="I263" i="8"/>
  <c r="I264" i="8"/>
  <c r="D265" i="8"/>
  <c r="E265" i="8"/>
  <c r="E271" i="8"/>
  <c r="F265" i="8"/>
  <c r="F271" i="8"/>
  <c r="G265" i="8"/>
  <c r="H265" i="8"/>
  <c r="I267" i="8"/>
  <c r="I268" i="8"/>
  <c r="I269" i="8"/>
  <c r="D270" i="8"/>
  <c r="E270" i="8"/>
  <c r="F270" i="8"/>
  <c r="G270" i="8"/>
  <c r="H270" i="8"/>
  <c r="H271" i="8"/>
  <c r="I14" i="8"/>
  <c r="I15" i="8"/>
  <c r="I16" i="8"/>
  <c r="G17" i="8"/>
  <c r="I27" i="8"/>
  <c r="I28" i="8"/>
  <c r="I29" i="8"/>
  <c r="I30" i="8"/>
  <c r="I31" i="8"/>
  <c r="I32" i="8"/>
  <c r="I33" i="8"/>
  <c r="I34" i="8"/>
  <c r="I37" i="8"/>
  <c r="I38" i="8"/>
  <c r="I39" i="8"/>
  <c r="H35" i="8"/>
  <c r="H40" i="8"/>
  <c r="G35" i="8"/>
  <c r="G41" i="8"/>
  <c r="G40" i="8"/>
  <c r="F35" i="8"/>
  <c r="F40" i="8"/>
  <c r="E35" i="8"/>
  <c r="E40" i="8"/>
  <c r="D40" i="8"/>
  <c r="H447" i="8"/>
  <c r="H448" i="8"/>
  <c r="H449" i="8"/>
  <c r="H450" i="8"/>
  <c r="H451" i="8"/>
  <c r="H452" i="8"/>
  <c r="H453" i="8"/>
  <c r="H454" i="8"/>
  <c r="H455" i="8"/>
  <c r="H456" i="8"/>
  <c r="H457" i="8"/>
  <c r="H463" i="8"/>
  <c r="H464" i="8"/>
  <c r="H465" i="8"/>
  <c r="H466" i="8"/>
  <c r="H467" i="8"/>
  <c r="H468" i="8"/>
  <c r="H469" i="8"/>
  <c r="H470" i="8"/>
  <c r="H471" i="8"/>
  <c r="H472" i="8"/>
  <c r="H473" i="8"/>
  <c r="H479" i="8"/>
  <c r="H480" i="8"/>
  <c r="H481" i="8"/>
  <c r="H482" i="8"/>
  <c r="H483" i="8"/>
  <c r="H484" i="8"/>
  <c r="H485" i="8"/>
  <c r="H486" i="8"/>
  <c r="H487" i="8"/>
  <c r="H488" i="8"/>
  <c r="H489" i="8"/>
  <c r="M4" i="6"/>
  <c r="M5" i="6"/>
  <c r="M6" i="6"/>
  <c r="M7" i="6"/>
  <c r="M8" i="6"/>
  <c r="M9" i="6"/>
  <c r="M10" i="6"/>
  <c r="M11" i="6"/>
  <c r="M12" i="6"/>
  <c r="M13" i="6"/>
  <c r="M15" i="6"/>
  <c r="J423" i="5"/>
  <c r="K423" i="5"/>
  <c r="K17" i="6"/>
  <c r="L423" i="5"/>
  <c r="L17" i="6"/>
  <c r="M17" i="6"/>
  <c r="M18" i="6"/>
  <c r="M19" i="6"/>
  <c r="M20" i="6"/>
  <c r="C22" i="6"/>
  <c r="J423" i="4"/>
  <c r="K423" i="4"/>
  <c r="K17" i="5"/>
  <c r="L423" i="4"/>
  <c r="M22" i="6"/>
  <c r="M23" i="6"/>
  <c r="M24" i="6"/>
  <c r="C25" i="6"/>
  <c r="M25" i="6"/>
  <c r="A33" i="6"/>
  <c r="D33" i="6"/>
  <c r="E33" i="6"/>
  <c r="F33" i="6"/>
  <c r="G33" i="6"/>
  <c r="H33" i="6"/>
  <c r="J33" i="6"/>
  <c r="K33" i="6"/>
  <c r="L33" i="6"/>
  <c r="M33" i="6"/>
  <c r="D34" i="6"/>
  <c r="E34" i="6"/>
  <c r="F34" i="6"/>
  <c r="G34" i="6"/>
  <c r="H34" i="6"/>
  <c r="J34" i="6"/>
  <c r="K34" i="6"/>
  <c r="L34" i="6"/>
  <c r="M34" i="6"/>
  <c r="D35" i="6"/>
  <c r="E35" i="6"/>
  <c r="F35" i="6"/>
  <c r="G35" i="6"/>
  <c r="H35" i="6"/>
  <c r="J35" i="6"/>
  <c r="K35" i="6"/>
  <c r="L35" i="6"/>
  <c r="M35" i="6"/>
  <c r="D36" i="6"/>
  <c r="E36" i="6"/>
  <c r="F36" i="6"/>
  <c r="G36" i="6"/>
  <c r="H36" i="6"/>
  <c r="J36" i="6"/>
  <c r="K36" i="6"/>
  <c r="L36" i="6"/>
  <c r="M36" i="6"/>
  <c r="D37" i="6"/>
  <c r="E37" i="6"/>
  <c r="F37" i="6"/>
  <c r="G37" i="6"/>
  <c r="H37" i="6"/>
  <c r="J37" i="6"/>
  <c r="K37" i="6"/>
  <c r="L37" i="6"/>
  <c r="M37" i="6"/>
  <c r="D38" i="6"/>
  <c r="E38" i="6"/>
  <c r="F38" i="6"/>
  <c r="G38" i="6"/>
  <c r="H38" i="6"/>
  <c r="J38" i="6"/>
  <c r="K38" i="6"/>
  <c r="L38" i="6"/>
  <c r="M38" i="6"/>
  <c r="D39" i="6"/>
  <c r="E39" i="6"/>
  <c r="F39" i="6"/>
  <c r="G39" i="6"/>
  <c r="H39" i="6"/>
  <c r="J39" i="6"/>
  <c r="K39" i="6"/>
  <c r="L39" i="6"/>
  <c r="M39" i="6"/>
  <c r="D40" i="6"/>
  <c r="E40" i="6"/>
  <c r="F40" i="6"/>
  <c r="G40" i="6"/>
  <c r="H40" i="6"/>
  <c r="J40" i="6"/>
  <c r="K40" i="6"/>
  <c r="L40" i="6"/>
  <c r="M40" i="6"/>
  <c r="D41" i="6"/>
  <c r="E41" i="6"/>
  <c r="F41" i="6"/>
  <c r="G41" i="6"/>
  <c r="H41" i="6"/>
  <c r="J41" i="6"/>
  <c r="K41" i="6"/>
  <c r="L41" i="6"/>
  <c r="M41" i="6"/>
  <c r="M42" i="6"/>
  <c r="M43" i="6"/>
  <c r="N43" i="6"/>
  <c r="O43" i="6"/>
  <c r="M44" i="6"/>
  <c r="N44" i="6"/>
  <c r="O44" i="6"/>
  <c r="D45" i="6"/>
  <c r="E45" i="6"/>
  <c r="F45" i="6"/>
  <c r="G45" i="6"/>
  <c r="H45" i="6"/>
  <c r="I45" i="6"/>
  <c r="J45" i="6"/>
  <c r="K45" i="6"/>
  <c r="L45" i="6"/>
  <c r="M45" i="6"/>
  <c r="N45" i="6"/>
  <c r="O45" i="6"/>
  <c r="D46" i="6"/>
  <c r="E46" i="6"/>
  <c r="F46" i="6"/>
  <c r="G46" i="6"/>
  <c r="H46" i="6"/>
  <c r="J46" i="6"/>
  <c r="K46" i="6"/>
  <c r="L46" i="6"/>
  <c r="M46" i="6"/>
  <c r="D47" i="6"/>
  <c r="E47" i="6"/>
  <c r="F47" i="6"/>
  <c r="G47" i="6"/>
  <c r="H47" i="6"/>
  <c r="J47" i="6"/>
  <c r="K47" i="6"/>
  <c r="L47" i="6"/>
  <c r="M47" i="6"/>
  <c r="D48" i="6"/>
  <c r="E48" i="6"/>
  <c r="F48" i="6"/>
  <c r="G48" i="6"/>
  <c r="H48" i="6"/>
  <c r="J48" i="6"/>
  <c r="K48" i="6"/>
  <c r="L48" i="6"/>
  <c r="M48" i="6"/>
  <c r="M49" i="6"/>
  <c r="M50" i="6"/>
  <c r="N50" i="6"/>
  <c r="O50" i="6"/>
  <c r="L397" i="4"/>
  <c r="M51" i="6"/>
  <c r="N51" i="6"/>
  <c r="O51" i="6"/>
  <c r="M52" i="6"/>
  <c r="M53" i="6"/>
  <c r="N53" i="6"/>
  <c r="O53" i="6"/>
  <c r="M54" i="6"/>
  <c r="N54" i="6"/>
  <c r="O54" i="6"/>
  <c r="I62" i="6"/>
  <c r="I63" i="6"/>
  <c r="I64" i="6"/>
  <c r="I65" i="6"/>
  <c r="I66" i="6"/>
  <c r="I67" i="6"/>
  <c r="I68" i="6"/>
  <c r="I69" i="6"/>
  <c r="I70" i="6"/>
  <c r="D71" i="6"/>
  <c r="E71" i="6"/>
  <c r="F71" i="6"/>
  <c r="G71" i="6"/>
  <c r="H71" i="6"/>
  <c r="H101" i="6"/>
  <c r="J71" i="6"/>
  <c r="J101" i="6"/>
  <c r="K71" i="6"/>
  <c r="K582" i="6"/>
  <c r="L71" i="6"/>
  <c r="L81" i="6"/>
  <c r="I75" i="6"/>
  <c r="I76" i="6"/>
  <c r="I77" i="6"/>
  <c r="D78" i="6"/>
  <c r="D108" i="6"/>
  <c r="E78" i="6"/>
  <c r="F78" i="6"/>
  <c r="F108" i="6"/>
  <c r="G78" i="6"/>
  <c r="G108" i="6"/>
  <c r="H78" i="6"/>
  <c r="J78" i="6"/>
  <c r="K78" i="6"/>
  <c r="K598" i="6"/>
  <c r="L78" i="6"/>
  <c r="N84" i="6"/>
  <c r="N113" i="6"/>
  <c r="N142" i="6"/>
  <c r="N171" i="6"/>
  <c r="N200" i="6"/>
  <c r="N229" i="6"/>
  <c r="N258" i="6"/>
  <c r="N287" i="6"/>
  <c r="N316" i="6"/>
  <c r="N345" i="6"/>
  <c r="N374" i="6"/>
  <c r="N403" i="6"/>
  <c r="N432" i="6"/>
  <c r="O84" i="6"/>
  <c r="O113" i="6"/>
  <c r="O142" i="6"/>
  <c r="O171" i="6"/>
  <c r="O200" i="6"/>
  <c r="O229" i="6"/>
  <c r="O258" i="6"/>
  <c r="O287" i="6"/>
  <c r="O316" i="6"/>
  <c r="O345" i="6"/>
  <c r="O374" i="6"/>
  <c r="O403" i="6"/>
  <c r="O432" i="6"/>
  <c r="I91" i="6"/>
  <c r="I92" i="6"/>
  <c r="I93" i="6"/>
  <c r="I94" i="6"/>
  <c r="I95" i="6"/>
  <c r="I96" i="6"/>
  <c r="I97" i="6"/>
  <c r="I98" i="6"/>
  <c r="I99" i="6"/>
  <c r="D100" i="6"/>
  <c r="E100" i="6"/>
  <c r="F100" i="6"/>
  <c r="G100" i="6"/>
  <c r="G130" i="6"/>
  <c r="H100" i="6"/>
  <c r="H130" i="6"/>
  <c r="J100" i="6"/>
  <c r="K100" i="6"/>
  <c r="K130" i="6"/>
  <c r="L100" i="6"/>
  <c r="C101" i="6"/>
  <c r="I104" i="6"/>
  <c r="I105" i="6"/>
  <c r="I106" i="6"/>
  <c r="I107" i="6"/>
  <c r="I137" i="6"/>
  <c r="D107" i="6"/>
  <c r="E107" i="6"/>
  <c r="E137" i="6"/>
  <c r="F107" i="6"/>
  <c r="F137" i="6"/>
  <c r="G107" i="6"/>
  <c r="G137" i="6"/>
  <c r="H107" i="6"/>
  <c r="H137" i="6"/>
  <c r="J107" i="6"/>
  <c r="K107" i="6"/>
  <c r="L107" i="6"/>
  <c r="C108" i="6"/>
  <c r="K107" i="5"/>
  <c r="K110" i="5"/>
  <c r="I120" i="6"/>
  <c r="I121" i="6"/>
  <c r="I122" i="6"/>
  <c r="I123" i="6"/>
  <c r="I124" i="6"/>
  <c r="I125" i="6"/>
  <c r="I126" i="6"/>
  <c r="I127" i="6"/>
  <c r="I128" i="6"/>
  <c r="D129" i="6"/>
  <c r="D159" i="6"/>
  <c r="E129" i="6"/>
  <c r="E159" i="6"/>
  <c r="F129" i="6"/>
  <c r="G129" i="6"/>
  <c r="H129" i="6"/>
  <c r="J129" i="6"/>
  <c r="J159" i="6"/>
  <c r="K129" i="6"/>
  <c r="L129" i="6"/>
  <c r="L159" i="6"/>
  <c r="I133" i="6"/>
  <c r="I134" i="6"/>
  <c r="I135" i="6"/>
  <c r="D136" i="6"/>
  <c r="D166" i="6"/>
  <c r="E136" i="6"/>
  <c r="E166" i="6"/>
  <c r="F136" i="6"/>
  <c r="F166" i="6"/>
  <c r="G136" i="6"/>
  <c r="H136" i="6"/>
  <c r="H166" i="6"/>
  <c r="J136" i="6"/>
  <c r="K136" i="6"/>
  <c r="L136" i="6"/>
  <c r="I149" i="6"/>
  <c r="I150" i="6"/>
  <c r="I151" i="6"/>
  <c r="I152" i="6"/>
  <c r="I153" i="6"/>
  <c r="I154" i="6"/>
  <c r="I155" i="6"/>
  <c r="I156" i="6"/>
  <c r="I157" i="6"/>
  <c r="D158" i="6"/>
  <c r="E158" i="6"/>
  <c r="E188" i="6"/>
  <c r="F158" i="6"/>
  <c r="G158" i="6"/>
  <c r="H158" i="6"/>
  <c r="J158" i="6"/>
  <c r="K158" i="6"/>
  <c r="L158" i="6"/>
  <c r="I162" i="6"/>
  <c r="I163" i="6"/>
  <c r="I164" i="6"/>
  <c r="D165" i="6"/>
  <c r="E165" i="6"/>
  <c r="F165" i="6"/>
  <c r="F195" i="6"/>
  <c r="G165" i="6"/>
  <c r="G195" i="6"/>
  <c r="H165" i="6"/>
  <c r="H195" i="6"/>
  <c r="J165" i="6"/>
  <c r="K165" i="6"/>
  <c r="K601" i="6"/>
  <c r="L165" i="6"/>
  <c r="I178" i="6"/>
  <c r="I179" i="6"/>
  <c r="I180" i="6"/>
  <c r="I181" i="6"/>
  <c r="I182" i="6"/>
  <c r="I183" i="6"/>
  <c r="I184" i="6"/>
  <c r="I185" i="6"/>
  <c r="I186" i="6"/>
  <c r="D187" i="6"/>
  <c r="E187" i="6"/>
  <c r="F187" i="6"/>
  <c r="F217" i="6"/>
  <c r="G187" i="6"/>
  <c r="G217" i="6"/>
  <c r="H187" i="6"/>
  <c r="H217" i="6"/>
  <c r="J187" i="6"/>
  <c r="K187" i="6"/>
  <c r="K586" i="6"/>
  <c r="L187" i="6"/>
  <c r="L217" i="6"/>
  <c r="I191" i="6"/>
  <c r="I192" i="6"/>
  <c r="I193" i="6"/>
  <c r="D194" i="6"/>
  <c r="D224" i="6"/>
  <c r="E194" i="6"/>
  <c r="F194" i="6"/>
  <c r="F224" i="6"/>
  <c r="G194" i="6"/>
  <c r="G224" i="6"/>
  <c r="H194" i="6"/>
  <c r="J194" i="6"/>
  <c r="K194" i="6"/>
  <c r="L194" i="6"/>
  <c r="L602" i="6"/>
  <c r="K194" i="5"/>
  <c r="I207" i="6"/>
  <c r="I208" i="6"/>
  <c r="I209" i="6"/>
  <c r="I210" i="6"/>
  <c r="I211" i="6"/>
  <c r="I212" i="6"/>
  <c r="I213" i="6"/>
  <c r="I214" i="6"/>
  <c r="I215" i="6"/>
  <c r="D216" i="6"/>
  <c r="D246" i="6"/>
  <c r="E216" i="6"/>
  <c r="E246" i="6"/>
  <c r="F216" i="6"/>
  <c r="G216" i="6"/>
  <c r="G246" i="6"/>
  <c r="H216" i="6"/>
  <c r="H246" i="6"/>
  <c r="J216" i="6"/>
  <c r="J587" i="6"/>
  <c r="K216" i="6"/>
  <c r="L216" i="6"/>
  <c r="I220" i="6"/>
  <c r="I221" i="6"/>
  <c r="I222" i="6"/>
  <c r="D223" i="6"/>
  <c r="D253" i="6"/>
  <c r="E223" i="6"/>
  <c r="E253" i="6"/>
  <c r="F223" i="6"/>
  <c r="F253" i="6"/>
  <c r="G223" i="6"/>
  <c r="H223" i="6"/>
  <c r="H253" i="6"/>
  <c r="J223" i="6"/>
  <c r="J603" i="6"/>
  <c r="K223" i="6"/>
  <c r="L223" i="6"/>
  <c r="L603" i="6"/>
  <c r="J223" i="5"/>
  <c r="J253" i="5"/>
  <c r="K223" i="5"/>
  <c r="L223" i="5"/>
  <c r="L225" i="6"/>
  <c r="I236" i="6"/>
  <c r="I237" i="6"/>
  <c r="I238" i="6"/>
  <c r="I239" i="6"/>
  <c r="I240" i="6"/>
  <c r="I241" i="6"/>
  <c r="I242" i="6"/>
  <c r="I243" i="6"/>
  <c r="I244" i="6"/>
  <c r="D245" i="6"/>
  <c r="D255" i="6"/>
  <c r="E245" i="6"/>
  <c r="F245" i="6"/>
  <c r="G245" i="6"/>
  <c r="H245" i="6"/>
  <c r="J245" i="6"/>
  <c r="K245" i="6"/>
  <c r="L245" i="6"/>
  <c r="L588" i="6"/>
  <c r="I249" i="6"/>
  <c r="I252" i="6"/>
  <c r="I250" i="6"/>
  <c r="I251" i="6"/>
  <c r="D252" i="6"/>
  <c r="D282" i="6"/>
  <c r="E252" i="6"/>
  <c r="E282" i="6"/>
  <c r="F252" i="6"/>
  <c r="F282" i="6"/>
  <c r="G252" i="6"/>
  <c r="H252" i="6"/>
  <c r="H282" i="6"/>
  <c r="J252" i="6"/>
  <c r="J282" i="6"/>
  <c r="K252" i="6"/>
  <c r="K604" i="6"/>
  <c r="L252" i="6"/>
  <c r="L604" i="6"/>
  <c r="J252" i="5"/>
  <c r="K252" i="5"/>
  <c r="L252" i="5"/>
  <c r="I265" i="6"/>
  <c r="I266" i="6"/>
  <c r="I267" i="6"/>
  <c r="I268" i="6"/>
  <c r="I269" i="6"/>
  <c r="I270" i="6"/>
  <c r="I271" i="6"/>
  <c r="I272" i="6"/>
  <c r="I273" i="6"/>
  <c r="D274" i="6"/>
  <c r="D304" i="6"/>
  <c r="E274" i="6"/>
  <c r="E304" i="6"/>
  <c r="F274" i="6"/>
  <c r="F304" i="6"/>
  <c r="G274" i="6"/>
  <c r="H274" i="6"/>
  <c r="H304" i="6"/>
  <c r="J274" i="6"/>
  <c r="K274" i="6"/>
  <c r="K304" i="6"/>
  <c r="L274" i="6"/>
  <c r="I278" i="6"/>
  <c r="I279" i="6"/>
  <c r="I280" i="6"/>
  <c r="D281" i="6"/>
  <c r="E281" i="6"/>
  <c r="E311" i="6"/>
  <c r="F281" i="6"/>
  <c r="F311" i="6"/>
  <c r="G281" i="6"/>
  <c r="G311" i="6"/>
  <c r="H281" i="6"/>
  <c r="H311" i="6"/>
  <c r="J281" i="6"/>
  <c r="J311" i="6"/>
  <c r="K281" i="6"/>
  <c r="L281" i="6"/>
  <c r="I294" i="6"/>
  <c r="I295" i="6"/>
  <c r="I296" i="6"/>
  <c r="I297" i="6"/>
  <c r="I298" i="6"/>
  <c r="I299" i="6"/>
  <c r="I300" i="6"/>
  <c r="I301" i="6"/>
  <c r="I302" i="6"/>
  <c r="D303" i="6"/>
  <c r="D333" i="6"/>
  <c r="E303" i="6"/>
  <c r="E333" i="6"/>
  <c r="F303" i="6"/>
  <c r="G303" i="6"/>
  <c r="G333" i="6"/>
  <c r="H303" i="6"/>
  <c r="J303" i="6"/>
  <c r="K303" i="6"/>
  <c r="L303" i="6"/>
  <c r="L590" i="6"/>
  <c r="I307" i="6"/>
  <c r="I308" i="6"/>
  <c r="I309" i="6"/>
  <c r="D310" i="6"/>
  <c r="E310" i="6"/>
  <c r="F310" i="6"/>
  <c r="G310" i="6"/>
  <c r="G340" i="6"/>
  <c r="H310" i="6"/>
  <c r="H313" i="6"/>
  <c r="J310" i="6"/>
  <c r="K310" i="6"/>
  <c r="K340" i="6"/>
  <c r="L310" i="6"/>
  <c r="I323" i="6"/>
  <c r="I324" i="6"/>
  <c r="I325" i="6"/>
  <c r="I326" i="6"/>
  <c r="I327" i="6"/>
  <c r="I328" i="6"/>
  <c r="I329" i="6"/>
  <c r="I330" i="6"/>
  <c r="I331" i="6"/>
  <c r="D332" i="6"/>
  <c r="E332" i="6"/>
  <c r="E362" i="6"/>
  <c r="F332" i="6"/>
  <c r="F362" i="6"/>
  <c r="G332" i="6"/>
  <c r="G362" i="6"/>
  <c r="H332" i="6"/>
  <c r="H362" i="6"/>
  <c r="J332" i="6"/>
  <c r="J362" i="6"/>
  <c r="K332" i="6"/>
  <c r="L332" i="6"/>
  <c r="I336" i="6"/>
  <c r="I337" i="6"/>
  <c r="I338" i="6"/>
  <c r="D339" i="6"/>
  <c r="D369" i="6"/>
  <c r="E339" i="6"/>
  <c r="E369" i="6"/>
  <c r="F339" i="6"/>
  <c r="G339" i="6"/>
  <c r="G369" i="6"/>
  <c r="H339" i="6"/>
  <c r="J339" i="6"/>
  <c r="K339" i="6"/>
  <c r="K342" i="6"/>
  <c r="K623" i="6"/>
  <c r="L339" i="6"/>
  <c r="I352" i="6"/>
  <c r="I353" i="6"/>
  <c r="I354" i="6"/>
  <c r="I355" i="6"/>
  <c r="I356" i="6"/>
  <c r="I357" i="6"/>
  <c r="I358" i="6"/>
  <c r="I359" i="6"/>
  <c r="I360" i="6"/>
  <c r="D361" i="6"/>
  <c r="D391" i="6"/>
  <c r="D401" i="6"/>
  <c r="E361" i="6"/>
  <c r="F361" i="6"/>
  <c r="G361" i="6"/>
  <c r="G391" i="6"/>
  <c r="H361" i="6"/>
  <c r="J361" i="6"/>
  <c r="J391" i="6"/>
  <c r="K361" i="6"/>
  <c r="K391" i="6"/>
  <c r="L361" i="6"/>
  <c r="L391" i="6"/>
  <c r="I365" i="6"/>
  <c r="I366" i="6"/>
  <c r="I367" i="6"/>
  <c r="D368" i="6"/>
  <c r="D398" i="6"/>
  <c r="E368" i="6"/>
  <c r="E398" i="6"/>
  <c r="F368" i="6"/>
  <c r="F398" i="6"/>
  <c r="G368" i="6"/>
  <c r="G398" i="6"/>
  <c r="H368" i="6"/>
  <c r="J368" i="6"/>
  <c r="J371" i="6"/>
  <c r="J624" i="6"/>
  <c r="K368" i="6"/>
  <c r="K398" i="6"/>
  <c r="L368" i="6"/>
  <c r="L608" i="6"/>
  <c r="I381" i="6"/>
  <c r="I382" i="6"/>
  <c r="I383" i="6"/>
  <c r="I384" i="6"/>
  <c r="I385" i="6"/>
  <c r="I386" i="6"/>
  <c r="I387" i="6"/>
  <c r="I388" i="6"/>
  <c r="I389" i="6"/>
  <c r="D390" i="6"/>
  <c r="D400" i="6"/>
  <c r="E390" i="6"/>
  <c r="E400" i="6"/>
  <c r="F390" i="6"/>
  <c r="G390" i="6"/>
  <c r="H390" i="6"/>
  <c r="J390" i="6"/>
  <c r="J593" i="6"/>
  <c r="K390" i="6"/>
  <c r="K593" i="6"/>
  <c r="L390" i="6"/>
  <c r="L593" i="6"/>
  <c r="I394" i="6"/>
  <c r="I395" i="6"/>
  <c r="I396" i="6"/>
  <c r="D397" i="6"/>
  <c r="E397" i="6"/>
  <c r="F397" i="6"/>
  <c r="F400" i="6"/>
  <c r="G397" i="6"/>
  <c r="H397" i="6"/>
  <c r="H400" i="6"/>
  <c r="J397" i="6"/>
  <c r="K397" i="6"/>
  <c r="K609" i="6"/>
  <c r="L397" i="6"/>
  <c r="L609" i="6"/>
  <c r="D410" i="6"/>
  <c r="E410" i="6"/>
  <c r="F410" i="6"/>
  <c r="G410" i="6"/>
  <c r="H410" i="6"/>
  <c r="J410" i="6"/>
  <c r="K410" i="6"/>
  <c r="L410" i="6"/>
  <c r="D411" i="6"/>
  <c r="E411" i="6"/>
  <c r="F411" i="6"/>
  <c r="G411" i="6"/>
  <c r="H411" i="6"/>
  <c r="J411" i="6"/>
  <c r="K411" i="6"/>
  <c r="L411" i="6"/>
  <c r="D412" i="6"/>
  <c r="E412" i="6"/>
  <c r="F412" i="6"/>
  <c r="G412" i="6"/>
  <c r="H412" i="6"/>
  <c r="J412" i="6"/>
  <c r="K412" i="6"/>
  <c r="L412" i="6"/>
  <c r="D413" i="6"/>
  <c r="E413" i="6"/>
  <c r="F413" i="6"/>
  <c r="G413" i="6"/>
  <c r="H413" i="6"/>
  <c r="J413" i="6"/>
  <c r="K413" i="6"/>
  <c r="L413" i="6"/>
  <c r="D414" i="6"/>
  <c r="E414" i="6"/>
  <c r="F414" i="6"/>
  <c r="G414" i="6"/>
  <c r="H414" i="6"/>
  <c r="J414" i="6"/>
  <c r="K414" i="6"/>
  <c r="L414" i="6"/>
  <c r="D415" i="6"/>
  <c r="E415" i="6"/>
  <c r="F415" i="6"/>
  <c r="G415" i="6"/>
  <c r="H415" i="6"/>
  <c r="J415" i="6"/>
  <c r="K415" i="6"/>
  <c r="L415" i="6"/>
  <c r="D416" i="6"/>
  <c r="E416" i="6"/>
  <c r="F416" i="6"/>
  <c r="G416" i="6"/>
  <c r="H416" i="6"/>
  <c r="J416" i="6"/>
  <c r="K416" i="6"/>
  <c r="L416" i="6"/>
  <c r="D417" i="6"/>
  <c r="E417" i="6"/>
  <c r="F417" i="6"/>
  <c r="G417" i="6"/>
  <c r="H417" i="6"/>
  <c r="J417" i="6"/>
  <c r="K417" i="6"/>
  <c r="L417" i="6"/>
  <c r="D418" i="6"/>
  <c r="E418" i="6"/>
  <c r="F418" i="6"/>
  <c r="G418" i="6"/>
  <c r="H418" i="6"/>
  <c r="J418" i="6"/>
  <c r="K418" i="6"/>
  <c r="L418" i="6"/>
  <c r="D423" i="6"/>
  <c r="E423" i="6"/>
  <c r="F423" i="6"/>
  <c r="G423" i="6"/>
  <c r="H423" i="6"/>
  <c r="J423" i="6"/>
  <c r="K423" i="6"/>
  <c r="L423" i="6"/>
  <c r="D424" i="6"/>
  <c r="E424" i="6"/>
  <c r="F424" i="6"/>
  <c r="G424" i="6"/>
  <c r="H424" i="6"/>
  <c r="J424" i="6"/>
  <c r="K424" i="6"/>
  <c r="L424" i="6"/>
  <c r="D425" i="6"/>
  <c r="E425" i="6"/>
  <c r="F425" i="6"/>
  <c r="G425" i="6"/>
  <c r="H425" i="6"/>
  <c r="J425" i="6"/>
  <c r="K425" i="6"/>
  <c r="L425" i="6"/>
  <c r="N434" i="6"/>
  <c r="O434" i="6"/>
  <c r="H583" i="6"/>
  <c r="H584" i="6"/>
  <c r="H585" i="6"/>
  <c r="H586" i="6"/>
  <c r="H587" i="6"/>
  <c r="H588" i="6"/>
  <c r="H589" i="6"/>
  <c r="H590" i="6"/>
  <c r="H591" i="6"/>
  <c r="H592" i="6"/>
  <c r="H593" i="6"/>
  <c r="H599" i="6"/>
  <c r="H600" i="6"/>
  <c r="H601" i="6"/>
  <c r="H602" i="6"/>
  <c r="H603" i="6"/>
  <c r="H604" i="6"/>
  <c r="H605" i="6"/>
  <c r="H606" i="6"/>
  <c r="H607" i="6"/>
  <c r="H608" i="6"/>
  <c r="H609" i="6"/>
  <c r="H615" i="6"/>
  <c r="H616" i="6"/>
  <c r="H617" i="6"/>
  <c r="H618" i="6"/>
  <c r="H619" i="6"/>
  <c r="H620" i="6"/>
  <c r="H621" i="6"/>
  <c r="H622" i="6"/>
  <c r="H623" i="6"/>
  <c r="H624" i="6"/>
  <c r="H625" i="6"/>
  <c r="C15" i="5"/>
  <c r="D15" i="5"/>
  <c r="E15" i="5"/>
  <c r="F15" i="5"/>
  <c r="G15" i="5"/>
  <c r="H15" i="5"/>
  <c r="J15" i="5"/>
  <c r="K15" i="5"/>
  <c r="L15" i="5"/>
  <c r="D22" i="5"/>
  <c r="E22" i="5"/>
  <c r="F22" i="5"/>
  <c r="G22" i="5"/>
  <c r="H22" i="5"/>
  <c r="J22" i="5"/>
  <c r="K22" i="5"/>
  <c r="L22" i="5"/>
  <c r="D33" i="5"/>
  <c r="E33" i="5"/>
  <c r="F33" i="5"/>
  <c r="G33" i="5"/>
  <c r="H33" i="5"/>
  <c r="J33" i="5"/>
  <c r="K33" i="5"/>
  <c r="L33" i="5"/>
  <c r="D34" i="5"/>
  <c r="E34" i="5"/>
  <c r="F34" i="5"/>
  <c r="G34" i="5"/>
  <c r="H34" i="5"/>
  <c r="J34" i="5"/>
  <c r="K34" i="5"/>
  <c r="L34" i="5"/>
  <c r="D35" i="5"/>
  <c r="E35" i="5"/>
  <c r="F35" i="5"/>
  <c r="G35" i="5"/>
  <c r="H35" i="5"/>
  <c r="J35" i="5"/>
  <c r="K35" i="5"/>
  <c r="L35" i="5"/>
  <c r="D36" i="5"/>
  <c r="E36" i="5"/>
  <c r="F36" i="5"/>
  <c r="G36" i="5"/>
  <c r="H36" i="5"/>
  <c r="J36" i="5"/>
  <c r="K36" i="5"/>
  <c r="L36" i="5"/>
  <c r="D37" i="5"/>
  <c r="E37" i="5"/>
  <c r="F37" i="5"/>
  <c r="G37" i="5"/>
  <c r="H37" i="5"/>
  <c r="J37" i="5"/>
  <c r="K37" i="5"/>
  <c r="L37" i="5"/>
  <c r="D38" i="5"/>
  <c r="E38" i="5"/>
  <c r="F38" i="5"/>
  <c r="G38" i="5"/>
  <c r="H38" i="5"/>
  <c r="J38" i="5"/>
  <c r="K38" i="5"/>
  <c r="L38" i="5"/>
  <c r="D39" i="5"/>
  <c r="E39" i="5"/>
  <c r="F39" i="5"/>
  <c r="G39" i="5"/>
  <c r="H39" i="5"/>
  <c r="J39" i="5"/>
  <c r="K39" i="5"/>
  <c r="L39" i="5"/>
  <c r="D40" i="5"/>
  <c r="E40" i="5"/>
  <c r="F40" i="5"/>
  <c r="G40" i="5"/>
  <c r="H40" i="5"/>
  <c r="J40" i="5"/>
  <c r="K40" i="5"/>
  <c r="L40" i="5"/>
  <c r="D41" i="5"/>
  <c r="E41" i="5"/>
  <c r="F41" i="5"/>
  <c r="G41" i="5"/>
  <c r="H41" i="5"/>
  <c r="J41" i="5"/>
  <c r="K41" i="5"/>
  <c r="L41" i="5"/>
  <c r="M42" i="5"/>
  <c r="M43" i="5"/>
  <c r="M44" i="5"/>
  <c r="M45" i="5"/>
  <c r="D46" i="5"/>
  <c r="E46" i="5"/>
  <c r="F46" i="5"/>
  <c r="G46" i="5"/>
  <c r="H46" i="5"/>
  <c r="J46" i="5"/>
  <c r="K46" i="5"/>
  <c r="L46" i="5"/>
  <c r="M46" i="5"/>
  <c r="D47" i="5"/>
  <c r="E47" i="5"/>
  <c r="F47" i="5"/>
  <c r="G47" i="5"/>
  <c r="H47" i="5"/>
  <c r="J47" i="5"/>
  <c r="K47" i="5"/>
  <c r="L47" i="5"/>
  <c r="M47" i="5"/>
  <c r="D48" i="5"/>
  <c r="E48" i="5"/>
  <c r="F48" i="5"/>
  <c r="G48" i="5"/>
  <c r="H48" i="5"/>
  <c r="J48" i="5"/>
  <c r="K48" i="5"/>
  <c r="L48" i="5"/>
  <c r="M48" i="5"/>
  <c r="M49" i="5"/>
  <c r="M50" i="5"/>
  <c r="M51" i="5"/>
  <c r="C52" i="5"/>
  <c r="C54" i="5"/>
  <c r="M52" i="5"/>
  <c r="M53" i="5"/>
  <c r="M54" i="5"/>
  <c r="A59" i="5"/>
  <c r="I62" i="5"/>
  <c r="I63" i="5"/>
  <c r="I64" i="5"/>
  <c r="I65" i="5"/>
  <c r="I66" i="5"/>
  <c r="I67" i="5"/>
  <c r="I68" i="5"/>
  <c r="I69" i="5"/>
  <c r="I70" i="5"/>
  <c r="D71" i="5"/>
  <c r="D73" i="6"/>
  <c r="E71" i="5"/>
  <c r="F71" i="5"/>
  <c r="F73" i="6"/>
  <c r="G71" i="5"/>
  <c r="H71" i="5"/>
  <c r="J71" i="5"/>
  <c r="J582" i="5"/>
  <c r="K71" i="5"/>
  <c r="K73" i="6"/>
  <c r="L71" i="5"/>
  <c r="I75" i="5"/>
  <c r="I76" i="5"/>
  <c r="I77" i="5"/>
  <c r="D78" i="5"/>
  <c r="E78" i="5"/>
  <c r="F78" i="5"/>
  <c r="G78" i="5"/>
  <c r="G80" i="6"/>
  <c r="H78" i="5"/>
  <c r="J78" i="5"/>
  <c r="J80" i="6"/>
  <c r="K78" i="5"/>
  <c r="K108" i="5"/>
  <c r="L78" i="5"/>
  <c r="N84" i="5"/>
  <c r="N113" i="5"/>
  <c r="N142" i="5"/>
  <c r="N171" i="5"/>
  <c r="N200" i="5"/>
  <c r="N229" i="5"/>
  <c r="N258" i="5"/>
  <c r="N287" i="5"/>
  <c r="N316" i="5"/>
  <c r="N345" i="5"/>
  <c r="N374" i="5"/>
  <c r="N403" i="5"/>
  <c r="N432" i="5"/>
  <c r="O84" i="5"/>
  <c r="O113" i="5"/>
  <c r="O142" i="5"/>
  <c r="O171" i="5"/>
  <c r="O200" i="5"/>
  <c r="O229" i="5"/>
  <c r="O258" i="5"/>
  <c r="O287" i="5"/>
  <c r="O316" i="5"/>
  <c r="O345" i="5"/>
  <c r="O374" i="5"/>
  <c r="O403" i="5"/>
  <c r="O432" i="5"/>
  <c r="I91" i="5"/>
  <c r="I92" i="5"/>
  <c r="I93" i="5"/>
  <c r="I94" i="5"/>
  <c r="I95" i="5"/>
  <c r="I96" i="5"/>
  <c r="I97" i="5"/>
  <c r="I98" i="5"/>
  <c r="I99" i="5"/>
  <c r="D100" i="5"/>
  <c r="E100" i="5"/>
  <c r="E102" i="6"/>
  <c r="F100" i="5"/>
  <c r="G100" i="5"/>
  <c r="H100" i="5"/>
  <c r="J100" i="5"/>
  <c r="K100" i="5"/>
  <c r="L100" i="5"/>
  <c r="L583" i="5"/>
  <c r="I104" i="5"/>
  <c r="I105" i="5"/>
  <c r="I106" i="5"/>
  <c r="D107" i="5"/>
  <c r="D109" i="6"/>
  <c r="E107" i="5"/>
  <c r="E137" i="5"/>
  <c r="F107" i="5"/>
  <c r="G107" i="5"/>
  <c r="G109" i="6"/>
  <c r="H107" i="5"/>
  <c r="J107" i="5"/>
  <c r="L107" i="5"/>
  <c r="L109" i="6"/>
  <c r="I120" i="5"/>
  <c r="I121" i="5"/>
  <c r="I122" i="5"/>
  <c r="I123" i="5"/>
  <c r="I124" i="5"/>
  <c r="I125" i="5"/>
  <c r="I126" i="5"/>
  <c r="I127" i="5"/>
  <c r="I128" i="5"/>
  <c r="D129" i="5"/>
  <c r="E129" i="5"/>
  <c r="E131" i="6"/>
  <c r="F129" i="5"/>
  <c r="G129" i="5"/>
  <c r="G159" i="5"/>
  <c r="H129" i="5"/>
  <c r="H159" i="5"/>
  <c r="J129" i="5"/>
  <c r="J584" i="5"/>
  <c r="K129" i="5"/>
  <c r="K159" i="5"/>
  <c r="L129" i="5"/>
  <c r="R130" i="5"/>
  <c r="I133" i="5"/>
  <c r="I134" i="5"/>
  <c r="I135" i="5"/>
  <c r="D136" i="5"/>
  <c r="E136" i="5"/>
  <c r="F136" i="5"/>
  <c r="F138" i="6"/>
  <c r="G136" i="5"/>
  <c r="H136" i="5"/>
  <c r="J136" i="5"/>
  <c r="J138" i="6"/>
  <c r="K136" i="5"/>
  <c r="K138" i="6"/>
  <c r="L136" i="5"/>
  <c r="L139" i="5"/>
  <c r="L616" i="5"/>
  <c r="I149" i="5"/>
  <c r="I150" i="5"/>
  <c r="I151" i="5"/>
  <c r="I152" i="5"/>
  <c r="I153" i="5"/>
  <c r="I154" i="5"/>
  <c r="I155" i="5"/>
  <c r="I156" i="5"/>
  <c r="I157" i="5"/>
  <c r="D158" i="5"/>
  <c r="D188" i="5"/>
  <c r="E158" i="5"/>
  <c r="E160" i="6"/>
  <c r="F158" i="5"/>
  <c r="F168" i="5"/>
  <c r="F170" i="6"/>
  <c r="G158" i="5"/>
  <c r="H158" i="5"/>
  <c r="H188" i="5"/>
  <c r="J158" i="5"/>
  <c r="K158" i="5"/>
  <c r="L158" i="5"/>
  <c r="I162" i="5"/>
  <c r="I163" i="5"/>
  <c r="I164" i="5"/>
  <c r="D165" i="5"/>
  <c r="D167" i="6"/>
  <c r="E165" i="5"/>
  <c r="E195" i="5"/>
  <c r="F165" i="5"/>
  <c r="G165" i="5"/>
  <c r="H165" i="5"/>
  <c r="J165" i="5"/>
  <c r="J167" i="6"/>
  <c r="K165" i="5"/>
  <c r="L165" i="5"/>
  <c r="I178" i="5"/>
  <c r="I179" i="5"/>
  <c r="I180" i="5"/>
  <c r="I181" i="5"/>
  <c r="I182" i="5"/>
  <c r="I183" i="5"/>
  <c r="I184" i="5"/>
  <c r="I185" i="5"/>
  <c r="I186" i="5"/>
  <c r="D187" i="5"/>
  <c r="D217" i="5"/>
  <c r="E187" i="5"/>
  <c r="F187" i="5"/>
  <c r="G187" i="5"/>
  <c r="G189" i="6"/>
  <c r="H187" i="5"/>
  <c r="H189" i="6"/>
  <c r="J187" i="5"/>
  <c r="K187" i="5"/>
  <c r="L187" i="5"/>
  <c r="L217" i="5"/>
  <c r="R187" i="5"/>
  <c r="I191" i="5"/>
  <c r="I194" i="5"/>
  <c r="I192" i="5"/>
  <c r="I193" i="5"/>
  <c r="D194" i="5"/>
  <c r="D196" i="6"/>
  <c r="E194" i="5"/>
  <c r="F194" i="5"/>
  <c r="F224" i="5"/>
  <c r="G194" i="5"/>
  <c r="G224" i="5"/>
  <c r="H194" i="5"/>
  <c r="J194" i="5"/>
  <c r="J224" i="5"/>
  <c r="L194" i="5"/>
  <c r="K194" i="4"/>
  <c r="I207" i="5"/>
  <c r="I208" i="5"/>
  <c r="I209" i="5"/>
  <c r="U209" i="5"/>
  <c r="I210" i="5"/>
  <c r="I211" i="5"/>
  <c r="I212" i="5"/>
  <c r="I213" i="5"/>
  <c r="I214" i="5"/>
  <c r="I215" i="5"/>
  <c r="D216" i="5"/>
  <c r="E216" i="5"/>
  <c r="E218" i="6"/>
  <c r="F216" i="5"/>
  <c r="G216" i="5"/>
  <c r="H216" i="5"/>
  <c r="J216" i="5"/>
  <c r="J587" i="5"/>
  <c r="K216" i="5"/>
  <c r="K246" i="5"/>
  <c r="L216" i="5"/>
  <c r="S216" i="5"/>
  <c r="S218" i="5"/>
  <c r="T216" i="5"/>
  <c r="T218" i="5"/>
  <c r="U216" i="5"/>
  <c r="I220" i="5"/>
  <c r="I221" i="5"/>
  <c r="I222" i="5"/>
  <c r="D223" i="5"/>
  <c r="E223" i="5"/>
  <c r="F223" i="5"/>
  <c r="F253" i="5"/>
  <c r="G223" i="5"/>
  <c r="H223" i="5"/>
  <c r="H226" i="5"/>
  <c r="H228" i="6"/>
  <c r="H253" i="5"/>
  <c r="I236" i="5"/>
  <c r="I237" i="5"/>
  <c r="I238" i="5"/>
  <c r="I239" i="5"/>
  <c r="I240" i="5"/>
  <c r="I241" i="5"/>
  <c r="I242" i="5"/>
  <c r="I243" i="5"/>
  <c r="I244" i="5"/>
  <c r="D245" i="5"/>
  <c r="D247" i="6"/>
  <c r="E245" i="5"/>
  <c r="E247" i="6"/>
  <c r="F245" i="5"/>
  <c r="G245" i="5"/>
  <c r="G247" i="6"/>
  <c r="H245" i="5"/>
  <c r="H247" i="6"/>
  <c r="J245" i="5"/>
  <c r="K245" i="5"/>
  <c r="L245" i="5"/>
  <c r="L247" i="6"/>
  <c r="I249" i="5"/>
  <c r="I250" i="5"/>
  <c r="I251" i="5"/>
  <c r="D252" i="5"/>
  <c r="E252" i="5"/>
  <c r="E282" i="5"/>
  <c r="F252" i="5"/>
  <c r="G252" i="5"/>
  <c r="G282" i="5"/>
  <c r="H252" i="5"/>
  <c r="I265" i="5"/>
  <c r="I266" i="5"/>
  <c r="I267" i="5"/>
  <c r="I268" i="5"/>
  <c r="I269" i="5"/>
  <c r="I270" i="5"/>
  <c r="I271" i="5"/>
  <c r="I272" i="5"/>
  <c r="I273" i="5"/>
  <c r="D274" i="5"/>
  <c r="E274" i="5"/>
  <c r="F274" i="5"/>
  <c r="G274" i="5"/>
  <c r="H274" i="5"/>
  <c r="H304" i="5"/>
  <c r="J274" i="5"/>
  <c r="J304" i="5"/>
  <c r="K274" i="5"/>
  <c r="K304" i="5"/>
  <c r="L274" i="5"/>
  <c r="L589" i="5"/>
  <c r="I278" i="5"/>
  <c r="I279" i="5"/>
  <c r="I280" i="5"/>
  <c r="I281" i="5"/>
  <c r="D281" i="5"/>
  <c r="E281" i="5"/>
  <c r="F281" i="5"/>
  <c r="G281" i="5"/>
  <c r="G311" i="5"/>
  <c r="H281" i="5"/>
  <c r="H311" i="5"/>
  <c r="J281" i="5"/>
  <c r="K281" i="5"/>
  <c r="L281" i="5"/>
  <c r="L311" i="5"/>
  <c r="I294" i="5"/>
  <c r="I295" i="5"/>
  <c r="I296" i="5"/>
  <c r="I297" i="5"/>
  <c r="I298" i="5"/>
  <c r="I299" i="5"/>
  <c r="I300" i="5"/>
  <c r="I301" i="5"/>
  <c r="I302" i="5"/>
  <c r="D303" i="5"/>
  <c r="D333" i="5"/>
  <c r="E303" i="5"/>
  <c r="F303" i="5"/>
  <c r="F333" i="5"/>
  <c r="G303" i="5"/>
  <c r="H303" i="5"/>
  <c r="H313" i="5"/>
  <c r="J303" i="5"/>
  <c r="K303" i="5"/>
  <c r="L303" i="5"/>
  <c r="I307" i="5"/>
  <c r="I308" i="5"/>
  <c r="I309" i="5"/>
  <c r="D310" i="5"/>
  <c r="E310" i="5"/>
  <c r="E340" i="5"/>
  <c r="F310" i="5"/>
  <c r="G310" i="5"/>
  <c r="G312" i="6"/>
  <c r="H310" i="5"/>
  <c r="H312" i="6"/>
  <c r="J310" i="5"/>
  <c r="K310" i="5"/>
  <c r="L310" i="5"/>
  <c r="J310" i="4"/>
  <c r="J606" i="4"/>
  <c r="K310" i="4"/>
  <c r="L310" i="4"/>
  <c r="L340" i="4"/>
  <c r="I323" i="5"/>
  <c r="I324" i="5"/>
  <c r="I325" i="5"/>
  <c r="I326" i="5"/>
  <c r="I327" i="5"/>
  <c r="I328" i="5"/>
  <c r="I329" i="5"/>
  <c r="I330" i="5"/>
  <c r="I331" i="5"/>
  <c r="D332" i="5"/>
  <c r="E332" i="5"/>
  <c r="F332" i="5"/>
  <c r="F342" i="5"/>
  <c r="F344" i="6"/>
  <c r="G332" i="5"/>
  <c r="H332" i="5"/>
  <c r="H334" i="6"/>
  <c r="J332" i="5"/>
  <c r="K332" i="5"/>
  <c r="K334" i="6"/>
  <c r="L332" i="5"/>
  <c r="L591" i="5"/>
  <c r="I336" i="5"/>
  <c r="I337" i="5"/>
  <c r="I338" i="5"/>
  <c r="D339" i="5"/>
  <c r="E339" i="5"/>
  <c r="E341" i="6"/>
  <c r="F339" i="5"/>
  <c r="F369" i="5"/>
  <c r="G339" i="5"/>
  <c r="H339" i="5"/>
  <c r="H341" i="6"/>
  <c r="J339" i="5"/>
  <c r="K339" i="5"/>
  <c r="L339" i="5"/>
  <c r="L341" i="6"/>
  <c r="I352" i="5"/>
  <c r="I353" i="5"/>
  <c r="I354" i="5"/>
  <c r="I355" i="5"/>
  <c r="I356" i="5"/>
  <c r="I357" i="5"/>
  <c r="I358" i="5"/>
  <c r="I359" i="5"/>
  <c r="I360" i="5"/>
  <c r="D361" i="5"/>
  <c r="D363" i="6"/>
  <c r="E361" i="5"/>
  <c r="F361" i="5"/>
  <c r="F363" i="6"/>
  <c r="G361" i="5"/>
  <c r="H361" i="5"/>
  <c r="J361" i="5"/>
  <c r="J363" i="6"/>
  <c r="K361" i="5"/>
  <c r="K363" i="6"/>
  <c r="L361" i="5"/>
  <c r="I365" i="5"/>
  <c r="I366" i="5"/>
  <c r="I367" i="5"/>
  <c r="D368" i="5"/>
  <c r="E368" i="5"/>
  <c r="F368" i="5"/>
  <c r="F370" i="6"/>
  <c r="G368" i="5"/>
  <c r="H368" i="5"/>
  <c r="J368" i="5"/>
  <c r="J370" i="6"/>
  <c r="K368" i="5"/>
  <c r="L368" i="5"/>
  <c r="L398" i="5"/>
  <c r="L50" i="6"/>
  <c r="I381" i="5"/>
  <c r="I33" i="6"/>
  <c r="I382" i="5"/>
  <c r="I34" i="6"/>
  <c r="I383" i="5"/>
  <c r="I35" i="6"/>
  <c r="I384" i="5"/>
  <c r="I36" i="6"/>
  <c r="I385" i="5"/>
  <c r="I37" i="6"/>
  <c r="I386" i="5"/>
  <c r="I387" i="5"/>
  <c r="I39" i="6"/>
  <c r="I388" i="5"/>
  <c r="I40" i="6"/>
  <c r="I389" i="5"/>
  <c r="I41" i="6"/>
  <c r="D390" i="5"/>
  <c r="E390" i="5"/>
  <c r="F390" i="5"/>
  <c r="F42" i="6"/>
  <c r="F72" i="6"/>
  <c r="G390" i="5"/>
  <c r="H390" i="5"/>
  <c r="J390" i="5"/>
  <c r="K390" i="5"/>
  <c r="L390" i="5"/>
  <c r="L593" i="5"/>
  <c r="I394" i="5"/>
  <c r="I46" i="6"/>
  <c r="I395" i="5"/>
  <c r="I47" i="6"/>
  <c r="I396" i="5"/>
  <c r="I48" i="6"/>
  <c r="D397" i="5"/>
  <c r="D400" i="5"/>
  <c r="D52" i="6"/>
  <c r="E397" i="5"/>
  <c r="F397" i="5"/>
  <c r="F399" i="6"/>
  <c r="G397" i="5"/>
  <c r="H397" i="5"/>
  <c r="H399" i="6"/>
  <c r="J397" i="5"/>
  <c r="K397" i="5"/>
  <c r="L397" i="5"/>
  <c r="D410" i="5"/>
  <c r="D4" i="6"/>
  <c r="E410" i="5"/>
  <c r="F410" i="5"/>
  <c r="F4" i="6"/>
  <c r="G410" i="5"/>
  <c r="H410" i="5"/>
  <c r="H4" i="6"/>
  <c r="J410" i="5"/>
  <c r="J4" i="6"/>
  <c r="K410" i="5"/>
  <c r="K4" i="6"/>
  <c r="L410" i="5"/>
  <c r="L4" i="6"/>
  <c r="D411" i="5"/>
  <c r="D5" i="6"/>
  <c r="E411" i="5"/>
  <c r="F411" i="5"/>
  <c r="F5" i="6"/>
  <c r="G411" i="5"/>
  <c r="G5" i="6"/>
  <c r="H411" i="5"/>
  <c r="H5" i="6"/>
  <c r="J411" i="5"/>
  <c r="J5" i="6"/>
  <c r="K411" i="5"/>
  <c r="K5" i="6"/>
  <c r="L411" i="5"/>
  <c r="L5" i="6"/>
  <c r="D412" i="5"/>
  <c r="E412" i="5"/>
  <c r="E6" i="6"/>
  <c r="F412" i="5"/>
  <c r="G412" i="5"/>
  <c r="H412" i="5"/>
  <c r="H6" i="6"/>
  <c r="J412" i="5"/>
  <c r="J6" i="6"/>
  <c r="K412" i="5"/>
  <c r="K6" i="6"/>
  <c r="L412" i="5"/>
  <c r="L6" i="6"/>
  <c r="D413" i="5"/>
  <c r="E413" i="5"/>
  <c r="E419" i="5"/>
  <c r="E7" i="6"/>
  <c r="F413" i="5"/>
  <c r="F7" i="6"/>
  <c r="G413" i="5"/>
  <c r="G7" i="6"/>
  <c r="H413" i="5"/>
  <c r="H7" i="6"/>
  <c r="J413" i="5"/>
  <c r="J7" i="6"/>
  <c r="K413" i="5"/>
  <c r="L413" i="5"/>
  <c r="L7" i="6"/>
  <c r="D414" i="5"/>
  <c r="E414" i="5"/>
  <c r="E8" i="6"/>
  <c r="F414" i="5"/>
  <c r="F8" i="6"/>
  <c r="G414" i="5"/>
  <c r="H414" i="5"/>
  <c r="J414" i="5"/>
  <c r="J8" i="6"/>
  <c r="K414" i="5"/>
  <c r="K8" i="6"/>
  <c r="L414" i="5"/>
  <c r="L8" i="6"/>
  <c r="D415" i="5"/>
  <c r="D9" i="6"/>
  <c r="E415" i="5"/>
  <c r="E9" i="6"/>
  <c r="F415" i="5"/>
  <c r="F9" i="6"/>
  <c r="G415" i="5"/>
  <c r="G9" i="6"/>
  <c r="H415" i="5"/>
  <c r="H9" i="6"/>
  <c r="J415" i="5"/>
  <c r="J9" i="6"/>
  <c r="K415" i="5"/>
  <c r="K9" i="6"/>
  <c r="L415" i="5"/>
  <c r="L9" i="6"/>
  <c r="D416" i="5"/>
  <c r="D10" i="6"/>
  <c r="E416" i="5"/>
  <c r="E10" i="6"/>
  <c r="F416" i="5"/>
  <c r="G416" i="5"/>
  <c r="G10" i="6"/>
  <c r="H416" i="5"/>
  <c r="H10" i="6"/>
  <c r="J416" i="5"/>
  <c r="J10" i="6"/>
  <c r="K416" i="5"/>
  <c r="K10" i="6"/>
  <c r="L416" i="5"/>
  <c r="L10" i="6"/>
  <c r="D417" i="5"/>
  <c r="D11" i="6"/>
  <c r="E417" i="5"/>
  <c r="E11" i="6"/>
  <c r="F417" i="5"/>
  <c r="F11" i="6"/>
  <c r="G417" i="5"/>
  <c r="H417" i="5"/>
  <c r="H11" i="6"/>
  <c r="J417" i="5"/>
  <c r="J11" i="6"/>
  <c r="K417" i="5"/>
  <c r="K11" i="6"/>
  <c r="L417" i="5"/>
  <c r="L11" i="6"/>
  <c r="D418" i="5"/>
  <c r="D12" i="6"/>
  <c r="E418" i="5"/>
  <c r="F418" i="5"/>
  <c r="F12" i="6"/>
  <c r="G418" i="5"/>
  <c r="G12" i="6"/>
  <c r="H418" i="5"/>
  <c r="H12" i="6"/>
  <c r="J418" i="5"/>
  <c r="J12" i="6"/>
  <c r="K418" i="5"/>
  <c r="K12" i="6"/>
  <c r="L418" i="5"/>
  <c r="D423" i="5"/>
  <c r="E423" i="5"/>
  <c r="F423" i="5"/>
  <c r="G423" i="5"/>
  <c r="G17" i="6"/>
  <c r="H423" i="5"/>
  <c r="D424" i="5"/>
  <c r="D18" i="6"/>
  <c r="E424" i="5"/>
  <c r="E18" i="6"/>
  <c r="F424" i="5"/>
  <c r="G424" i="5"/>
  <c r="G18" i="6"/>
  <c r="H424" i="5"/>
  <c r="J424" i="5"/>
  <c r="J18" i="6"/>
  <c r="K424" i="5"/>
  <c r="K18" i="6"/>
  <c r="L424" i="5"/>
  <c r="L18" i="6"/>
  <c r="D425" i="5"/>
  <c r="D19" i="6"/>
  <c r="E425" i="5"/>
  <c r="E19" i="6"/>
  <c r="F425" i="5"/>
  <c r="F19" i="6"/>
  <c r="G425" i="5"/>
  <c r="G19" i="6"/>
  <c r="H425" i="5"/>
  <c r="H19" i="6"/>
  <c r="J425" i="5"/>
  <c r="J19" i="6"/>
  <c r="K425" i="5"/>
  <c r="L425" i="5"/>
  <c r="L19" i="6"/>
  <c r="N434" i="5"/>
  <c r="O434" i="5"/>
  <c r="H583" i="5"/>
  <c r="H584" i="5"/>
  <c r="H585" i="5"/>
  <c r="H586" i="5"/>
  <c r="H587" i="5"/>
  <c r="H588" i="5"/>
  <c r="H589" i="5"/>
  <c r="H590" i="5"/>
  <c r="H591" i="5"/>
  <c r="H592" i="5"/>
  <c r="H593" i="5"/>
  <c r="H599" i="5"/>
  <c r="H600" i="5"/>
  <c r="H601" i="5"/>
  <c r="H602" i="5"/>
  <c r="H603" i="5"/>
  <c r="H604" i="5"/>
  <c r="H605" i="5"/>
  <c r="H606" i="5"/>
  <c r="H607" i="5"/>
  <c r="H608" i="5"/>
  <c r="H609" i="5"/>
  <c r="H615" i="5"/>
  <c r="H616" i="5"/>
  <c r="H617" i="5"/>
  <c r="H618" i="5"/>
  <c r="H619" i="5"/>
  <c r="H620" i="5"/>
  <c r="H621" i="5"/>
  <c r="H622" i="5"/>
  <c r="H623" i="5"/>
  <c r="H624" i="5"/>
  <c r="H625" i="5"/>
  <c r="C15" i="4"/>
  <c r="D15" i="4"/>
  <c r="E15" i="4"/>
  <c r="F15" i="4"/>
  <c r="G15" i="4"/>
  <c r="H15" i="4"/>
  <c r="J15" i="4"/>
  <c r="K15" i="4"/>
  <c r="L15" i="4"/>
  <c r="C22" i="4"/>
  <c r="D22" i="4"/>
  <c r="E22" i="4"/>
  <c r="F22" i="4"/>
  <c r="G22" i="4"/>
  <c r="H22" i="4"/>
  <c r="J22" i="4"/>
  <c r="K22" i="4"/>
  <c r="L22" i="4"/>
  <c r="C25" i="4"/>
  <c r="D33" i="4"/>
  <c r="E33" i="4"/>
  <c r="F33" i="4"/>
  <c r="G33" i="4"/>
  <c r="H33" i="4"/>
  <c r="J33" i="4"/>
  <c r="K33" i="4"/>
  <c r="L33" i="4"/>
  <c r="D34" i="4"/>
  <c r="E34" i="4"/>
  <c r="F34" i="4"/>
  <c r="G34" i="4"/>
  <c r="H34" i="4"/>
  <c r="J34" i="4"/>
  <c r="K34" i="4"/>
  <c r="L34" i="4"/>
  <c r="D35" i="4"/>
  <c r="I35" i="4"/>
  <c r="E35" i="4"/>
  <c r="F35" i="4"/>
  <c r="G35" i="4"/>
  <c r="H35" i="4"/>
  <c r="J35" i="4"/>
  <c r="K35" i="4"/>
  <c r="L35" i="4"/>
  <c r="D36" i="4"/>
  <c r="I36" i="4"/>
  <c r="J36" i="4"/>
  <c r="K36" i="4"/>
  <c r="L36" i="4"/>
  <c r="D37" i="4"/>
  <c r="E37" i="4"/>
  <c r="F37" i="4"/>
  <c r="G37" i="4"/>
  <c r="H37" i="4"/>
  <c r="J37" i="4"/>
  <c r="K37" i="4"/>
  <c r="L37" i="4"/>
  <c r="D38" i="4"/>
  <c r="E38" i="4"/>
  <c r="F38" i="4"/>
  <c r="G38" i="4"/>
  <c r="H38" i="4"/>
  <c r="J38" i="4"/>
  <c r="K38" i="4"/>
  <c r="L38" i="4"/>
  <c r="D39" i="4"/>
  <c r="E39" i="4"/>
  <c r="F39" i="4"/>
  <c r="G39" i="4"/>
  <c r="H39" i="4"/>
  <c r="J39" i="4"/>
  <c r="K39" i="4"/>
  <c r="L39" i="4"/>
  <c r="D40" i="4"/>
  <c r="E40" i="4"/>
  <c r="F40" i="4"/>
  <c r="I40" i="4"/>
  <c r="G40" i="4"/>
  <c r="H40" i="4"/>
  <c r="J40" i="4"/>
  <c r="K40" i="4"/>
  <c r="L40" i="4"/>
  <c r="D41" i="4"/>
  <c r="E41" i="4"/>
  <c r="F41" i="4"/>
  <c r="G41" i="4"/>
  <c r="H41" i="4"/>
  <c r="J41" i="4"/>
  <c r="K41" i="4"/>
  <c r="L41" i="4"/>
  <c r="D44" i="4"/>
  <c r="E44" i="4"/>
  <c r="F44" i="4"/>
  <c r="G44" i="4"/>
  <c r="H44" i="4"/>
  <c r="J44" i="4"/>
  <c r="K44" i="4"/>
  <c r="L44" i="4"/>
  <c r="D46" i="4"/>
  <c r="E46" i="4"/>
  <c r="F46" i="4"/>
  <c r="G46" i="4"/>
  <c r="H46" i="4"/>
  <c r="J46" i="4"/>
  <c r="K46" i="4"/>
  <c r="L46" i="4"/>
  <c r="D47" i="4"/>
  <c r="E47" i="4"/>
  <c r="F47" i="4"/>
  <c r="G47" i="4"/>
  <c r="H47" i="4"/>
  <c r="J47" i="4"/>
  <c r="K47" i="4"/>
  <c r="L47" i="4"/>
  <c r="D48" i="4"/>
  <c r="E48" i="4"/>
  <c r="F48" i="4"/>
  <c r="G48" i="4"/>
  <c r="H48" i="4"/>
  <c r="H49" i="4"/>
  <c r="H79" i="4"/>
  <c r="J48" i="4"/>
  <c r="K48" i="4"/>
  <c r="L48" i="4"/>
  <c r="L49" i="4"/>
  <c r="D51" i="4"/>
  <c r="E51" i="4"/>
  <c r="F51" i="4"/>
  <c r="G51" i="4"/>
  <c r="H51" i="4"/>
  <c r="J51" i="4"/>
  <c r="K51" i="4"/>
  <c r="K54" i="4"/>
  <c r="L51" i="4"/>
  <c r="C52" i="4"/>
  <c r="C54" i="4"/>
  <c r="A59" i="4"/>
  <c r="A88" i="4"/>
  <c r="I62" i="4"/>
  <c r="I63" i="4"/>
  <c r="I64" i="4"/>
  <c r="I65" i="4"/>
  <c r="I66" i="4"/>
  <c r="I67" i="4"/>
  <c r="I68" i="4"/>
  <c r="I69" i="4"/>
  <c r="I70" i="4"/>
  <c r="D71" i="4"/>
  <c r="E71" i="4"/>
  <c r="F71" i="4"/>
  <c r="G71" i="4"/>
  <c r="H71" i="4"/>
  <c r="H101" i="4"/>
  <c r="J71" i="4"/>
  <c r="K71" i="4"/>
  <c r="L71" i="4"/>
  <c r="I75" i="4"/>
  <c r="I76" i="4"/>
  <c r="I77" i="4"/>
  <c r="D78" i="4"/>
  <c r="D80" i="5"/>
  <c r="E78" i="4"/>
  <c r="F78" i="4"/>
  <c r="G78" i="4"/>
  <c r="H78" i="4"/>
  <c r="J78" i="4"/>
  <c r="K78" i="4"/>
  <c r="K598" i="4"/>
  <c r="L78" i="4"/>
  <c r="L598" i="4"/>
  <c r="N84" i="4"/>
  <c r="N113" i="4"/>
  <c r="N142" i="4"/>
  <c r="N171" i="4"/>
  <c r="N200" i="4"/>
  <c r="N229" i="4"/>
  <c r="N258" i="4"/>
  <c r="N287" i="4"/>
  <c r="N316" i="4"/>
  <c r="N345" i="4"/>
  <c r="N374" i="4"/>
  <c r="N403" i="4"/>
  <c r="O84" i="4"/>
  <c r="O113" i="4"/>
  <c r="O142" i="4"/>
  <c r="O171" i="4"/>
  <c r="O200" i="4"/>
  <c r="O229" i="4"/>
  <c r="O258" i="4"/>
  <c r="O287" i="4"/>
  <c r="O316" i="4"/>
  <c r="O345" i="4"/>
  <c r="O374" i="4"/>
  <c r="O403" i="4"/>
  <c r="I91" i="4"/>
  <c r="I92" i="4"/>
  <c r="I93" i="4"/>
  <c r="I94" i="4"/>
  <c r="I95" i="4"/>
  <c r="I96" i="4"/>
  <c r="I97" i="4"/>
  <c r="I98" i="4"/>
  <c r="I99" i="4"/>
  <c r="D100" i="4"/>
  <c r="D102" i="5"/>
  <c r="E100" i="4"/>
  <c r="F100" i="4"/>
  <c r="G100" i="4"/>
  <c r="G130" i="4"/>
  <c r="H100" i="4"/>
  <c r="H102" i="5"/>
  <c r="J100" i="4"/>
  <c r="J102" i="5"/>
  <c r="K100" i="4"/>
  <c r="L100" i="4"/>
  <c r="L130" i="4"/>
  <c r="I104" i="4"/>
  <c r="I105" i="4"/>
  <c r="I106" i="4"/>
  <c r="D107" i="4"/>
  <c r="D109" i="5"/>
  <c r="E107" i="4"/>
  <c r="E137" i="4"/>
  <c r="F107" i="4"/>
  <c r="F137" i="4"/>
  <c r="G107" i="4"/>
  <c r="H107" i="4"/>
  <c r="J107" i="4"/>
  <c r="J137" i="4"/>
  <c r="K107" i="4"/>
  <c r="L107" i="4"/>
  <c r="L599" i="4"/>
  <c r="I120" i="4"/>
  <c r="I121" i="4"/>
  <c r="I122" i="4"/>
  <c r="I123" i="4"/>
  <c r="I124" i="4"/>
  <c r="I129" i="4"/>
  <c r="I159" i="4"/>
  <c r="I125" i="4"/>
  <c r="I126" i="4"/>
  <c r="I127" i="4"/>
  <c r="I128" i="4"/>
  <c r="D129" i="4"/>
  <c r="D159" i="4"/>
  <c r="E129" i="4"/>
  <c r="F129" i="4"/>
  <c r="F131" i="5"/>
  <c r="G129" i="4"/>
  <c r="H129" i="4"/>
  <c r="J129" i="4"/>
  <c r="J131" i="5"/>
  <c r="K129" i="4"/>
  <c r="K159" i="4"/>
  <c r="L129" i="4"/>
  <c r="L159" i="4"/>
  <c r="I133" i="4"/>
  <c r="I134" i="4"/>
  <c r="I135" i="4"/>
  <c r="D136" i="4"/>
  <c r="E136" i="4"/>
  <c r="F136" i="4"/>
  <c r="F138" i="5"/>
  <c r="G136" i="4"/>
  <c r="G138" i="5"/>
  <c r="H136" i="4"/>
  <c r="H166" i="4"/>
  <c r="J136" i="4"/>
  <c r="J166" i="4"/>
  <c r="K136" i="4"/>
  <c r="L136" i="4"/>
  <c r="L166" i="4"/>
  <c r="I149" i="4"/>
  <c r="I150" i="4"/>
  <c r="I151" i="4"/>
  <c r="I152" i="4"/>
  <c r="I153" i="4"/>
  <c r="I154" i="4"/>
  <c r="I155" i="4"/>
  <c r="I156" i="4"/>
  <c r="I157" i="4"/>
  <c r="D158" i="4"/>
  <c r="D160" i="5"/>
  <c r="E158" i="4"/>
  <c r="E188" i="4"/>
  <c r="F158" i="4"/>
  <c r="F160" i="5"/>
  <c r="G158" i="4"/>
  <c r="G160" i="5"/>
  <c r="H158" i="4"/>
  <c r="H160" i="5"/>
  <c r="J158" i="4"/>
  <c r="K158" i="4"/>
  <c r="K585" i="4"/>
  <c r="L158" i="4"/>
  <c r="L188" i="4"/>
  <c r="I162" i="4"/>
  <c r="I163" i="4"/>
  <c r="I164" i="4"/>
  <c r="D165" i="4"/>
  <c r="D195" i="4"/>
  <c r="E165" i="4"/>
  <c r="F165" i="4"/>
  <c r="F167" i="5"/>
  <c r="G165" i="4"/>
  <c r="G167" i="5"/>
  <c r="G170" i="5"/>
  <c r="H165" i="4"/>
  <c r="J165" i="4"/>
  <c r="J168" i="4"/>
  <c r="J617" i="4"/>
  <c r="K165" i="4"/>
  <c r="K601" i="4"/>
  <c r="L165" i="4"/>
  <c r="I178" i="4"/>
  <c r="I179" i="4"/>
  <c r="I180" i="4"/>
  <c r="I181" i="4"/>
  <c r="I182" i="4"/>
  <c r="I183" i="4"/>
  <c r="I184" i="4"/>
  <c r="I185" i="4"/>
  <c r="I186" i="4"/>
  <c r="D187" i="4"/>
  <c r="D217" i="4"/>
  <c r="E187" i="4"/>
  <c r="F187" i="4"/>
  <c r="G187" i="4"/>
  <c r="G189" i="5"/>
  <c r="H187" i="4"/>
  <c r="J187" i="4"/>
  <c r="K187" i="4"/>
  <c r="L187" i="4"/>
  <c r="I191" i="4"/>
  <c r="I192" i="4"/>
  <c r="I193" i="4"/>
  <c r="D194" i="4"/>
  <c r="D224" i="4"/>
  <c r="E194" i="4"/>
  <c r="E196" i="5"/>
  <c r="F194" i="4"/>
  <c r="F196" i="5"/>
  <c r="G194" i="4"/>
  <c r="G224" i="4"/>
  <c r="H194" i="4"/>
  <c r="J194" i="4"/>
  <c r="L194" i="4"/>
  <c r="L602" i="4"/>
  <c r="I207" i="4"/>
  <c r="I208" i="4"/>
  <c r="I209" i="4"/>
  <c r="I210" i="4"/>
  <c r="I211" i="4"/>
  <c r="I212" i="4"/>
  <c r="I213" i="4"/>
  <c r="I214" i="4"/>
  <c r="I215" i="4"/>
  <c r="D216" i="4"/>
  <c r="E216" i="4"/>
  <c r="F216" i="4"/>
  <c r="G216" i="4"/>
  <c r="G246" i="4"/>
  <c r="H216" i="4"/>
  <c r="H246" i="4"/>
  <c r="J216" i="4"/>
  <c r="J218" i="5"/>
  <c r="K216" i="4"/>
  <c r="L216" i="4"/>
  <c r="L587" i="4"/>
  <c r="I220" i="4"/>
  <c r="I221" i="4"/>
  <c r="I222" i="4"/>
  <c r="D223" i="4"/>
  <c r="E223" i="4"/>
  <c r="F223" i="4"/>
  <c r="F225" i="5"/>
  <c r="G223" i="4"/>
  <c r="H223" i="4"/>
  <c r="J223" i="4"/>
  <c r="K223" i="4"/>
  <c r="K603" i="4"/>
  <c r="L223" i="4"/>
  <c r="L603" i="4"/>
  <c r="I236" i="4"/>
  <c r="I237" i="4"/>
  <c r="I238" i="4"/>
  <c r="I239" i="4"/>
  <c r="I240" i="4"/>
  <c r="I241" i="4"/>
  <c r="I242" i="4"/>
  <c r="I243" i="4"/>
  <c r="I244" i="4"/>
  <c r="D245" i="4"/>
  <c r="D247" i="5"/>
  <c r="E245" i="4"/>
  <c r="F245" i="4"/>
  <c r="G245" i="4"/>
  <c r="G247" i="5"/>
  <c r="H245" i="4"/>
  <c r="H247" i="5"/>
  <c r="J245" i="4"/>
  <c r="K245" i="4"/>
  <c r="L245" i="4"/>
  <c r="L588" i="4"/>
  <c r="I249" i="4"/>
  <c r="I250" i="4"/>
  <c r="I251" i="4"/>
  <c r="D252" i="4"/>
  <c r="E252" i="4"/>
  <c r="F252" i="4"/>
  <c r="G252" i="4"/>
  <c r="G282" i="4"/>
  <c r="H252" i="4"/>
  <c r="H282" i="4"/>
  <c r="J252" i="4"/>
  <c r="J604" i="4"/>
  <c r="K252" i="4"/>
  <c r="L252" i="4"/>
  <c r="I265" i="4"/>
  <c r="I266" i="4"/>
  <c r="I267" i="4"/>
  <c r="I268" i="4"/>
  <c r="I269" i="4"/>
  <c r="I270" i="4"/>
  <c r="I271" i="4"/>
  <c r="I272" i="4"/>
  <c r="I273" i="4"/>
  <c r="D274" i="4"/>
  <c r="D304" i="4"/>
  <c r="E274" i="4"/>
  <c r="F274" i="4"/>
  <c r="F276" i="5"/>
  <c r="G274" i="4"/>
  <c r="G276" i="5"/>
  <c r="H274" i="4"/>
  <c r="J274" i="4"/>
  <c r="J589" i="4"/>
  <c r="K274" i="4"/>
  <c r="K589" i="4"/>
  <c r="L274" i="4"/>
  <c r="I278" i="4"/>
  <c r="I279" i="4"/>
  <c r="I280" i="4"/>
  <c r="D281" i="4"/>
  <c r="E281" i="4"/>
  <c r="E311" i="4"/>
  <c r="E314" i="4"/>
  <c r="F281" i="4"/>
  <c r="F283" i="5"/>
  <c r="G281" i="4"/>
  <c r="G311" i="4"/>
  <c r="H281" i="4"/>
  <c r="H284" i="4"/>
  <c r="J281" i="4"/>
  <c r="J605" i="4"/>
  <c r="K281" i="4"/>
  <c r="L281" i="4"/>
  <c r="I294" i="4"/>
  <c r="I295" i="4"/>
  <c r="I296" i="4"/>
  <c r="I297" i="4"/>
  <c r="I298" i="4"/>
  <c r="I299" i="4"/>
  <c r="I300" i="4"/>
  <c r="I301" i="4"/>
  <c r="I302" i="4"/>
  <c r="D303" i="4"/>
  <c r="D305" i="5"/>
  <c r="E303" i="4"/>
  <c r="F303" i="4"/>
  <c r="G303" i="4"/>
  <c r="G333" i="4"/>
  <c r="H303" i="4"/>
  <c r="J303" i="4"/>
  <c r="K303" i="4"/>
  <c r="K333" i="4"/>
  <c r="L303" i="4"/>
  <c r="L333" i="4"/>
  <c r="L343" i="4"/>
  <c r="I307" i="4"/>
  <c r="I310" i="4"/>
  <c r="I308" i="4"/>
  <c r="I309" i="4"/>
  <c r="D310" i="4"/>
  <c r="D340" i="4"/>
  <c r="E310" i="4"/>
  <c r="F310" i="4"/>
  <c r="G310" i="4"/>
  <c r="G340" i="4"/>
  <c r="H310" i="4"/>
  <c r="I323" i="4"/>
  <c r="I324" i="4"/>
  <c r="I325" i="4"/>
  <c r="I326" i="4"/>
  <c r="I327" i="4"/>
  <c r="I328" i="4"/>
  <c r="I329" i="4"/>
  <c r="I330" i="4"/>
  <c r="I331" i="4"/>
  <c r="D332" i="4"/>
  <c r="E332" i="4"/>
  <c r="E334" i="5"/>
  <c r="E344" i="5"/>
  <c r="F332" i="4"/>
  <c r="G332" i="4"/>
  <c r="H332" i="4"/>
  <c r="H334" i="5"/>
  <c r="J332" i="4"/>
  <c r="K332" i="4"/>
  <c r="K334" i="5"/>
  <c r="L332" i="4"/>
  <c r="I336" i="4"/>
  <c r="I337" i="4"/>
  <c r="I338" i="4"/>
  <c r="D339" i="4"/>
  <c r="D341" i="5"/>
  <c r="E339" i="4"/>
  <c r="F339" i="4"/>
  <c r="F369" i="4"/>
  <c r="G339" i="4"/>
  <c r="G369" i="4"/>
  <c r="H339" i="4"/>
  <c r="H341" i="5"/>
  <c r="H344" i="5"/>
  <c r="J339" i="4"/>
  <c r="J607" i="4"/>
  <c r="K339" i="4"/>
  <c r="K369" i="4"/>
  <c r="L339" i="4"/>
  <c r="I352" i="4"/>
  <c r="I353" i="4"/>
  <c r="I354" i="4"/>
  <c r="I355" i="4"/>
  <c r="I356" i="4"/>
  <c r="I357" i="4"/>
  <c r="I358" i="4"/>
  <c r="I359" i="4"/>
  <c r="I360" i="4"/>
  <c r="D361" i="4"/>
  <c r="D391" i="4"/>
  <c r="E361" i="4"/>
  <c r="E363" i="5"/>
  <c r="F361" i="4"/>
  <c r="G361" i="4"/>
  <c r="G363" i="5"/>
  <c r="H361" i="4"/>
  <c r="J361" i="4"/>
  <c r="K361" i="4"/>
  <c r="K391" i="4"/>
  <c r="K43" i="5"/>
  <c r="L361" i="4"/>
  <c r="I365" i="4"/>
  <c r="I366" i="4"/>
  <c r="I367" i="4"/>
  <c r="D368" i="4"/>
  <c r="E368" i="4"/>
  <c r="F368" i="4"/>
  <c r="G368" i="4"/>
  <c r="G398" i="4"/>
  <c r="G50" i="5"/>
  <c r="H368" i="4"/>
  <c r="H370" i="5"/>
  <c r="J368" i="4"/>
  <c r="K368" i="4"/>
  <c r="L368" i="4"/>
  <c r="L370" i="5"/>
  <c r="I381" i="4"/>
  <c r="I382" i="4"/>
  <c r="I383" i="4"/>
  <c r="I384" i="4"/>
  <c r="I385" i="4"/>
  <c r="I386" i="4"/>
  <c r="I387" i="4"/>
  <c r="I388" i="4"/>
  <c r="I389" i="4"/>
  <c r="D390" i="4"/>
  <c r="D42" i="5"/>
  <c r="E390" i="4"/>
  <c r="F390" i="4"/>
  <c r="F42" i="5"/>
  <c r="F72" i="5"/>
  <c r="G390" i="4"/>
  <c r="G42" i="5"/>
  <c r="G72" i="5"/>
  <c r="H390" i="4"/>
  <c r="J390" i="4"/>
  <c r="J593" i="4"/>
  <c r="K390" i="4"/>
  <c r="L390" i="4"/>
  <c r="I394" i="4"/>
  <c r="I46" i="5"/>
  <c r="I395" i="4"/>
  <c r="I47" i="5"/>
  <c r="I396" i="4"/>
  <c r="I48" i="5"/>
  <c r="D397" i="4"/>
  <c r="E397" i="4"/>
  <c r="E49" i="5"/>
  <c r="E79" i="5"/>
  <c r="F397" i="4"/>
  <c r="F399" i="5"/>
  <c r="F51" i="6"/>
  <c r="G397" i="4"/>
  <c r="G49" i="5"/>
  <c r="G79" i="5"/>
  <c r="H397" i="4"/>
  <c r="J397" i="4"/>
  <c r="J49" i="5"/>
  <c r="J79" i="5"/>
  <c r="K397" i="4"/>
  <c r="D410" i="4"/>
  <c r="D4" i="5"/>
  <c r="E410" i="4"/>
  <c r="E4" i="5"/>
  <c r="F410" i="4"/>
  <c r="G410" i="4"/>
  <c r="G4" i="5"/>
  <c r="H410" i="4"/>
  <c r="J410" i="4"/>
  <c r="J4" i="5"/>
  <c r="K410" i="4"/>
  <c r="L410" i="4"/>
  <c r="L4" i="5"/>
  <c r="D411" i="4"/>
  <c r="E411" i="4"/>
  <c r="E5" i="5"/>
  <c r="F411" i="4"/>
  <c r="F5" i="5"/>
  <c r="G411" i="4"/>
  <c r="G5" i="5"/>
  <c r="H411" i="4"/>
  <c r="J411" i="4"/>
  <c r="J5" i="5"/>
  <c r="K411" i="4"/>
  <c r="K5" i="5"/>
  <c r="L411" i="4"/>
  <c r="D412" i="4"/>
  <c r="E412" i="4"/>
  <c r="F412" i="4"/>
  <c r="F6" i="5"/>
  <c r="G412" i="4"/>
  <c r="G6" i="5"/>
  <c r="H412" i="4"/>
  <c r="H6" i="5"/>
  <c r="J412" i="4"/>
  <c r="K412" i="4"/>
  <c r="K6" i="5"/>
  <c r="L412" i="4"/>
  <c r="L6" i="5"/>
  <c r="D413" i="4"/>
  <c r="D7" i="5"/>
  <c r="E413" i="4"/>
  <c r="F413" i="4"/>
  <c r="F7" i="5"/>
  <c r="G413" i="4"/>
  <c r="G7" i="5"/>
  <c r="H413" i="4"/>
  <c r="H7" i="5"/>
  <c r="J413" i="4"/>
  <c r="J7" i="5"/>
  <c r="K413" i="4"/>
  <c r="K7" i="5"/>
  <c r="L413" i="4"/>
  <c r="L7" i="5"/>
  <c r="D414" i="4"/>
  <c r="E414" i="4"/>
  <c r="E8" i="5"/>
  <c r="F414" i="4"/>
  <c r="F8" i="5"/>
  <c r="G414" i="4"/>
  <c r="G8" i="5"/>
  <c r="H414" i="4"/>
  <c r="J414" i="4"/>
  <c r="J8" i="5"/>
  <c r="K414" i="4"/>
  <c r="L414" i="4"/>
  <c r="L8" i="5"/>
  <c r="D415" i="4"/>
  <c r="E415" i="4"/>
  <c r="F415" i="4"/>
  <c r="F9" i="5"/>
  <c r="G415" i="4"/>
  <c r="H415" i="4"/>
  <c r="H9" i="5"/>
  <c r="J415" i="4"/>
  <c r="J9" i="5"/>
  <c r="K415" i="4"/>
  <c r="K9" i="5"/>
  <c r="L415" i="4"/>
  <c r="L9" i="5"/>
  <c r="D416" i="4"/>
  <c r="D10" i="5"/>
  <c r="E416" i="4"/>
  <c r="E10" i="5"/>
  <c r="F416" i="4"/>
  <c r="F10" i="5"/>
  <c r="G416" i="4"/>
  <c r="H416" i="4"/>
  <c r="H10" i="5"/>
  <c r="J416" i="4"/>
  <c r="K416" i="4"/>
  <c r="K10" i="5"/>
  <c r="L416" i="4"/>
  <c r="L10" i="5"/>
  <c r="D417" i="4"/>
  <c r="D11" i="5"/>
  <c r="E417" i="4"/>
  <c r="E11" i="5"/>
  <c r="F417" i="4"/>
  <c r="F11" i="5"/>
  <c r="G417" i="4"/>
  <c r="G11" i="5"/>
  <c r="H417" i="4"/>
  <c r="H11" i="5"/>
  <c r="J417" i="4"/>
  <c r="J11" i="5"/>
  <c r="K417" i="4"/>
  <c r="K11" i="5"/>
  <c r="L417" i="4"/>
  <c r="L11" i="5"/>
  <c r="D418" i="4"/>
  <c r="E418" i="4"/>
  <c r="F418" i="4"/>
  <c r="G418" i="4"/>
  <c r="G12" i="5"/>
  <c r="H418" i="4"/>
  <c r="H12" i="5"/>
  <c r="J418" i="4"/>
  <c r="J12" i="5"/>
  <c r="K418" i="4"/>
  <c r="K12" i="5"/>
  <c r="L418" i="4"/>
  <c r="L12" i="5"/>
  <c r="I421" i="4"/>
  <c r="D423" i="4"/>
  <c r="D17" i="5"/>
  <c r="E423" i="4"/>
  <c r="E17" i="5"/>
  <c r="F423" i="4"/>
  <c r="G423" i="4"/>
  <c r="G426" i="4"/>
  <c r="H423" i="4"/>
  <c r="D424" i="4"/>
  <c r="D18" i="5"/>
  <c r="E424" i="4"/>
  <c r="F424" i="4"/>
  <c r="F18" i="5"/>
  <c r="G424" i="4"/>
  <c r="G18" i="5"/>
  <c r="H424" i="4"/>
  <c r="J424" i="4"/>
  <c r="K424" i="4"/>
  <c r="K18" i="5"/>
  <c r="L424" i="4"/>
  <c r="L18" i="5"/>
  <c r="D425" i="4"/>
  <c r="D19" i="5"/>
  <c r="E425" i="4"/>
  <c r="E19" i="5"/>
  <c r="F425" i="4"/>
  <c r="F19" i="5"/>
  <c r="G425" i="4"/>
  <c r="G19" i="5"/>
  <c r="H425" i="4"/>
  <c r="H19" i="5"/>
  <c r="J425" i="4"/>
  <c r="J19" i="5"/>
  <c r="K425" i="4"/>
  <c r="K19" i="5"/>
  <c r="L425" i="4"/>
  <c r="L19" i="5"/>
  <c r="I428" i="4"/>
  <c r="D431" i="4"/>
  <c r="D25" i="5"/>
  <c r="E431" i="4"/>
  <c r="E25" i="5"/>
  <c r="F431" i="4"/>
  <c r="F25" i="5"/>
  <c r="G431" i="4"/>
  <c r="G25" i="5"/>
  <c r="H431" i="4"/>
  <c r="H25" i="5"/>
  <c r="J431" i="4"/>
  <c r="J25" i="5"/>
  <c r="K431" i="4"/>
  <c r="K25" i="5"/>
  <c r="L431" i="4"/>
  <c r="L25" i="5"/>
  <c r="H583" i="4"/>
  <c r="H584" i="4"/>
  <c r="H585" i="4"/>
  <c r="H586" i="4"/>
  <c r="H587" i="4"/>
  <c r="H588" i="4"/>
  <c r="H589" i="4"/>
  <c r="H590" i="4"/>
  <c r="H591" i="4"/>
  <c r="H592" i="4"/>
  <c r="H593" i="4"/>
  <c r="H599" i="4"/>
  <c r="H600" i="4"/>
  <c r="H601" i="4"/>
  <c r="H602" i="4"/>
  <c r="H603" i="4"/>
  <c r="H604" i="4"/>
  <c r="H605" i="4"/>
  <c r="H606" i="4"/>
  <c r="H607" i="4"/>
  <c r="H608" i="4"/>
  <c r="H609" i="4"/>
  <c r="L606" i="4"/>
  <c r="H615" i="4"/>
  <c r="H616" i="4"/>
  <c r="H617" i="4"/>
  <c r="H618" i="4"/>
  <c r="H619" i="4"/>
  <c r="H620" i="4"/>
  <c r="H621" i="4"/>
  <c r="H622" i="4"/>
  <c r="H623" i="4"/>
  <c r="H624" i="4"/>
  <c r="H625" i="4"/>
  <c r="I4" i="1"/>
  <c r="I5" i="1"/>
  <c r="I6" i="1"/>
  <c r="I7" i="1"/>
  <c r="I8" i="1"/>
  <c r="I9" i="1"/>
  <c r="I10" i="1"/>
  <c r="I11" i="1"/>
  <c r="I12" i="1"/>
  <c r="D13" i="1"/>
  <c r="E13" i="1"/>
  <c r="F13" i="1"/>
  <c r="G13" i="1"/>
  <c r="H13" i="1"/>
  <c r="J13" i="1"/>
  <c r="K13" i="1"/>
  <c r="L13" i="1"/>
  <c r="N13" i="1"/>
  <c r="O13" i="1"/>
  <c r="O23" i="1"/>
  <c r="O29" i="1"/>
  <c r="I17" i="1"/>
  <c r="I18" i="1"/>
  <c r="I19" i="1"/>
  <c r="D20" i="1"/>
  <c r="D23" i="1"/>
  <c r="E20" i="1"/>
  <c r="F20" i="1"/>
  <c r="G20" i="1"/>
  <c r="H20" i="1"/>
  <c r="J20" i="1"/>
  <c r="K20" i="1"/>
  <c r="K23" i="1"/>
  <c r="L20" i="1"/>
  <c r="N20" i="1"/>
  <c r="N23" i="1"/>
  <c r="N29" i="1"/>
  <c r="O20" i="1"/>
  <c r="I33" i="1"/>
  <c r="I34" i="1"/>
  <c r="I35" i="1"/>
  <c r="I36" i="1"/>
  <c r="I37" i="1"/>
  <c r="I38" i="1"/>
  <c r="I39" i="1"/>
  <c r="I40" i="1"/>
  <c r="I41" i="1"/>
  <c r="D42" i="1"/>
  <c r="E42" i="1"/>
  <c r="F42" i="1"/>
  <c r="F72" i="1"/>
  <c r="G42" i="1"/>
  <c r="H42" i="1"/>
  <c r="J42" i="1"/>
  <c r="J72" i="1"/>
  <c r="K42" i="1"/>
  <c r="K72" i="1"/>
  <c r="L42" i="1"/>
  <c r="N42" i="1"/>
  <c r="O42" i="1"/>
  <c r="I43" i="1"/>
  <c r="I44" i="1"/>
  <c r="I54" i="1"/>
  <c r="I46" i="1"/>
  <c r="I47" i="1"/>
  <c r="I48" i="1"/>
  <c r="D49" i="1"/>
  <c r="D79" i="1"/>
  <c r="E49" i="1"/>
  <c r="E79" i="1"/>
  <c r="F49" i="1"/>
  <c r="F79" i="1"/>
  <c r="G49" i="1"/>
  <c r="H49" i="1"/>
  <c r="J49" i="1"/>
  <c r="J79" i="1"/>
  <c r="K49" i="1"/>
  <c r="K79" i="1"/>
  <c r="L49" i="1"/>
  <c r="N49" i="1"/>
  <c r="O49" i="1"/>
  <c r="I50" i="1"/>
  <c r="I51" i="1"/>
  <c r="C52" i="1"/>
  <c r="C54" i="1"/>
  <c r="D53" i="1"/>
  <c r="E53" i="1"/>
  <c r="F53" i="1"/>
  <c r="G53" i="1"/>
  <c r="H53" i="1"/>
  <c r="J53" i="1"/>
  <c r="K53" i="1"/>
  <c r="L53" i="1"/>
  <c r="D54" i="1"/>
  <c r="E54" i="1"/>
  <c r="F54" i="1"/>
  <c r="G54" i="1"/>
  <c r="H54" i="1"/>
  <c r="J54" i="1"/>
  <c r="K54" i="1"/>
  <c r="L54" i="1"/>
  <c r="I62" i="1"/>
  <c r="N62" i="1"/>
  <c r="N91" i="1"/>
  <c r="O62" i="1"/>
  <c r="O91" i="1"/>
  <c r="I63" i="1"/>
  <c r="N63" i="1"/>
  <c r="N92" i="1"/>
  <c r="N121" i="1"/>
  <c r="N150" i="1"/>
  <c r="N179" i="1"/>
  <c r="N208" i="1"/>
  <c r="N237" i="1"/>
  <c r="N266" i="1"/>
  <c r="N295" i="1"/>
  <c r="N324" i="1"/>
  <c r="N353" i="1"/>
  <c r="N382" i="1"/>
  <c r="O63" i="1"/>
  <c r="O92" i="1"/>
  <c r="I64" i="1"/>
  <c r="N64" i="1"/>
  <c r="N93" i="1"/>
  <c r="N122" i="1"/>
  <c r="N151" i="1"/>
  <c r="N180" i="1"/>
  <c r="N209" i="1"/>
  <c r="N238" i="1"/>
  <c r="N267" i="1"/>
  <c r="N296" i="1"/>
  <c r="N325" i="1"/>
  <c r="N354" i="1"/>
  <c r="N383" i="1"/>
  <c r="O64" i="1"/>
  <c r="O93" i="1"/>
  <c r="O122" i="1"/>
  <c r="O151" i="1"/>
  <c r="O180" i="1"/>
  <c r="O209" i="1"/>
  <c r="O238" i="1"/>
  <c r="O267" i="1"/>
  <c r="O296" i="1"/>
  <c r="O325" i="1"/>
  <c r="O354" i="1"/>
  <c r="O383" i="1"/>
  <c r="I65" i="1"/>
  <c r="N65" i="1"/>
  <c r="N94" i="1"/>
  <c r="N123" i="1"/>
  <c r="N152" i="1"/>
  <c r="N181" i="1"/>
  <c r="N210" i="1"/>
  <c r="N239" i="1"/>
  <c r="N268" i="1"/>
  <c r="O65" i="1"/>
  <c r="O94" i="1"/>
  <c r="O123" i="1"/>
  <c r="O152" i="1"/>
  <c r="O181" i="1"/>
  <c r="O210" i="1"/>
  <c r="O239" i="1"/>
  <c r="O268" i="1"/>
  <c r="O297" i="1"/>
  <c r="O326" i="1"/>
  <c r="O355" i="1"/>
  <c r="O384" i="1"/>
  <c r="I66" i="1"/>
  <c r="N66" i="1"/>
  <c r="N95" i="1"/>
  <c r="O66" i="1"/>
  <c r="O95" i="1"/>
  <c r="O124" i="1"/>
  <c r="O153" i="1"/>
  <c r="O182" i="1"/>
  <c r="O211" i="1"/>
  <c r="O240" i="1"/>
  <c r="O269" i="1"/>
  <c r="O298" i="1"/>
  <c r="O327" i="1"/>
  <c r="O356" i="1"/>
  <c r="O385" i="1"/>
  <c r="I67" i="1"/>
  <c r="N67" i="1"/>
  <c r="O67" i="1"/>
  <c r="I68" i="1"/>
  <c r="N68" i="1"/>
  <c r="O68" i="1"/>
  <c r="O97" i="1"/>
  <c r="O126" i="1"/>
  <c r="O155" i="1"/>
  <c r="O184" i="1"/>
  <c r="O213" i="1"/>
  <c r="O242" i="1"/>
  <c r="O271" i="1"/>
  <c r="O300" i="1"/>
  <c r="O329" i="1"/>
  <c r="O358" i="1"/>
  <c r="O387" i="1"/>
  <c r="I69" i="1"/>
  <c r="N69" i="1"/>
  <c r="N98" i="1"/>
  <c r="N127" i="1"/>
  <c r="N156" i="1"/>
  <c r="N185" i="1"/>
  <c r="N214" i="1"/>
  <c r="N243" i="1"/>
  <c r="N272" i="1"/>
  <c r="N301" i="1"/>
  <c r="N330" i="1"/>
  <c r="N359" i="1"/>
  <c r="N388" i="1"/>
  <c r="O69" i="1"/>
  <c r="O98" i="1"/>
  <c r="O127" i="1"/>
  <c r="O156" i="1"/>
  <c r="O185" i="1"/>
  <c r="O214" i="1"/>
  <c r="O243" i="1"/>
  <c r="O272" i="1"/>
  <c r="O301" i="1"/>
  <c r="O330" i="1"/>
  <c r="O359" i="1"/>
  <c r="O388" i="1"/>
  <c r="I70" i="1"/>
  <c r="N70" i="1"/>
  <c r="N99" i="1"/>
  <c r="N128" i="1"/>
  <c r="N157" i="1"/>
  <c r="N186" i="1"/>
  <c r="N215" i="1"/>
  <c r="N244" i="1"/>
  <c r="N273" i="1"/>
  <c r="N302" i="1"/>
  <c r="N331" i="1"/>
  <c r="N360" i="1"/>
  <c r="N389" i="1"/>
  <c r="O70" i="1"/>
  <c r="D71" i="1"/>
  <c r="D73" i="4"/>
  <c r="E71" i="1"/>
  <c r="E101" i="1"/>
  <c r="F71" i="1"/>
  <c r="G71" i="1"/>
  <c r="H71" i="1"/>
  <c r="J71" i="1"/>
  <c r="K71" i="1"/>
  <c r="K101" i="1"/>
  <c r="L71" i="1"/>
  <c r="I73" i="1"/>
  <c r="I75" i="1"/>
  <c r="N75" i="1"/>
  <c r="N104" i="1"/>
  <c r="N133" i="1"/>
  <c r="N162" i="1"/>
  <c r="O75" i="1"/>
  <c r="I76" i="1"/>
  <c r="N76" i="1"/>
  <c r="O76" i="1"/>
  <c r="O105" i="1"/>
  <c r="O134" i="1"/>
  <c r="I77" i="1"/>
  <c r="N77" i="1"/>
  <c r="N106" i="1"/>
  <c r="N135" i="1"/>
  <c r="N164" i="1"/>
  <c r="N193" i="1"/>
  <c r="N222" i="1"/>
  <c r="N251" i="1"/>
  <c r="O77" i="1"/>
  <c r="O106" i="1"/>
  <c r="O135" i="1"/>
  <c r="O164" i="1"/>
  <c r="O193" i="1"/>
  <c r="O222" i="1"/>
  <c r="O251" i="1"/>
  <c r="O280" i="1"/>
  <c r="O309" i="1"/>
  <c r="O338" i="1"/>
  <c r="O367" i="1"/>
  <c r="O396" i="1"/>
  <c r="D78" i="1"/>
  <c r="E78" i="1"/>
  <c r="F78" i="1"/>
  <c r="F80" i="4"/>
  <c r="G78" i="1"/>
  <c r="H78" i="1"/>
  <c r="H80" i="4"/>
  <c r="J78" i="1"/>
  <c r="K78" i="1"/>
  <c r="L78" i="1"/>
  <c r="I80" i="1"/>
  <c r="C81" i="1"/>
  <c r="D83" i="1"/>
  <c r="E83" i="1"/>
  <c r="F83" i="1"/>
  <c r="G83" i="1"/>
  <c r="H83" i="1"/>
  <c r="J83" i="1"/>
  <c r="K83" i="1"/>
  <c r="L83" i="1"/>
  <c r="I91" i="1"/>
  <c r="I92" i="1"/>
  <c r="I93" i="1"/>
  <c r="I94" i="1"/>
  <c r="I95" i="1"/>
  <c r="I96" i="1"/>
  <c r="I97" i="1"/>
  <c r="I98" i="1"/>
  <c r="I99" i="1"/>
  <c r="D100" i="1"/>
  <c r="E100" i="1"/>
  <c r="F100" i="1"/>
  <c r="F110" i="1"/>
  <c r="G100" i="1"/>
  <c r="H100" i="1"/>
  <c r="J100" i="1"/>
  <c r="J583" i="1"/>
  <c r="K100" i="1"/>
  <c r="K130" i="1"/>
  <c r="L100" i="1"/>
  <c r="L102" i="4"/>
  <c r="I102" i="1"/>
  <c r="I112" i="1"/>
  <c r="I104" i="1"/>
  <c r="I105" i="1"/>
  <c r="I107" i="1"/>
  <c r="I137" i="1"/>
  <c r="I106" i="1"/>
  <c r="D107" i="1"/>
  <c r="E107" i="1"/>
  <c r="F107" i="1"/>
  <c r="F137" i="1"/>
  <c r="G107" i="1"/>
  <c r="G137" i="1"/>
  <c r="H107" i="1"/>
  <c r="J107" i="1"/>
  <c r="K107" i="1"/>
  <c r="K599" i="1"/>
  <c r="L107" i="1"/>
  <c r="L599" i="1"/>
  <c r="I109" i="1"/>
  <c r="C110" i="1"/>
  <c r="D112" i="1"/>
  <c r="E112" i="1"/>
  <c r="F112" i="1"/>
  <c r="G112" i="1"/>
  <c r="H112" i="1"/>
  <c r="J112" i="1"/>
  <c r="K112" i="1"/>
  <c r="L112" i="1"/>
  <c r="I120" i="1"/>
  <c r="I121" i="1"/>
  <c r="I122" i="1"/>
  <c r="I123" i="1"/>
  <c r="I124" i="1"/>
  <c r="I125" i="1"/>
  <c r="I126" i="1"/>
  <c r="I127" i="1"/>
  <c r="I128" i="1"/>
  <c r="D129" i="1"/>
  <c r="E129" i="1"/>
  <c r="E131" i="4"/>
  <c r="F129" i="1"/>
  <c r="G129" i="1"/>
  <c r="H129" i="1"/>
  <c r="J129" i="1"/>
  <c r="K129" i="1"/>
  <c r="K584" i="1"/>
  <c r="L129" i="1"/>
  <c r="I131" i="1"/>
  <c r="I141" i="1"/>
  <c r="I133" i="1"/>
  <c r="I134" i="1"/>
  <c r="I136" i="1"/>
  <c r="I166" i="1"/>
  <c r="I135" i="1"/>
  <c r="D136" i="1"/>
  <c r="E136" i="1"/>
  <c r="F136" i="1"/>
  <c r="G136" i="1"/>
  <c r="G166" i="1"/>
  <c r="H136" i="1"/>
  <c r="J136" i="1"/>
  <c r="K136" i="1"/>
  <c r="L136" i="1"/>
  <c r="L166" i="1"/>
  <c r="I138" i="1"/>
  <c r="C139" i="1"/>
  <c r="C141" i="1"/>
  <c r="C131" i="1"/>
  <c r="D141" i="1"/>
  <c r="E141" i="1"/>
  <c r="F141" i="1"/>
  <c r="G141" i="1"/>
  <c r="H141" i="1"/>
  <c r="J141" i="1"/>
  <c r="K141" i="1"/>
  <c r="L141" i="1"/>
  <c r="I149" i="1"/>
  <c r="I150" i="1"/>
  <c r="I151" i="1"/>
  <c r="I152" i="1"/>
  <c r="I153" i="1"/>
  <c r="I154" i="1"/>
  <c r="I155" i="1"/>
  <c r="I156" i="1"/>
  <c r="I157" i="1"/>
  <c r="D158" i="1"/>
  <c r="E158" i="1"/>
  <c r="E160" i="4"/>
  <c r="F158" i="1"/>
  <c r="G158" i="1"/>
  <c r="H158" i="1"/>
  <c r="J158" i="1"/>
  <c r="J160" i="4"/>
  <c r="K158" i="1"/>
  <c r="K585" i="1"/>
  <c r="L158" i="1"/>
  <c r="I160" i="1"/>
  <c r="I162" i="1"/>
  <c r="I163" i="1"/>
  <c r="I164" i="1"/>
  <c r="D165" i="1"/>
  <c r="E165" i="1"/>
  <c r="E167" i="4"/>
  <c r="F165" i="1"/>
  <c r="G165" i="1"/>
  <c r="H165" i="1"/>
  <c r="H167" i="4"/>
  <c r="J165" i="1"/>
  <c r="J168" i="1"/>
  <c r="J617" i="1"/>
  <c r="K165" i="1"/>
  <c r="K167" i="4"/>
  <c r="L165" i="1"/>
  <c r="I167" i="1"/>
  <c r="C168" i="1"/>
  <c r="D170" i="1"/>
  <c r="E170" i="1"/>
  <c r="F170" i="1"/>
  <c r="G170" i="1"/>
  <c r="H170" i="1"/>
  <c r="J170" i="1"/>
  <c r="K170" i="1"/>
  <c r="L170" i="1"/>
  <c r="I178" i="1"/>
  <c r="I179" i="1"/>
  <c r="I180" i="1"/>
  <c r="I187" i="1"/>
  <c r="I181" i="1"/>
  <c r="I182" i="1"/>
  <c r="I183" i="1"/>
  <c r="I184" i="1"/>
  <c r="I185" i="1"/>
  <c r="I186" i="1"/>
  <c r="D187" i="1"/>
  <c r="E187" i="1"/>
  <c r="F187" i="1"/>
  <c r="F189" i="4"/>
  <c r="G187" i="1"/>
  <c r="H187" i="1"/>
  <c r="J187" i="1"/>
  <c r="J217" i="1"/>
  <c r="K187" i="1"/>
  <c r="L187" i="1"/>
  <c r="I189" i="1"/>
  <c r="I191" i="1"/>
  <c r="I192" i="1"/>
  <c r="I194" i="1"/>
  <c r="I224" i="1"/>
  <c r="I193" i="1"/>
  <c r="D194" i="1"/>
  <c r="D224" i="1"/>
  <c r="E194" i="1"/>
  <c r="F194" i="1"/>
  <c r="F224" i="1"/>
  <c r="G194" i="1"/>
  <c r="H194" i="1"/>
  <c r="J194" i="1"/>
  <c r="J224" i="1"/>
  <c r="K194" i="1"/>
  <c r="K196" i="4"/>
  <c r="L194" i="1"/>
  <c r="I196" i="1"/>
  <c r="C197" i="1"/>
  <c r="C198" i="1"/>
  <c r="D199" i="1"/>
  <c r="E199" i="1"/>
  <c r="F199" i="1"/>
  <c r="G199" i="1"/>
  <c r="H199" i="1"/>
  <c r="J199" i="1"/>
  <c r="K199" i="1"/>
  <c r="L199" i="1"/>
  <c r="I207" i="1"/>
  <c r="I208" i="1"/>
  <c r="I209" i="1"/>
  <c r="I210" i="1"/>
  <c r="I211" i="1"/>
  <c r="I212" i="1"/>
  <c r="I213" i="1"/>
  <c r="I214" i="1"/>
  <c r="I215" i="1"/>
  <c r="D216" i="1"/>
  <c r="E216" i="1"/>
  <c r="F216" i="1"/>
  <c r="G216" i="1"/>
  <c r="G246" i="1"/>
  <c r="H216" i="1"/>
  <c r="H218" i="4"/>
  <c r="J216" i="1"/>
  <c r="J587" i="1"/>
  <c r="K216" i="1"/>
  <c r="L216" i="1"/>
  <c r="I218" i="1"/>
  <c r="I220" i="1"/>
  <c r="I223" i="1"/>
  <c r="I221" i="1"/>
  <c r="I222" i="1"/>
  <c r="I253" i="1"/>
  <c r="D223" i="1"/>
  <c r="E223" i="1"/>
  <c r="F223" i="1"/>
  <c r="F225" i="4"/>
  <c r="G223" i="1"/>
  <c r="H223" i="1"/>
  <c r="H225" i="4"/>
  <c r="J223" i="1"/>
  <c r="J225" i="4"/>
  <c r="K223" i="1"/>
  <c r="L223" i="1"/>
  <c r="I225" i="1"/>
  <c r="I228" i="1"/>
  <c r="C226" i="1"/>
  <c r="D228" i="1"/>
  <c r="E228" i="1"/>
  <c r="F228" i="1"/>
  <c r="G228" i="1"/>
  <c r="H228" i="1"/>
  <c r="J228" i="1"/>
  <c r="K228" i="1"/>
  <c r="L228" i="1"/>
  <c r="I236" i="1"/>
  <c r="I237" i="1"/>
  <c r="I238" i="1"/>
  <c r="I239" i="1"/>
  <c r="I240" i="1"/>
  <c r="I241" i="1"/>
  <c r="I242" i="1"/>
  <c r="I243" i="1"/>
  <c r="I244" i="1"/>
  <c r="D245" i="1"/>
  <c r="D275" i="1"/>
  <c r="E245" i="1"/>
  <c r="E247" i="4"/>
  <c r="F245" i="1"/>
  <c r="F247" i="4"/>
  <c r="G245" i="1"/>
  <c r="H245" i="1"/>
  <c r="H247" i="4"/>
  <c r="J245" i="1"/>
  <c r="K245" i="1"/>
  <c r="L245" i="1"/>
  <c r="I247" i="1"/>
  <c r="I257" i="1"/>
  <c r="I249" i="1"/>
  <c r="I250" i="1"/>
  <c r="I251" i="1"/>
  <c r="D252" i="1"/>
  <c r="E252" i="1"/>
  <c r="E254" i="4"/>
  <c r="F252" i="1"/>
  <c r="G252" i="1"/>
  <c r="H252" i="1"/>
  <c r="J252" i="1"/>
  <c r="K252" i="1"/>
  <c r="K282" i="1"/>
  <c r="L252" i="1"/>
  <c r="L282" i="1"/>
  <c r="I254" i="1"/>
  <c r="C255" i="1"/>
  <c r="D257" i="1"/>
  <c r="E257" i="1"/>
  <c r="F257" i="1"/>
  <c r="G257" i="1"/>
  <c r="H257" i="1"/>
  <c r="J257" i="1"/>
  <c r="K257" i="1"/>
  <c r="L257" i="1"/>
  <c r="I265" i="1"/>
  <c r="I266" i="1"/>
  <c r="I267" i="1"/>
  <c r="I268" i="1"/>
  <c r="I269" i="1"/>
  <c r="I270" i="1"/>
  <c r="I271" i="1"/>
  <c r="I272" i="1"/>
  <c r="I273" i="1"/>
  <c r="D274" i="1"/>
  <c r="D276" i="4"/>
  <c r="E274" i="1"/>
  <c r="E304" i="1"/>
  <c r="E314" i="1"/>
  <c r="F274" i="1"/>
  <c r="G274" i="1"/>
  <c r="H274" i="1"/>
  <c r="J274" i="1"/>
  <c r="J304" i="1"/>
  <c r="J276" i="4"/>
  <c r="K274" i="1"/>
  <c r="L274" i="1"/>
  <c r="L276" i="4"/>
  <c r="I276" i="1"/>
  <c r="I278" i="1"/>
  <c r="I279" i="1"/>
  <c r="I280" i="1"/>
  <c r="D281" i="1"/>
  <c r="E281" i="1"/>
  <c r="F281" i="1"/>
  <c r="F284" i="1"/>
  <c r="G281" i="1"/>
  <c r="H281" i="1"/>
  <c r="J281" i="1"/>
  <c r="K281" i="1"/>
  <c r="L281" i="1"/>
  <c r="I283" i="1"/>
  <c r="C284" i="1"/>
  <c r="C285" i="1"/>
  <c r="D286" i="1"/>
  <c r="E286" i="1"/>
  <c r="F286" i="1"/>
  <c r="G286" i="1"/>
  <c r="H286" i="1"/>
  <c r="J286" i="1"/>
  <c r="K286" i="1"/>
  <c r="L286" i="1"/>
  <c r="I294" i="1"/>
  <c r="I295" i="1"/>
  <c r="I296" i="1"/>
  <c r="I297" i="1"/>
  <c r="I298" i="1"/>
  <c r="I299" i="1"/>
  <c r="I300" i="1"/>
  <c r="I301" i="1"/>
  <c r="I302" i="1"/>
  <c r="D303" i="1"/>
  <c r="E303" i="1"/>
  <c r="E305" i="4"/>
  <c r="F303" i="1"/>
  <c r="G303" i="1"/>
  <c r="H303" i="1"/>
  <c r="J303" i="1"/>
  <c r="J333" i="1"/>
  <c r="J343" i="1"/>
  <c r="K303" i="1"/>
  <c r="L303" i="1"/>
  <c r="I305" i="1"/>
  <c r="I307" i="1"/>
  <c r="I308" i="1"/>
  <c r="I309" i="1"/>
  <c r="D310" i="1"/>
  <c r="E310" i="1"/>
  <c r="E313" i="1"/>
  <c r="F310" i="1"/>
  <c r="G310" i="1"/>
  <c r="H310" i="1"/>
  <c r="H312" i="4"/>
  <c r="J310" i="1"/>
  <c r="J312" i="4"/>
  <c r="K310" i="1"/>
  <c r="L310" i="1"/>
  <c r="L606" i="1"/>
  <c r="I312" i="1"/>
  <c r="C313" i="1"/>
  <c r="D315" i="1"/>
  <c r="E315" i="1"/>
  <c r="F315" i="1"/>
  <c r="G315" i="1"/>
  <c r="H315" i="1"/>
  <c r="J315" i="1"/>
  <c r="K315" i="1"/>
  <c r="L315" i="1"/>
  <c r="I323" i="1"/>
  <c r="I324" i="1"/>
  <c r="I325" i="1"/>
  <c r="I326" i="1"/>
  <c r="I327" i="1"/>
  <c r="I328" i="1"/>
  <c r="I329" i="1"/>
  <c r="I330" i="1"/>
  <c r="I331" i="1"/>
  <c r="D332" i="1"/>
  <c r="E332" i="1"/>
  <c r="F332" i="1"/>
  <c r="G332" i="1"/>
  <c r="H332" i="1"/>
  <c r="J332" i="1"/>
  <c r="K332" i="1"/>
  <c r="L332" i="1"/>
  <c r="I334" i="1"/>
  <c r="I336" i="1"/>
  <c r="I337" i="1"/>
  <c r="I338" i="1"/>
  <c r="D339" i="1"/>
  <c r="E339" i="1"/>
  <c r="E342" i="1"/>
  <c r="F339" i="1"/>
  <c r="G339" i="1"/>
  <c r="H339" i="1"/>
  <c r="H369" i="1"/>
  <c r="J339" i="1"/>
  <c r="K339" i="1"/>
  <c r="L339" i="1"/>
  <c r="I341" i="1"/>
  <c r="C342" i="1"/>
  <c r="C343" i="1"/>
  <c r="D344" i="1"/>
  <c r="E344" i="1"/>
  <c r="F344" i="1"/>
  <c r="G344" i="1"/>
  <c r="H344" i="1"/>
  <c r="J344" i="1"/>
  <c r="K344" i="1"/>
  <c r="L344" i="1"/>
  <c r="I352" i="1"/>
  <c r="I353" i="1"/>
  <c r="I354" i="1"/>
  <c r="I355" i="1"/>
  <c r="I356" i="1"/>
  <c r="I357" i="1"/>
  <c r="I358" i="1"/>
  <c r="I359" i="1"/>
  <c r="I360" i="1"/>
  <c r="D361" i="1"/>
  <c r="E361" i="1"/>
  <c r="F361" i="1"/>
  <c r="G361" i="1"/>
  <c r="G363" i="4"/>
  <c r="H361" i="1"/>
  <c r="J361" i="1"/>
  <c r="K361" i="1"/>
  <c r="K391" i="1"/>
  <c r="K43" i="4"/>
  <c r="L361" i="1"/>
  <c r="I363" i="1"/>
  <c r="I365" i="1"/>
  <c r="I366" i="1"/>
  <c r="I367" i="1"/>
  <c r="D368" i="1"/>
  <c r="E368" i="1"/>
  <c r="E370" i="4"/>
  <c r="F368" i="1"/>
  <c r="G368" i="1"/>
  <c r="G370" i="4"/>
  <c r="H368" i="1"/>
  <c r="J368" i="1"/>
  <c r="K368" i="1"/>
  <c r="L368" i="1"/>
  <c r="L398" i="1"/>
  <c r="L50" i="4"/>
  <c r="I370" i="1"/>
  <c r="C371" i="1"/>
  <c r="C372" i="1"/>
  <c r="D373" i="1"/>
  <c r="E373" i="1"/>
  <c r="F373" i="1"/>
  <c r="G373" i="1"/>
  <c r="H373" i="1"/>
  <c r="J373" i="1"/>
  <c r="K373" i="1"/>
  <c r="L373" i="1"/>
  <c r="I381" i="1"/>
  <c r="I382" i="1"/>
  <c r="I383" i="1"/>
  <c r="I384" i="1"/>
  <c r="I385" i="1"/>
  <c r="I386" i="1"/>
  <c r="I387" i="1"/>
  <c r="I388" i="1"/>
  <c r="I389" i="1"/>
  <c r="D390" i="1"/>
  <c r="E390" i="1"/>
  <c r="E392" i="4"/>
  <c r="F390" i="1"/>
  <c r="F392" i="4"/>
  <c r="G390" i="1"/>
  <c r="H390" i="1"/>
  <c r="J390" i="1"/>
  <c r="J593" i="1"/>
  <c r="K390" i="1"/>
  <c r="L390" i="1"/>
  <c r="L593" i="1"/>
  <c r="I392" i="1"/>
  <c r="I394" i="1"/>
  <c r="I395" i="1"/>
  <c r="I396" i="1"/>
  <c r="D397" i="1"/>
  <c r="D399" i="4"/>
  <c r="E397" i="1"/>
  <c r="F397" i="1"/>
  <c r="G397" i="1"/>
  <c r="G399" i="4"/>
  <c r="H397" i="1"/>
  <c r="H399" i="4"/>
  <c r="H51" i="5"/>
  <c r="J397" i="1"/>
  <c r="J609" i="1"/>
  <c r="K397" i="1"/>
  <c r="K399" i="4"/>
  <c r="L397" i="1"/>
  <c r="L609" i="1"/>
  <c r="I399" i="1"/>
  <c r="C400" i="1"/>
  <c r="C402" i="1"/>
  <c r="D402" i="1"/>
  <c r="E402" i="1"/>
  <c r="F402" i="1"/>
  <c r="G402" i="1"/>
  <c r="H402" i="1"/>
  <c r="J402" i="1"/>
  <c r="K402" i="1"/>
  <c r="L402" i="1"/>
  <c r="D410" i="1"/>
  <c r="E410" i="1"/>
  <c r="F410" i="1"/>
  <c r="F4" i="4"/>
  <c r="G410" i="1"/>
  <c r="G4" i="4"/>
  <c r="H410" i="1"/>
  <c r="H4" i="4"/>
  <c r="H13" i="4"/>
  <c r="J410" i="1"/>
  <c r="J4" i="4"/>
  <c r="K410" i="1"/>
  <c r="K4" i="4"/>
  <c r="L410" i="1"/>
  <c r="D411" i="1"/>
  <c r="E411" i="1"/>
  <c r="F411" i="1"/>
  <c r="G411" i="1"/>
  <c r="H411" i="1"/>
  <c r="H5" i="4"/>
  <c r="J411" i="1"/>
  <c r="J5" i="4"/>
  <c r="K411" i="1"/>
  <c r="K5" i="4"/>
  <c r="L411" i="1"/>
  <c r="L5" i="4"/>
  <c r="D412" i="1"/>
  <c r="E412" i="1"/>
  <c r="E6" i="4"/>
  <c r="F412" i="1"/>
  <c r="F6" i="4"/>
  <c r="G412" i="1"/>
  <c r="H412" i="1"/>
  <c r="J412" i="1"/>
  <c r="J6" i="4"/>
  <c r="K412" i="1"/>
  <c r="K6" i="4"/>
  <c r="L412" i="1"/>
  <c r="L6" i="4"/>
  <c r="D413" i="1"/>
  <c r="D7" i="4"/>
  <c r="I7" i="4"/>
  <c r="E413" i="1"/>
  <c r="F413" i="1"/>
  <c r="G413" i="1"/>
  <c r="H413" i="1"/>
  <c r="J413" i="1"/>
  <c r="J7" i="4"/>
  <c r="K413" i="1"/>
  <c r="K7" i="4"/>
  <c r="L413" i="1"/>
  <c r="L7" i="4"/>
  <c r="D414" i="1"/>
  <c r="D8" i="4"/>
  <c r="E414" i="1"/>
  <c r="E8" i="4"/>
  <c r="F414" i="1"/>
  <c r="G414" i="1"/>
  <c r="H414" i="1"/>
  <c r="H8" i="4"/>
  <c r="J414" i="1"/>
  <c r="J8" i="4"/>
  <c r="K414" i="1"/>
  <c r="K8" i="4"/>
  <c r="L414" i="1"/>
  <c r="D415" i="1"/>
  <c r="E415" i="1"/>
  <c r="E9" i="4"/>
  <c r="F415" i="1"/>
  <c r="G415" i="1"/>
  <c r="G9" i="4"/>
  <c r="H415" i="1"/>
  <c r="H9" i="4"/>
  <c r="J415" i="1"/>
  <c r="J9" i="4"/>
  <c r="K415" i="1"/>
  <c r="L415" i="1"/>
  <c r="L9" i="4"/>
  <c r="D416" i="1"/>
  <c r="E416" i="1"/>
  <c r="E10" i="4"/>
  <c r="F416" i="1"/>
  <c r="F10" i="4"/>
  <c r="G416" i="1"/>
  <c r="G10" i="4"/>
  <c r="H416" i="1"/>
  <c r="H10" i="4"/>
  <c r="J416" i="1"/>
  <c r="K416" i="1"/>
  <c r="K10" i="4"/>
  <c r="L416" i="1"/>
  <c r="L10" i="4"/>
  <c r="D417" i="1"/>
  <c r="D11" i="4"/>
  <c r="E417" i="1"/>
  <c r="F417" i="1"/>
  <c r="F11" i="4"/>
  <c r="G417" i="1"/>
  <c r="G11" i="4"/>
  <c r="H417" i="1"/>
  <c r="H11" i="4"/>
  <c r="I11" i="4"/>
  <c r="J417" i="1"/>
  <c r="J11" i="4"/>
  <c r="K417" i="1"/>
  <c r="K11" i="4"/>
  <c r="L417" i="1"/>
  <c r="L11" i="4"/>
  <c r="D418" i="1"/>
  <c r="D12" i="4"/>
  <c r="E418" i="1"/>
  <c r="F418" i="1"/>
  <c r="F12" i="4"/>
  <c r="G418" i="1"/>
  <c r="G12" i="4"/>
  <c r="H418" i="1"/>
  <c r="H12" i="4"/>
  <c r="J418" i="1"/>
  <c r="J12" i="4"/>
  <c r="K418" i="1"/>
  <c r="K12" i="4"/>
  <c r="L418" i="1"/>
  <c r="L12" i="4"/>
  <c r="I421" i="1"/>
  <c r="D423" i="1"/>
  <c r="E423" i="1"/>
  <c r="E17" i="4"/>
  <c r="F423" i="1"/>
  <c r="G423" i="1"/>
  <c r="G17" i="4"/>
  <c r="H423" i="1"/>
  <c r="J423" i="1"/>
  <c r="K423" i="1"/>
  <c r="K17" i="4"/>
  <c r="K20" i="4"/>
  <c r="L423" i="1"/>
  <c r="L17" i="4"/>
  <c r="D424" i="1"/>
  <c r="E424" i="1"/>
  <c r="F424" i="1"/>
  <c r="F18" i="4"/>
  <c r="G424" i="1"/>
  <c r="G18" i="4"/>
  <c r="H424" i="1"/>
  <c r="H18" i="4"/>
  <c r="J424" i="1"/>
  <c r="J18" i="4"/>
  <c r="K424" i="1"/>
  <c r="K18" i="4"/>
  <c r="L424" i="1"/>
  <c r="D425" i="1"/>
  <c r="E425" i="1"/>
  <c r="E19" i="4"/>
  <c r="F425" i="1"/>
  <c r="F426" i="1"/>
  <c r="G425" i="1"/>
  <c r="I425" i="1"/>
  <c r="H425" i="1"/>
  <c r="H19" i="4"/>
  <c r="J425" i="1"/>
  <c r="J19" i="4"/>
  <c r="K425" i="1"/>
  <c r="L425" i="1"/>
  <c r="L19" i="4"/>
  <c r="I428" i="1"/>
  <c r="C429" i="1"/>
  <c r="D431" i="1"/>
  <c r="D25" i="4"/>
  <c r="E431" i="1"/>
  <c r="E25" i="4"/>
  <c r="F431" i="1"/>
  <c r="F25" i="4"/>
  <c r="G431" i="1"/>
  <c r="G25" i="4"/>
  <c r="H431" i="1"/>
  <c r="H25" i="4"/>
  <c r="J431" i="1"/>
  <c r="J25" i="4"/>
  <c r="K431" i="1"/>
  <c r="K25" i="4"/>
  <c r="L431" i="1"/>
  <c r="L25" i="4"/>
  <c r="H583" i="1"/>
  <c r="H584" i="1"/>
  <c r="H585" i="1"/>
  <c r="H586" i="1"/>
  <c r="H587" i="1"/>
  <c r="H588" i="1"/>
  <c r="H589" i="1"/>
  <c r="H590" i="1"/>
  <c r="H591" i="1"/>
  <c r="H592" i="1"/>
  <c r="H593" i="1"/>
  <c r="H599" i="1"/>
  <c r="H600" i="1"/>
  <c r="H601" i="1"/>
  <c r="H602" i="1"/>
  <c r="H603" i="1"/>
  <c r="H604" i="1"/>
  <c r="H605" i="1"/>
  <c r="H606" i="1"/>
  <c r="H607" i="1"/>
  <c r="H608" i="1"/>
  <c r="H609" i="1"/>
  <c r="K603" i="1"/>
  <c r="H615" i="1"/>
  <c r="H616" i="1"/>
  <c r="H617" i="1"/>
  <c r="H618" i="1"/>
  <c r="H619" i="1"/>
  <c r="H620" i="1"/>
  <c r="H621" i="1"/>
  <c r="H622" i="1"/>
  <c r="H623" i="1"/>
  <c r="H624" i="1"/>
  <c r="H625" i="1"/>
  <c r="L41" i="15"/>
  <c r="L479" i="15"/>
  <c r="L288" i="15"/>
  <c r="K288" i="15"/>
  <c r="F41" i="15"/>
  <c r="K369" i="6"/>
  <c r="K607" i="6"/>
  <c r="L139" i="6"/>
  <c r="L616" i="6"/>
  <c r="L584" i="6"/>
  <c r="J584" i="6"/>
  <c r="F130" i="6"/>
  <c r="F140" i="6"/>
  <c r="D130" i="6"/>
  <c r="I413" i="4"/>
  <c r="H304" i="4"/>
  <c r="G275" i="4"/>
  <c r="G285" i="4"/>
  <c r="L246" i="4"/>
  <c r="L304" i="5"/>
  <c r="L314" i="5"/>
  <c r="K195" i="5"/>
  <c r="L166" i="5"/>
  <c r="D101" i="5"/>
  <c r="F81" i="5"/>
  <c r="F83" i="6"/>
  <c r="F49" i="5"/>
  <c r="F79" i="5"/>
  <c r="J42" i="5"/>
  <c r="J72" i="5"/>
  <c r="J82" i="5"/>
  <c r="D72" i="5"/>
  <c r="D371" i="6"/>
  <c r="E226" i="6"/>
  <c r="F159" i="6"/>
  <c r="F169" i="6"/>
  <c r="F49" i="6"/>
  <c r="F79" i="6"/>
  <c r="K195" i="6"/>
  <c r="J583" i="6"/>
  <c r="K101" i="6"/>
  <c r="E101" i="6"/>
  <c r="K42" i="5"/>
  <c r="K72" i="5"/>
  <c r="G450" i="8"/>
  <c r="G466" i="8"/>
  <c r="G482" i="8"/>
  <c r="O451" i="8"/>
  <c r="O452" i="8"/>
  <c r="J464" i="8"/>
  <c r="J466" i="8"/>
  <c r="O452" i="9"/>
  <c r="O451" i="11"/>
  <c r="O452" i="11"/>
  <c r="G452" i="11"/>
  <c r="G468" i="11"/>
  <c r="G484" i="11"/>
  <c r="Q450" i="11"/>
  <c r="K465" i="12"/>
  <c r="O451" i="13"/>
  <c r="Q450" i="13"/>
  <c r="D288" i="13"/>
  <c r="Q450" i="15"/>
  <c r="J288" i="15"/>
  <c r="I86" i="15"/>
  <c r="I150" i="15"/>
  <c r="I219" i="15"/>
  <c r="I225" i="15"/>
  <c r="I270" i="15"/>
  <c r="F288" i="15"/>
  <c r="I272" i="16"/>
  <c r="G437" i="16"/>
  <c r="G453" i="16"/>
  <c r="G469" i="16"/>
  <c r="Q438" i="16"/>
  <c r="G438" i="16"/>
  <c r="G454" i="16"/>
  <c r="G470" i="16"/>
  <c r="K39" i="16"/>
  <c r="K466" i="16"/>
  <c r="I277" i="16"/>
  <c r="Q437" i="16"/>
  <c r="Q439" i="16"/>
  <c r="G439" i="16"/>
  <c r="G455" i="16"/>
  <c r="G471" i="16"/>
  <c r="Q440" i="16"/>
  <c r="G440" i="16"/>
  <c r="G456" i="16"/>
  <c r="G472" i="16"/>
  <c r="K277" i="16"/>
  <c r="K280" i="16"/>
  <c r="K16" i="16"/>
  <c r="G17" i="16"/>
  <c r="G333" i="1"/>
  <c r="K283" i="4"/>
  <c r="H108" i="1"/>
  <c r="L369" i="4"/>
  <c r="K305" i="5"/>
  <c r="J276" i="5"/>
  <c r="E276" i="5"/>
  <c r="K218" i="5"/>
  <c r="J586" i="4"/>
  <c r="E189" i="5"/>
  <c r="E217" i="4"/>
  <c r="H17" i="6"/>
  <c r="D17" i="6"/>
  <c r="L196" i="6"/>
  <c r="E196" i="6"/>
  <c r="E276" i="4"/>
  <c r="F73" i="4"/>
  <c r="F83" i="4"/>
  <c r="J399" i="5"/>
  <c r="J51" i="6"/>
  <c r="J609" i="4"/>
  <c r="E399" i="5"/>
  <c r="E51" i="6"/>
  <c r="L392" i="5"/>
  <c r="L593" i="4"/>
  <c r="L42" i="5"/>
  <c r="L72" i="5"/>
  <c r="L398" i="4"/>
  <c r="L50" i="5"/>
  <c r="F341" i="5"/>
  <c r="G305" i="5"/>
  <c r="F247" i="5"/>
  <c r="F275" i="4"/>
  <c r="H340" i="5"/>
  <c r="D312" i="6"/>
  <c r="D340" i="5"/>
  <c r="G275" i="5"/>
  <c r="G285" i="5"/>
  <c r="E246" i="5"/>
  <c r="E256" i="5"/>
  <c r="E224" i="5"/>
  <c r="L253" i="1"/>
  <c r="E304" i="4"/>
  <c r="K341" i="4"/>
  <c r="F196" i="4"/>
  <c r="J73" i="4"/>
  <c r="K392" i="5"/>
  <c r="D370" i="5"/>
  <c r="D373" i="5"/>
  <c r="G283" i="5"/>
  <c r="E283" i="5"/>
  <c r="E286" i="5"/>
  <c r="H276" i="5"/>
  <c r="K225" i="5"/>
  <c r="L218" i="5"/>
  <c r="H189" i="5"/>
  <c r="F189" i="5"/>
  <c r="F199" i="5"/>
  <c r="F217" i="4"/>
  <c r="D189" i="5"/>
  <c r="H42" i="6"/>
  <c r="H72" i="6"/>
  <c r="L334" i="6"/>
  <c r="L362" i="5"/>
  <c r="H362" i="5"/>
  <c r="J340" i="5"/>
  <c r="E312" i="6"/>
  <c r="D275" i="5"/>
  <c r="J196" i="6"/>
  <c r="J602" i="5"/>
  <c r="H224" i="5"/>
  <c r="G451" i="9"/>
  <c r="G467" i="9"/>
  <c r="G483" i="9"/>
  <c r="Q451" i="9"/>
  <c r="K41" i="9"/>
  <c r="K479" i="9"/>
  <c r="K447" i="9"/>
  <c r="K453" i="9"/>
  <c r="K110" i="9"/>
  <c r="K482" i="9"/>
  <c r="K450" i="9"/>
  <c r="I280" i="10"/>
  <c r="D288" i="10"/>
  <c r="D294" i="10"/>
  <c r="K225" i="11"/>
  <c r="K487" i="11"/>
  <c r="K471" i="11"/>
  <c r="J64" i="11"/>
  <c r="J480" i="11"/>
  <c r="J448" i="11"/>
  <c r="L64" i="11"/>
  <c r="L480" i="11"/>
  <c r="L448" i="11"/>
  <c r="I150" i="9"/>
  <c r="K288" i="10"/>
  <c r="F288" i="10"/>
  <c r="H41" i="10"/>
  <c r="L87" i="10"/>
  <c r="L481" i="10"/>
  <c r="J179" i="10"/>
  <c r="J485" i="10"/>
  <c r="L271" i="10"/>
  <c r="L489" i="10"/>
  <c r="I35" i="11"/>
  <c r="I150" i="11"/>
  <c r="I280" i="12"/>
  <c r="G450" i="9"/>
  <c r="G466" i="9"/>
  <c r="G482" i="9"/>
  <c r="Q450" i="9"/>
  <c r="D293" i="10"/>
  <c r="K448" i="10"/>
  <c r="K133" i="11"/>
  <c r="K483" i="11"/>
  <c r="K467" i="11"/>
  <c r="L87" i="11"/>
  <c r="L481" i="11"/>
  <c r="L449" i="11"/>
  <c r="D293" i="11"/>
  <c r="K18" i="12"/>
  <c r="K478" i="12"/>
  <c r="K462" i="12"/>
  <c r="L446" i="12"/>
  <c r="J41" i="12"/>
  <c r="J479" i="12"/>
  <c r="J463" i="12"/>
  <c r="L465" i="12"/>
  <c r="J462" i="8"/>
  <c r="J248" i="8"/>
  <c r="J488" i="8"/>
  <c r="L449" i="9"/>
  <c r="I282" i="9"/>
  <c r="J466" i="10"/>
  <c r="L451" i="10"/>
  <c r="H293" i="10"/>
  <c r="H288" i="10"/>
  <c r="H294" i="10"/>
  <c r="J288" i="10"/>
  <c r="E288" i="10"/>
  <c r="K41" i="10"/>
  <c r="K479" i="10"/>
  <c r="D41" i="10"/>
  <c r="K248" i="10"/>
  <c r="K488" i="10"/>
  <c r="K447" i="11"/>
  <c r="L110" i="11"/>
  <c r="L482" i="11"/>
  <c r="F64" i="11"/>
  <c r="I81" i="11"/>
  <c r="I127" i="11"/>
  <c r="L179" i="11"/>
  <c r="L485" i="11"/>
  <c r="D202" i="11"/>
  <c r="K288" i="11"/>
  <c r="F288" i="13"/>
  <c r="L444" i="16"/>
  <c r="L442" i="16"/>
  <c r="L440" i="16"/>
  <c r="L436" i="16"/>
  <c r="J215" i="16"/>
  <c r="J474" i="16"/>
  <c r="J171" i="16"/>
  <c r="J472" i="16"/>
  <c r="K105" i="16"/>
  <c r="K469" i="16"/>
  <c r="L275" i="16"/>
  <c r="D61" i="16"/>
  <c r="G61" i="16"/>
  <c r="J61" i="16"/>
  <c r="J467" i="16"/>
  <c r="J451" i="16"/>
  <c r="F83" i="16"/>
  <c r="G83" i="16"/>
  <c r="K83" i="16"/>
  <c r="K468" i="16"/>
  <c r="D83" i="16"/>
  <c r="L83" i="16"/>
  <c r="L468" i="16"/>
  <c r="J436" i="16"/>
  <c r="G105" i="16"/>
  <c r="L105" i="16"/>
  <c r="L469" i="16"/>
  <c r="J105" i="16"/>
  <c r="J469" i="16"/>
  <c r="I126" i="16"/>
  <c r="G127" i="16"/>
  <c r="J127" i="16"/>
  <c r="J470" i="16"/>
  <c r="K127" i="16"/>
  <c r="K470" i="16"/>
  <c r="I121" i="16"/>
  <c r="I127" i="16"/>
  <c r="K149" i="16"/>
  <c r="K471" i="16"/>
  <c r="K193" i="16"/>
  <c r="K473" i="16"/>
  <c r="K237" i="16"/>
  <c r="K475" i="16"/>
  <c r="J259" i="16"/>
  <c r="J476" i="16"/>
  <c r="J17" i="16"/>
  <c r="J465" i="16"/>
  <c r="D149" i="16"/>
  <c r="G149" i="16"/>
  <c r="I143" i="16"/>
  <c r="L149" i="16"/>
  <c r="L471" i="16"/>
  <c r="G171" i="16"/>
  <c r="I165" i="16"/>
  <c r="K171" i="16"/>
  <c r="K472" i="16"/>
  <c r="L456" i="16"/>
  <c r="D193" i="16"/>
  <c r="J193" i="16"/>
  <c r="J473" i="16"/>
  <c r="I187" i="16"/>
  <c r="L193" i="16"/>
  <c r="L473" i="16"/>
  <c r="F215" i="16"/>
  <c r="K215" i="16"/>
  <c r="K474" i="16"/>
  <c r="L215" i="16"/>
  <c r="L474" i="16"/>
  <c r="I209" i="16"/>
  <c r="F17" i="5"/>
  <c r="K246" i="1"/>
  <c r="G168" i="1"/>
  <c r="F139" i="6"/>
  <c r="L614" i="6"/>
  <c r="J362" i="4"/>
  <c r="K342" i="4"/>
  <c r="K623" i="4"/>
  <c r="D333" i="4"/>
  <c r="D343" i="4"/>
  <c r="K139" i="4"/>
  <c r="K616" i="4"/>
  <c r="F188" i="6"/>
  <c r="F198" i="6"/>
  <c r="D293" i="8"/>
  <c r="L470" i="8"/>
  <c r="L469" i="8"/>
  <c r="J179" i="8"/>
  <c r="J485" i="8"/>
  <c r="L133" i="8"/>
  <c r="L483" i="8"/>
  <c r="G288" i="11"/>
  <c r="E18" i="11"/>
  <c r="I287" i="11"/>
  <c r="L110" i="12"/>
  <c r="L482" i="12"/>
  <c r="L133" i="12"/>
  <c r="L483" i="12"/>
  <c r="L156" i="12"/>
  <c r="L484" i="12"/>
  <c r="K202" i="12"/>
  <c r="K486" i="12"/>
  <c r="K225" i="12"/>
  <c r="K487" i="12"/>
  <c r="J271" i="12"/>
  <c r="J489" i="12"/>
  <c r="D237" i="16"/>
  <c r="G237" i="16"/>
  <c r="I231" i="16"/>
  <c r="K259" i="16"/>
  <c r="K476" i="16"/>
  <c r="I270" i="17"/>
  <c r="I275" i="17"/>
  <c r="K436" i="17"/>
  <c r="J17" i="17"/>
  <c r="J465" i="17"/>
  <c r="K17" i="17"/>
  <c r="K465" i="17"/>
  <c r="O442" i="17"/>
  <c r="Q442" i="17"/>
  <c r="I268" i="17"/>
  <c r="F17" i="17"/>
  <c r="G39" i="17"/>
  <c r="K39" i="17"/>
  <c r="K466" i="17"/>
  <c r="J39" i="17"/>
  <c r="J466" i="17"/>
  <c r="I38" i="17"/>
  <c r="J61" i="17"/>
  <c r="J467" i="17"/>
  <c r="F83" i="17"/>
  <c r="K83" i="17"/>
  <c r="K468" i="17"/>
  <c r="I82" i="17"/>
  <c r="J436" i="17"/>
  <c r="I77" i="17"/>
  <c r="G105" i="17"/>
  <c r="I104" i="17"/>
  <c r="L453" i="17"/>
  <c r="K453" i="17"/>
  <c r="J470" i="17"/>
  <c r="G127" i="17"/>
  <c r="J438" i="17"/>
  <c r="G149" i="17"/>
  <c r="J149" i="17"/>
  <c r="J471" i="17"/>
  <c r="I148" i="17"/>
  <c r="K439" i="17"/>
  <c r="K171" i="17"/>
  <c r="K472" i="17"/>
  <c r="J171" i="17"/>
  <c r="J472" i="17"/>
  <c r="D193" i="17"/>
  <c r="K441" i="17"/>
  <c r="G215" i="17"/>
  <c r="I214" i="17"/>
  <c r="I231" i="17"/>
  <c r="I237" i="17"/>
  <c r="I258" i="17"/>
  <c r="D280" i="17"/>
  <c r="L259" i="17"/>
  <c r="L476" i="17"/>
  <c r="L443" i="17"/>
  <c r="G259" i="17"/>
  <c r="G275" i="17"/>
  <c r="I253" i="17"/>
  <c r="L444" i="17"/>
  <c r="K215" i="17"/>
  <c r="K474" i="17"/>
  <c r="L441" i="17"/>
  <c r="L275" i="17"/>
  <c r="J193" i="17"/>
  <c r="J473" i="17"/>
  <c r="L442" i="17"/>
  <c r="K215" i="18"/>
  <c r="K474" i="18"/>
  <c r="J171" i="18"/>
  <c r="J472" i="18"/>
  <c r="J443" i="18"/>
  <c r="L171" i="18"/>
  <c r="L472" i="18"/>
  <c r="E259" i="18"/>
  <c r="G237" i="18"/>
  <c r="I214" i="18"/>
  <c r="G193" i="18"/>
  <c r="D171" i="18"/>
  <c r="H171" i="18"/>
  <c r="H127" i="18"/>
  <c r="F127" i="18"/>
  <c r="E127" i="18"/>
  <c r="J437" i="18"/>
  <c r="E105" i="18"/>
  <c r="F105" i="18"/>
  <c r="L83" i="18"/>
  <c r="L468" i="18"/>
  <c r="E83" i="18"/>
  <c r="I77" i="18"/>
  <c r="L61" i="18"/>
  <c r="L467" i="18"/>
  <c r="H61" i="18"/>
  <c r="E61" i="18"/>
  <c r="L105" i="18"/>
  <c r="L469" i="18"/>
  <c r="J215" i="18"/>
  <c r="J474" i="18"/>
  <c r="I277" i="18"/>
  <c r="L435" i="18"/>
  <c r="K440" i="18"/>
  <c r="K193" i="18"/>
  <c r="K473" i="18"/>
  <c r="L438" i="18"/>
  <c r="J440" i="18"/>
  <c r="K444" i="18"/>
  <c r="K83" i="18"/>
  <c r="K468" i="18"/>
  <c r="J83" i="18"/>
  <c r="J468" i="18"/>
  <c r="F17" i="18"/>
  <c r="D17" i="18"/>
  <c r="L433" i="18"/>
  <c r="K17" i="18"/>
  <c r="K465" i="18"/>
  <c r="K275" i="18"/>
  <c r="K281" i="18"/>
  <c r="K280" i="18"/>
  <c r="I38" i="18"/>
  <c r="I60" i="18"/>
  <c r="G105" i="18"/>
  <c r="K105" i="18"/>
  <c r="K469" i="18"/>
  <c r="J105" i="18"/>
  <c r="J469" i="18"/>
  <c r="K437" i="18"/>
  <c r="K127" i="18"/>
  <c r="K470" i="18"/>
  <c r="J275" i="18"/>
  <c r="J281" i="18"/>
  <c r="L149" i="18"/>
  <c r="L471" i="18"/>
  <c r="K149" i="18"/>
  <c r="K471" i="18"/>
  <c r="J149" i="18"/>
  <c r="J471" i="18"/>
  <c r="I143" i="18"/>
  <c r="H6" i="4"/>
  <c r="D217" i="1"/>
  <c r="D189" i="4"/>
  <c r="F42" i="4"/>
  <c r="F72" i="4"/>
  <c r="F10" i="6"/>
  <c r="F311" i="5"/>
  <c r="F284" i="5"/>
  <c r="F286" i="6"/>
  <c r="F283" i="6"/>
  <c r="K188" i="5"/>
  <c r="K198" i="5"/>
  <c r="K585" i="5"/>
  <c r="K160" i="6"/>
  <c r="K168" i="5"/>
  <c r="K617" i="5"/>
  <c r="G159" i="1"/>
  <c r="G169" i="1"/>
  <c r="G102" i="4"/>
  <c r="G130" i="1"/>
  <c r="G140" i="1"/>
  <c r="J189" i="4"/>
  <c r="D284" i="4"/>
  <c r="F130" i="4"/>
  <c r="F140" i="4"/>
  <c r="F102" i="5"/>
  <c r="J592" i="6"/>
  <c r="J598" i="6"/>
  <c r="J108" i="6"/>
  <c r="J111" i="6"/>
  <c r="H275" i="1"/>
  <c r="F275" i="1"/>
  <c r="H342" i="4"/>
  <c r="D131" i="5"/>
  <c r="E392" i="6"/>
  <c r="E42" i="6"/>
  <c r="E72" i="6"/>
  <c r="D391" i="5"/>
  <c r="D43" i="6"/>
  <c r="D371" i="5"/>
  <c r="D373" i="6"/>
  <c r="K362" i="5"/>
  <c r="K372" i="5"/>
  <c r="K591" i="5"/>
  <c r="K342" i="5"/>
  <c r="K623" i="5"/>
  <c r="H369" i="6"/>
  <c r="H372" i="6"/>
  <c r="F342" i="6"/>
  <c r="F369" i="6"/>
  <c r="F372" i="6"/>
  <c r="F8" i="4"/>
  <c r="D101" i="1"/>
  <c r="K599" i="4"/>
  <c r="K109" i="5"/>
  <c r="K137" i="4"/>
  <c r="K110" i="4"/>
  <c r="K615" i="4"/>
  <c r="L80" i="5"/>
  <c r="E391" i="6"/>
  <c r="E401" i="6"/>
  <c r="E130" i="1"/>
  <c r="E102" i="4"/>
  <c r="L80" i="4"/>
  <c r="D7" i="6"/>
  <c r="D6" i="6"/>
  <c r="G400" i="5"/>
  <c r="D131" i="6"/>
  <c r="D139" i="5"/>
  <c r="D141" i="6"/>
  <c r="D159" i="5"/>
  <c r="J109" i="6"/>
  <c r="E311" i="1"/>
  <c r="L603" i="1"/>
  <c r="G218" i="4"/>
  <c r="G195" i="1"/>
  <c r="G167" i="4"/>
  <c r="J159" i="1"/>
  <c r="H72" i="1"/>
  <c r="G9" i="5"/>
  <c r="D5" i="5"/>
  <c r="G392" i="5"/>
  <c r="G44" i="6"/>
  <c r="L399" i="6"/>
  <c r="L609" i="5"/>
  <c r="L49" i="6"/>
  <c r="L79" i="6"/>
  <c r="E197" i="5"/>
  <c r="E199" i="6"/>
  <c r="H255" i="6"/>
  <c r="H275" i="6"/>
  <c r="H285" i="6"/>
  <c r="D275" i="6"/>
  <c r="D285" i="6"/>
  <c r="J253" i="4"/>
  <c r="F218" i="5"/>
  <c r="F246" i="4"/>
  <c r="G197" i="4"/>
  <c r="K131" i="6"/>
  <c r="K584" i="5"/>
  <c r="K139" i="5"/>
  <c r="K616" i="5"/>
  <c r="J304" i="6"/>
  <c r="J314" i="6"/>
  <c r="C53" i="1"/>
  <c r="D6" i="5"/>
  <c r="L363" i="5"/>
  <c r="L373" i="5"/>
  <c r="L592" i="4"/>
  <c r="D363" i="5"/>
  <c r="L276" i="6"/>
  <c r="K224" i="4"/>
  <c r="K600" i="5"/>
  <c r="G108" i="5"/>
  <c r="H108" i="6"/>
  <c r="H111" i="6"/>
  <c r="H81" i="6"/>
  <c r="G101" i="6"/>
  <c r="G111" i="6"/>
  <c r="L399" i="5"/>
  <c r="L609" i="4"/>
  <c r="E333" i="1"/>
  <c r="J254" i="4"/>
  <c r="J585" i="1"/>
  <c r="I20" i="1"/>
  <c r="D225" i="5"/>
  <c r="D253" i="4"/>
  <c r="E108" i="4"/>
  <c r="L102" i="5"/>
  <c r="L110" i="4"/>
  <c r="L615" i="4"/>
  <c r="L583" i="4"/>
  <c r="E4" i="6"/>
  <c r="D283" i="6"/>
  <c r="D311" i="5"/>
  <c r="E275" i="6"/>
  <c r="E285" i="6"/>
  <c r="K587" i="6"/>
  <c r="K246" i="6"/>
  <c r="H188" i="6"/>
  <c r="H198" i="6"/>
  <c r="H168" i="6"/>
  <c r="D254" i="5"/>
  <c r="D257" i="5"/>
  <c r="D282" i="4"/>
  <c r="K167" i="6"/>
  <c r="K601" i="5"/>
  <c r="F131" i="6"/>
  <c r="F159" i="5"/>
  <c r="K583" i="5"/>
  <c r="K608" i="6"/>
  <c r="L586" i="6"/>
  <c r="E217" i="6"/>
  <c r="G166" i="6"/>
  <c r="K159" i="6"/>
  <c r="K169" i="6"/>
  <c r="K584" i="6"/>
  <c r="G72" i="1"/>
  <c r="K341" i="5"/>
  <c r="L195" i="4"/>
  <c r="J601" i="4"/>
  <c r="J398" i="5"/>
  <c r="J50" i="6"/>
  <c r="H225" i="6"/>
  <c r="K80" i="6"/>
  <c r="K598" i="5"/>
  <c r="I414" i="6"/>
  <c r="H226" i="6"/>
  <c r="D217" i="6"/>
  <c r="D227" i="6"/>
  <c r="D197" i="6"/>
  <c r="L255" i="6"/>
  <c r="L620" i="6"/>
  <c r="L275" i="6"/>
  <c r="J81" i="6"/>
  <c r="J614" i="6"/>
  <c r="E179" i="8"/>
  <c r="D139" i="6"/>
  <c r="E41" i="8"/>
  <c r="D225" i="8"/>
  <c r="I81" i="8"/>
  <c r="G41" i="10"/>
  <c r="J110" i="10"/>
  <c r="J482" i="10"/>
  <c r="K472" i="11"/>
  <c r="K446" i="11"/>
  <c r="K18" i="11"/>
  <c r="K478" i="11"/>
  <c r="K64" i="12"/>
  <c r="K480" i="12"/>
  <c r="K448" i="12"/>
  <c r="I219" i="12"/>
  <c r="J64" i="8"/>
  <c r="J480" i="8"/>
  <c r="J133" i="8"/>
  <c r="J483" i="8"/>
  <c r="K202" i="8"/>
  <c r="K486" i="8"/>
  <c r="L456" i="9"/>
  <c r="J454" i="9"/>
  <c r="K449" i="9"/>
  <c r="K467" i="10"/>
  <c r="J462" i="10"/>
  <c r="Q450" i="10"/>
  <c r="D156" i="10"/>
  <c r="L471" i="11"/>
  <c r="F64" i="12"/>
  <c r="E110" i="12"/>
  <c r="H133" i="12"/>
  <c r="K449" i="12"/>
  <c r="I40" i="12"/>
  <c r="L202" i="13"/>
  <c r="L486" i="13"/>
  <c r="K449" i="15"/>
  <c r="L110" i="15"/>
  <c r="L482" i="15"/>
  <c r="L450" i="15"/>
  <c r="K459" i="18"/>
  <c r="J457" i="8"/>
  <c r="J41" i="8"/>
  <c r="J479" i="8"/>
  <c r="L457" i="9"/>
  <c r="J455" i="9"/>
  <c r="J450" i="10"/>
  <c r="J133" i="10"/>
  <c r="J483" i="10"/>
  <c r="F179" i="10"/>
  <c r="L447" i="11"/>
  <c r="E87" i="11"/>
  <c r="J179" i="11"/>
  <c r="J485" i="11"/>
  <c r="D248" i="11"/>
  <c r="G271" i="11"/>
  <c r="G18" i="12"/>
  <c r="I283" i="12"/>
  <c r="L457" i="12"/>
  <c r="K293" i="13"/>
  <c r="L467" i="13"/>
  <c r="L133" i="13"/>
  <c r="L483" i="13"/>
  <c r="H225" i="13"/>
  <c r="I242" i="13"/>
  <c r="G288" i="15"/>
  <c r="G294" i="15"/>
  <c r="L18" i="15"/>
  <c r="L478" i="15"/>
  <c r="L64" i="15"/>
  <c r="L480" i="15"/>
  <c r="L448" i="15"/>
  <c r="L87" i="15"/>
  <c r="L481" i="15"/>
  <c r="L449" i="15"/>
  <c r="G275" i="16"/>
  <c r="Q441" i="17"/>
  <c r="G441" i="17"/>
  <c r="G457" i="17"/>
  <c r="G473" i="17"/>
  <c r="J472" i="9"/>
  <c r="K467" i="9"/>
  <c r="O451" i="10"/>
  <c r="I286" i="10"/>
  <c r="K446" i="10"/>
  <c r="I178" i="10"/>
  <c r="L202" i="10"/>
  <c r="L486" i="10"/>
  <c r="I109" i="11"/>
  <c r="H293" i="11"/>
  <c r="F288" i="11"/>
  <c r="F87" i="12"/>
  <c r="E202" i="12"/>
  <c r="L64" i="12"/>
  <c r="L480" i="12"/>
  <c r="K41" i="13"/>
  <c r="K479" i="13"/>
  <c r="L447" i="13"/>
  <c r="K64" i="13"/>
  <c r="K480" i="13"/>
  <c r="K448" i="13"/>
  <c r="E87" i="13"/>
  <c r="K110" i="13"/>
  <c r="K482" i="13"/>
  <c r="K450" i="13"/>
  <c r="K156" i="13"/>
  <c r="K484" i="13"/>
  <c r="K452" i="13"/>
  <c r="L248" i="13"/>
  <c r="L488" i="13"/>
  <c r="J271" i="13"/>
  <c r="J489" i="13"/>
  <c r="D18" i="15"/>
  <c r="I273" i="16"/>
  <c r="I287" i="13"/>
  <c r="L288" i="13"/>
  <c r="D110" i="13"/>
  <c r="F133" i="13"/>
  <c r="E293" i="15"/>
  <c r="J448" i="15"/>
  <c r="E215" i="16"/>
  <c r="E105" i="17"/>
  <c r="J437" i="17"/>
  <c r="J448" i="13"/>
  <c r="L293" i="13"/>
  <c r="I284" i="13"/>
  <c r="K288" i="13"/>
  <c r="K294" i="13"/>
  <c r="D41" i="13"/>
  <c r="I86" i="13"/>
  <c r="I104" i="13"/>
  <c r="J156" i="13"/>
  <c r="J484" i="13"/>
  <c r="L452" i="13"/>
  <c r="F179" i="13"/>
  <c r="D271" i="13"/>
  <c r="E18" i="15"/>
  <c r="K133" i="15"/>
  <c r="K483" i="15"/>
  <c r="L467" i="15"/>
  <c r="L133" i="15"/>
  <c r="L483" i="15"/>
  <c r="J469" i="15"/>
  <c r="J271" i="15"/>
  <c r="J489" i="15"/>
  <c r="I274" i="17"/>
  <c r="E275" i="16"/>
  <c r="H275" i="17"/>
  <c r="E127" i="17"/>
  <c r="L215" i="18"/>
  <c r="L474" i="18"/>
  <c r="I272" i="17"/>
  <c r="E149" i="18"/>
  <c r="E237" i="17"/>
  <c r="H193" i="18"/>
  <c r="K171" i="18"/>
  <c r="K472" i="18"/>
  <c r="D42" i="6"/>
  <c r="D72" i="6"/>
  <c r="D392" i="6"/>
  <c r="H370" i="6"/>
  <c r="H398" i="5"/>
  <c r="H50" i="6"/>
  <c r="L369" i="5"/>
  <c r="L342" i="5"/>
  <c r="L344" i="6"/>
  <c r="D341" i="6"/>
  <c r="D369" i="5"/>
  <c r="H305" i="6"/>
  <c r="H333" i="5"/>
  <c r="H343" i="5"/>
  <c r="H315" i="6"/>
  <c r="K51" i="5"/>
  <c r="K609" i="1"/>
  <c r="K254" i="4"/>
  <c r="K604" i="1"/>
  <c r="E6" i="5"/>
  <c r="F226" i="4"/>
  <c r="D196" i="5"/>
  <c r="D199" i="5"/>
  <c r="D197" i="4"/>
  <c r="K102" i="4"/>
  <c r="K583" i="1"/>
  <c r="F282" i="4"/>
  <c r="F254" i="5"/>
  <c r="F257" i="5"/>
  <c r="F166" i="4"/>
  <c r="E131" i="5"/>
  <c r="E159" i="4"/>
  <c r="C22" i="5"/>
  <c r="C25" i="5"/>
  <c r="H391" i="6"/>
  <c r="K590" i="1"/>
  <c r="J160" i="5"/>
  <c r="J188" i="4"/>
  <c r="H400" i="4"/>
  <c r="H52" i="5"/>
  <c r="H399" i="5"/>
  <c r="H51" i="6"/>
  <c r="H49" i="5"/>
  <c r="H79" i="5"/>
  <c r="L141" i="6"/>
  <c r="D392" i="5"/>
  <c r="D44" i="6"/>
  <c r="L305" i="5"/>
  <c r="L137" i="4"/>
  <c r="L109" i="5"/>
  <c r="G159" i="4"/>
  <c r="G131" i="5"/>
  <c r="J130" i="4"/>
  <c r="J140" i="4"/>
  <c r="E168" i="5"/>
  <c r="E170" i="6"/>
  <c r="F392" i="5"/>
  <c r="F44" i="6"/>
  <c r="G139" i="4"/>
  <c r="L224" i="4"/>
  <c r="L131" i="6"/>
  <c r="L584" i="5"/>
  <c r="L102" i="6"/>
  <c r="L130" i="5"/>
  <c r="J609" i="6"/>
  <c r="J340" i="6"/>
  <c r="L449" i="8"/>
  <c r="K18" i="8"/>
  <c r="K478" i="8"/>
  <c r="G166" i="4"/>
  <c r="L159" i="5"/>
  <c r="L169" i="5"/>
  <c r="L599" i="5"/>
  <c r="I412" i="6"/>
  <c r="L340" i="6"/>
  <c r="L606" i="6"/>
  <c r="F189" i="6"/>
  <c r="L138" i="6"/>
  <c r="L600" i="5"/>
  <c r="L80" i="6"/>
  <c r="K188" i="6"/>
  <c r="K198" i="6"/>
  <c r="G254" i="6"/>
  <c r="D311" i="6"/>
  <c r="I201" i="8"/>
  <c r="L288" i="8"/>
  <c r="K463" i="8"/>
  <c r="K457" i="8"/>
  <c r="K156" i="8"/>
  <c r="K484" i="8"/>
  <c r="K452" i="8"/>
  <c r="K282" i="6"/>
  <c r="K255" i="6"/>
  <c r="K620" i="6"/>
  <c r="K197" i="6"/>
  <c r="K618" i="6"/>
  <c r="K217" i="6"/>
  <c r="I78" i="6"/>
  <c r="I108" i="6"/>
  <c r="K64" i="8"/>
  <c r="K480" i="8"/>
  <c r="K448" i="8"/>
  <c r="J253" i="6"/>
  <c r="H179" i="8"/>
  <c r="E87" i="8"/>
  <c r="G288" i="8"/>
  <c r="J468" i="8"/>
  <c r="J156" i="8"/>
  <c r="J484" i="8"/>
  <c r="J179" i="9"/>
  <c r="J485" i="9"/>
  <c r="L110" i="9"/>
  <c r="L482" i="9"/>
  <c r="L465" i="9"/>
  <c r="L87" i="9"/>
  <c r="L481" i="9"/>
  <c r="K451" i="10"/>
  <c r="K271" i="11"/>
  <c r="K489" i="11"/>
  <c r="K473" i="11"/>
  <c r="K464" i="11"/>
  <c r="K457" i="9"/>
  <c r="K64" i="9"/>
  <c r="K480" i="9"/>
  <c r="L202" i="9"/>
  <c r="L486" i="9"/>
  <c r="I81" i="9"/>
  <c r="K87" i="10"/>
  <c r="K481" i="10"/>
  <c r="K449" i="10"/>
  <c r="E202" i="10"/>
  <c r="J225" i="10"/>
  <c r="J487" i="10"/>
  <c r="K41" i="11"/>
  <c r="K479" i="11"/>
  <c r="K463" i="11"/>
  <c r="L18" i="9"/>
  <c r="L478" i="9"/>
  <c r="J156" i="10"/>
  <c r="J484" i="10"/>
  <c r="J452" i="10"/>
  <c r="J462" i="11"/>
  <c r="L454" i="11"/>
  <c r="L202" i="11"/>
  <c r="L486" i="11"/>
  <c r="J463" i="9"/>
  <c r="I290" i="10"/>
  <c r="L464" i="10"/>
  <c r="I109" i="10"/>
  <c r="H179" i="11"/>
  <c r="D271" i="12"/>
  <c r="F271" i="12"/>
  <c r="K156" i="11"/>
  <c r="K484" i="11"/>
  <c r="E288" i="11"/>
  <c r="E294" i="11"/>
  <c r="D64" i="12"/>
  <c r="L447" i="12"/>
  <c r="K456" i="12"/>
  <c r="L248" i="12"/>
  <c r="L488" i="12"/>
  <c r="L110" i="13"/>
  <c r="L482" i="13"/>
  <c r="G450" i="12"/>
  <c r="G466" i="12"/>
  <c r="G482" i="12"/>
  <c r="J202" i="13"/>
  <c r="J486" i="13"/>
  <c r="F280" i="17"/>
  <c r="I192" i="18"/>
  <c r="F215" i="18"/>
  <c r="K237" i="18"/>
  <c r="K475" i="18"/>
  <c r="L237" i="18"/>
  <c r="L475" i="18"/>
  <c r="D237" i="18"/>
  <c r="I413" i="5"/>
  <c r="I7" i="6"/>
  <c r="G419" i="6"/>
  <c r="L400" i="6"/>
  <c r="L625" i="6"/>
  <c r="L224" i="6"/>
  <c r="L227" i="6"/>
  <c r="K166" i="6"/>
  <c r="K600" i="6"/>
  <c r="K139" i="6"/>
  <c r="K616" i="6"/>
  <c r="E12" i="6"/>
  <c r="F304" i="4"/>
  <c r="G218" i="5"/>
  <c r="G188" i="4"/>
  <c r="D138" i="5"/>
  <c r="D141" i="5"/>
  <c r="D166" i="4"/>
  <c r="D139" i="4"/>
  <c r="C401" i="1"/>
  <c r="C398" i="1"/>
  <c r="L225" i="4"/>
  <c r="H224" i="1"/>
  <c r="H196" i="4"/>
  <c r="C112" i="1"/>
  <c r="C111" i="1"/>
  <c r="G400" i="1"/>
  <c r="G392" i="4"/>
  <c r="G44" i="5"/>
  <c r="G160" i="4"/>
  <c r="G188" i="1"/>
  <c r="G198" i="1"/>
  <c r="D398" i="4"/>
  <c r="L591" i="4"/>
  <c r="L362" i="4"/>
  <c r="L334" i="5"/>
  <c r="J590" i="1"/>
  <c r="J603" i="1"/>
  <c r="J253" i="1"/>
  <c r="J582" i="1"/>
  <c r="J101" i="1"/>
  <c r="J111" i="1"/>
  <c r="H4" i="5"/>
  <c r="K80" i="5"/>
  <c r="K108" i="4"/>
  <c r="E101" i="4"/>
  <c r="E111" i="4"/>
  <c r="E73" i="5"/>
  <c r="C53" i="4"/>
  <c r="C50" i="4"/>
  <c r="H363" i="4"/>
  <c r="H391" i="1"/>
  <c r="H43" i="4"/>
  <c r="E196" i="4"/>
  <c r="K370" i="6"/>
  <c r="J587" i="4"/>
  <c r="K131" i="5"/>
  <c r="K584" i="4"/>
  <c r="G131" i="6"/>
  <c r="G139" i="5"/>
  <c r="G141" i="6"/>
  <c r="G138" i="6"/>
  <c r="G166" i="5"/>
  <c r="K589" i="6"/>
  <c r="K275" i="6"/>
  <c r="K285" i="6"/>
  <c r="K588" i="6"/>
  <c r="F275" i="6"/>
  <c r="L283" i="6"/>
  <c r="J131" i="6"/>
  <c r="I410" i="6"/>
  <c r="G371" i="6"/>
  <c r="L311" i="6"/>
  <c r="K283" i="6"/>
  <c r="K586" i="5"/>
  <c r="L167" i="6"/>
  <c r="G188" i="5"/>
  <c r="E138" i="6"/>
  <c r="E166" i="5"/>
  <c r="I416" i="6"/>
  <c r="J224" i="6"/>
  <c r="J602" i="6"/>
  <c r="J271" i="9"/>
  <c r="J489" i="9"/>
  <c r="J473" i="9"/>
  <c r="J156" i="9"/>
  <c r="J484" i="9"/>
  <c r="J452" i="9"/>
  <c r="G288" i="10"/>
  <c r="G156" i="10"/>
  <c r="K470" i="11"/>
  <c r="K202" i="11"/>
  <c r="K486" i="11"/>
  <c r="J18" i="11"/>
  <c r="J478" i="11"/>
  <c r="J446" i="11"/>
  <c r="J462" i="15"/>
  <c r="L288" i="9"/>
  <c r="J202" i="9"/>
  <c r="J486" i="9"/>
  <c r="J110" i="9"/>
  <c r="J482" i="9"/>
  <c r="L446" i="10"/>
  <c r="F293" i="10"/>
  <c r="F294" i="10"/>
  <c r="F202" i="10"/>
  <c r="K454" i="10"/>
  <c r="F41" i="9"/>
  <c r="L271" i="9"/>
  <c r="L489" i="9"/>
  <c r="L156" i="9"/>
  <c r="L484" i="9"/>
  <c r="L452" i="9"/>
  <c r="I109" i="9"/>
  <c r="E293" i="10"/>
  <c r="E294" i="10"/>
  <c r="J293" i="10"/>
  <c r="J294" i="10"/>
  <c r="J18" i="10"/>
  <c r="J478" i="10"/>
  <c r="J446" i="10"/>
  <c r="K179" i="10"/>
  <c r="K485" i="10"/>
  <c r="K453" i="10"/>
  <c r="I224" i="10"/>
  <c r="E248" i="10"/>
  <c r="K583" i="6"/>
  <c r="G293" i="9"/>
  <c r="I40" i="9"/>
  <c r="L133" i="9"/>
  <c r="L483" i="9"/>
  <c r="I282" i="10"/>
  <c r="K450" i="10"/>
  <c r="J110" i="11"/>
  <c r="J482" i="11"/>
  <c r="J466" i="11"/>
  <c r="H271" i="11"/>
  <c r="Q450" i="12"/>
  <c r="L466" i="10"/>
  <c r="F293" i="12"/>
  <c r="K41" i="12"/>
  <c r="K479" i="12"/>
  <c r="I155" i="12"/>
  <c r="L453" i="13"/>
  <c r="I285" i="13"/>
  <c r="E288" i="13"/>
  <c r="K453" i="13"/>
  <c r="K179" i="13"/>
  <c r="K485" i="13"/>
  <c r="I290" i="12"/>
  <c r="J225" i="12"/>
  <c r="J487" i="12"/>
  <c r="J455" i="12"/>
  <c r="K467" i="13"/>
  <c r="J133" i="15"/>
  <c r="J483" i="15"/>
  <c r="J156" i="12"/>
  <c r="J484" i="12"/>
  <c r="G179" i="13"/>
  <c r="K454" i="15"/>
  <c r="L248" i="15"/>
  <c r="L488" i="15"/>
  <c r="L472" i="15"/>
  <c r="K156" i="15"/>
  <c r="K484" i="15"/>
  <c r="K452" i="15"/>
  <c r="K225" i="15"/>
  <c r="K487" i="15"/>
  <c r="K455" i="15"/>
  <c r="L471" i="15"/>
  <c r="L225" i="15"/>
  <c r="L487" i="15"/>
  <c r="I279" i="16"/>
  <c r="K271" i="15"/>
  <c r="K489" i="15"/>
  <c r="K473" i="15"/>
  <c r="H61" i="16"/>
  <c r="K259" i="17"/>
  <c r="K476" i="17"/>
  <c r="G441" i="18"/>
  <c r="G457" i="18"/>
  <c r="G473" i="18"/>
  <c r="O442" i="18"/>
  <c r="L444" i="18"/>
  <c r="J259" i="18"/>
  <c r="J476" i="18"/>
  <c r="I273" i="18"/>
  <c r="F259" i="18"/>
  <c r="I253" i="18"/>
  <c r="D275" i="18"/>
  <c r="G39" i="19"/>
  <c r="I38" i="19"/>
  <c r="D17" i="19"/>
  <c r="E39" i="19"/>
  <c r="G61" i="19"/>
  <c r="I170" i="19"/>
  <c r="Q441" i="19"/>
  <c r="O442" i="19"/>
  <c r="O443" i="19"/>
  <c r="J61" i="19"/>
  <c r="J467" i="19"/>
  <c r="I82" i="19"/>
  <c r="E237" i="19"/>
  <c r="J127" i="19"/>
  <c r="J470" i="19"/>
  <c r="K444" i="19"/>
  <c r="J39" i="19"/>
  <c r="J466" i="19"/>
  <c r="J83" i="19"/>
  <c r="J468" i="19"/>
  <c r="F149" i="19"/>
  <c r="L237" i="19"/>
  <c r="L475" i="19"/>
  <c r="I214" i="19"/>
  <c r="L457" i="19"/>
  <c r="D149" i="19"/>
  <c r="L149" i="19"/>
  <c r="L471" i="19"/>
  <c r="L127" i="19"/>
  <c r="L470" i="19"/>
  <c r="G83" i="19"/>
  <c r="L61" i="19"/>
  <c r="L467" i="19"/>
  <c r="K61" i="19"/>
  <c r="K467" i="19"/>
  <c r="K17" i="19"/>
  <c r="K465" i="19"/>
  <c r="J17" i="19"/>
  <c r="J465" i="19"/>
  <c r="L17" i="19"/>
  <c r="L465" i="19"/>
  <c r="F17" i="19"/>
  <c r="K39" i="19"/>
  <c r="K466" i="19"/>
  <c r="I33" i="19"/>
  <c r="I39" i="19"/>
  <c r="H61" i="19"/>
  <c r="D61" i="19"/>
  <c r="F83" i="19"/>
  <c r="K105" i="19"/>
  <c r="K469" i="19"/>
  <c r="L437" i="19"/>
  <c r="D105" i="19"/>
  <c r="F127" i="19"/>
  <c r="K149" i="19"/>
  <c r="K471" i="19"/>
  <c r="J439" i="19"/>
  <c r="I148" i="19"/>
  <c r="G149" i="19"/>
  <c r="J171" i="19"/>
  <c r="J472" i="19"/>
  <c r="K171" i="19"/>
  <c r="K472" i="19"/>
  <c r="K441" i="19"/>
  <c r="L193" i="19"/>
  <c r="L473" i="19"/>
  <c r="J442" i="19"/>
  <c r="K442" i="19"/>
  <c r="D215" i="19"/>
  <c r="D237" i="19"/>
  <c r="K237" i="19"/>
  <c r="K475" i="19"/>
  <c r="J237" i="19"/>
  <c r="J475" i="19"/>
  <c r="J280" i="19"/>
  <c r="K259" i="19"/>
  <c r="K476" i="19"/>
  <c r="L259" i="19"/>
  <c r="L476" i="19"/>
  <c r="F259" i="19"/>
  <c r="G275" i="19"/>
  <c r="G281" i="19"/>
  <c r="I253" i="19"/>
  <c r="E275" i="20"/>
  <c r="E281" i="20"/>
  <c r="E280" i="20"/>
  <c r="G280" i="20"/>
  <c r="K459" i="20"/>
  <c r="J61" i="20"/>
  <c r="J467" i="20"/>
  <c r="F17" i="20"/>
  <c r="H17" i="20"/>
  <c r="I16" i="20"/>
  <c r="K435" i="20"/>
  <c r="K61" i="20"/>
  <c r="K467" i="20"/>
  <c r="K442" i="20"/>
  <c r="G105" i="20"/>
  <c r="L259" i="20"/>
  <c r="L476" i="20"/>
  <c r="Q441" i="20"/>
  <c r="G441" i="20"/>
  <c r="G457" i="20"/>
  <c r="G473" i="20"/>
  <c r="O442" i="20"/>
  <c r="J17" i="20"/>
  <c r="J465" i="20"/>
  <c r="K438" i="20"/>
  <c r="K127" i="20"/>
  <c r="K470" i="20"/>
  <c r="L61" i="20"/>
  <c r="L467" i="20"/>
  <c r="K83" i="20"/>
  <c r="K468" i="20"/>
  <c r="L105" i="20"/>
  <c r="L469" i="20"/>
  <c r="K440" i="20"/>
  <c r="L443" i="20"/>
  <c r="H275" i="20"/>
  <c r="D215" i="20"/>
  <c r="L442" i="20"/>
  <c r="D259" i="20"/>
  <c r="J259" i="20"/>
  <c r="J476" i="20"/>
  <c r="J444" i="20"/>
  <c r="I270" i="20"/>
  <c r="D280" i="20"/>
  <c r="L17" i="20"/>
  <c r="L465" i="20"/>
  <c r="K17" i="20"/>
  <c r="K465" i="20"/>
  <c r="D17" i="20"/>
  <c r="I11" i="20"/>
  <c r="I17" i="20"/>
  <c r="K39" i="20"/>
  <c r="K466" i="20"/>
  <c r="H39" i="20"/>
  <c r="G39" i="20"/>
  <c r="I38" i="20"/>
  <c r="I33" i="20"/>
  <c r="H61" i="20"/>
  <c r="L436" i="20"/>
  <c r="J436" i="20"/>
  <c r="J105" i="20"/>
  <c r="J469" i="20"/>
  <c r="J437" i="20"/>
  <c r="D105" i="20"/>
  <c r="J127" i="20"/>
  <c r="J470" i="20"/>
  <c r="I126" i="20"/>
  <c r="D127" i="20"/>
  <c r="L149" i="20"/>
  <c r="L471" i="20"/>
  <c r="G149" i="20"/>
  <c r="D149" i="20"/>
  <c r="J280" i="20"/>
  <c r="F193" i="20"/>
  <c r="K275" i="20"/>
  <c r="J237" i="20"/>
  <c r="J475" i="20"/>
  <c r="D237" i="20"/>
  <c r="J275" i="20"/>
  <c r="K460" i="20"/>
  <c r="H280" i="20"/>
  <c r="H281" i="20"/>
  <c r="G259" i="20"/>
  <c r="G275" i="20"/>
  <c r="I269" i="20"/>
  <c r="H280" i="21"/>
  <c r="H275" i="21"/>
  <c r="H281" i="21"/>
  <c r="I279" i="21"/>
  <c r="J237" i="21"/>
  <c r="J475" i="21"/>
  <c r="L237" i="21"/>
  <c r="L475" i="21"/>
  <c r="J437" i="21"/>
  <c r="J438" i="21"/>
  <c r="J434" i="21"/>
  <c r="J39" i="21"/>
  <c r="J466" i="21"/>
  <c r="J193" i="21"/>
  <c r="J473" i="21"/>
  <c r="K440" i="21"/>
  <c r="K171" i="21"/>
  <c r="K472" i="21"/>
  <c r="L39" i="21"/>
  <c r="L466" i="21"/>
  <c r="H149" i="21"/>
  <c r="K215" i="21"/>
  <c r="K474" i="21"/>
  <c r="K442" i="21"/>
  <c r="H105" i="21"/>
  <c r="L437" i="21"/>
  <c r="K127" i="21"/>
  <c r="K470" i="21"/>
  <c r="K444" i="21"/>
  <c r="G259" i="21"/>
  <c r="D280" i="21"/>
  <c r="I278" i="21"/>
  <c r="J17" i="21"/>
  <c r="J465" i="21"/>
  <c r="L17" i="21"/>
  <c r="L465" i="21"/>
  <c r="K61" i="21"/>
  <c r="K467" i="21"/>
  <c r="I60" i="21"/>
  <c r="F39" i="21"/>
  <c r="G83" i="21"/>
  <c r="D83" i="21"/>
  <c r="L105" i="21"/>
  <c r="L469" i="21"/>
  <c r="I99" i="21"/>
  <c r="L280" i="21"/>
  <c r="I126" i="21"/>
  <c r="G127" i="21"/>
  <c r="I121" i="21"/>
  <c r="I148" i="21"/>
  <c r="G149" i="21"/>
  <c r="I143" i="21"/>
  <c r="I149" i="21"/>
  <c r="L399" i="4"/>
  <c r="C344" i="1"/>
  <c r="D159" i="1"/>
  <c r="D160" i="4"/>
  <c r="D188" i="1"/>
  <c r="E18" i="5"/>
  <c r="K363" i="5"/>
  <c r="K592" i="4"/>
  <c r="G109" i="5"/>
  <c r="G137" i="4"/>
  <c r="G140" i="4"/>
  <c r="G283" i="6"/>
  <c r="E341" i="4"/>
  <c r="H225" i="5"/>
  <c r="H253" i="4"/>
  <c r="L197" i="4"/>
  <c r="L618" i="4"/>
  <c r="L54" i="4"/>
  <c r="F109" i="4"/>
  <c r="G341" i="5"/>
  <c r="E340" i="4"/>
  <c r="H226" i="4"/>
  <c r="E102" i="5"/>
  <c r="E130" i="4"/>
  <c r="E140" i="4"/>
  <c r="J589" i="1"/>
  <c r="K587" i="1"/>
  <c r="K218" i="4"/>
  <c r="H369" i="4"/>
  <c r="J589" i="5"/>
  <c r="H254" i="6"/>
  <c r="H282" i="5"/>
  <c r="J160" i="6"/>
  <c r="D137" i="5"/>
  <c r="J102" i="6"/>
  <c r="L41" i="8"/>
  <c r="L479" i="8"/>
  <c r="J195" i="6"/>
  <c r="K108" i="6"/>
  <c r="I287" i="9"/>
  <c r="H64" i="9"/>
  <c r="H18" i="8"/>
  <c r="E248" i="9"/>
  <c r="L467" i="10"/>
  <c r="J271" i="10"/>
  <c r="J489" i="10"/>
  <c r="I63" i="10"/>
  <c r="H156" i="10"/>
  <c r="F248" i="10"/>
  <c r="J225" i="11"/>
  <c r="J487" i="11"/>
  <c r="J133" i="11"/>
  <c r="J483" i="11"/>
  <c r="K470" i="13"/>
  <c r="K465" i="13"/>
  <c r="K18" i="13"/>
  <c r="K478" i="13"/>
  <c r="J87" i="12"/>
  <c r="J481" i="12"/>
  <c r="K110" i="12"/>
  <c r="K482" i="12"/>
  <c r="L179" i="12"/>
  <c r="L485" i="12"/>
  <c r="J465" i="13"/>
  <c r="L448" i="13"/>
  <c r="J225" i="13"/>
  <c r="J487" i="13"/>
  <c r="K225" i="13"/>
  <c r="K487" i="13"/>
  <c r="J248" i="13"/>
  <c r="J488" i="13"/>
  <c r="J450" i="15"/>
  <c r="J87" i="15"/>
  <c r="J481" i="15"/>
  <c r="H280" i="19"/>
  <c r="E17" i="19"/>
  <c r="H193" i="19"/>
  <c r="F61" i="20"/>
  <c r="K171" i="20"/>
  <c r="K472" i="20"/>
  <c r="K456" i="20"/>
  <c r="G61" i="20"/>
  <c r="L215" i="20"/>
  <c r="L474" i="20"/>
  <c r="E39" i="20"/>
  <c r="D61" i="20"/>
  <c r="K450" i="21"/>
  <c r="H171" i="21"/>
  <c r="F61" i="21"/>
  <c r="J105" i="21"/>
  <c r="J469" i="21"/>
  <c r="Q441" i="21"/>
  <c r="K439" i="21"/>
  <c r="J455" i="21"/>
  <c r="L440" i="21"/>
  <c r="D171" i="21"/>
  <c r="I165" i="21"/>
  <c r="L193" i="21"/>
  <c r="L473" i="21"/>
  <c r="I187" i="21"/>
  <c r="J215" i="21"/>
  <c r="J474" i="21"/>
  <c r="I214" i="21"/>
  <c r="L215" i="21"/>
  <c r="L474" i="21"/>
  <c r="H215" i="21"/>
  <c r="D215" i="21"/>
  <c r="E275" i="21"/>
  <c r="E281" i="21"/>
  <c r="K434" i="21"/>
  <c r="L435" i="21"/>
  <c r="K83" i="21"/>
  <c r="K468" i="21"/>
  <c r="I277" i="21"/>
  <c r="K237" i="21"/>
  <c r="K475" i="21"/>
  <c r="L439" i="21"/>
  <c r="L83" i="21"/>
  <c r="L468" i="21"/>
  <c r="K437" i="21"/>
  <c r="J440" i="21"/>
  <c r="K17" i="21"/>
  <c r="K465" i="21"/>
  <c r="J61" i="21"/>
  <c r="J467" i="21"/>
  <c r="L127" i="21"/>
  <c r="L470" i="21"/>
  <c r="L83" i="20"/>
  <c r="L468" i="20"/>
  <c r="J215" i="20"/>
  <c r="J474" i="20"/>
  <c r="J456" i="20"/>
  <c r="K149" i="20"/>
  <c r="K471" i="20"/>
  <c r="K105" i="20"/>
  <c r="K469" i="20"/>
  <c r="L193" i="20"/>
  <c r="L473" i="20"/>
  <c r="L237" i="20"/>
  <c r="L475" i="20"/>
  <c r="L456" i="20"/>
  <c r="J39" i="20"/>
  <c r="J466" i="20"/>
  <c r="L39" i="20"/>
  <c r="L466" i="20"/>
  <c r="K215" i="20"/>
  <c r="K474" i="20"/>
  <c r="J193" i="20"/>
  <c r="J473" i="20"/>
  <c r="K193" i="20"/>
  <c r="K473" i="20"/>
  <c r="L83" i="19"/>
  <c r="L468" i="19"/>
  <c r="J444" i="19"/>
  <c r="L171" i="19"/>
  <c r="L472" i="19"/>
  <c r="K83" i="19"/>
  <c r="K468" i="19"/>
  <c r="K127" i="19"/>
  <c r="K470" i="19"/>
  <c r="L215" i="19"/>
  <c r="L474" i="19"/>
  <c r="L39" i="19"/>
  <c r="L466" i="19"/>
  <c r="E275" i="19"/>
  <c r="K215" i="19"/>
  <c r="K474" i="19"/>
  <c r="J193" i="19"/>
  <c r="J473" i="19"/>
  <c r="J193" i="18"/>
  <c r="J473" i="18"/>
  <c r="K39" i="18"/>
  <c r="K466" i="18"/>
  <c r="J17" i="18"/>
  <c r="J465" i="18"/>
  <c r="I268" i="18"/>
  <c r="L193" i="18"/>
  <c r="L473" i="18"/>
  <c r="J237" i="18"/>
  <c r="J475" i="18"/>
  <c r="L17" i="18"/>
  <c r="L465" i="18"/>
  <c r="L127" i="18"/>
  <c r="L470" i="18"/>
  <c r="J39" i="18"/>
  <c r="J466" i="18"/>
  <c r="K61" i="18"/>
  <c r="K467" i="18"/>
  <c r="J61" i="18"/>
  <c r="J467" i="18"/>
  <c r="L39" i="18"/>
  <c r="L466" i="18"/>
  <c r="J127" i="18"/>
  <c r="J470" i="18"/>
  <c r="L455" i="17"/>
  <c r="I11" i="17"/>
  <c r="I17" i="17"/>
  <c r="L105" i="17"/>
  <c r="L469" i="17"/>
  <c r="L437" i="17"/>
  <c r="L171" i="17"/>
  <c r="L472" i="17"/>
  <c r="L440" i="17"/>
  <c r="L127" i="17"/>
  <c r="L470" i="17"/>
  <c r="J259" i="17"/>
  <c r="J476" i="17"/>
  <c r="H280" i="17"/>
  <c r="H149" i="17"/>
  <c r="I277" i="17"/>
  <c r="J453" i="17"/>
  <c r="O443" i="16"/>
  <c r="G442" i="16"/>
  <c r="G458" i="16"/>
  <c r="G474" i="16"/>
  <c r="Q442" i="16"/>
  <c r="L127" i="16"/>
  <c r="L470" i="16"/>
  <c r="L61" i="16"/>
  <c r="L467" i="16"/>
  <c r="L17" i="16"/>
  <c r="L465" i="16"/>
  <c r="D275" i="16"/>
  <c r="D281" i="16"/>
  <c r="J39" i="16"/>
  <c r="J466" i="16"/>
  <c r="D280" i="16"/>
  <c r="J149" i="16"/>
  <c r="J471" i="16"/>
  <c r="L237" i="16"/>
  <c r="L475" i="16"/>
  <c r="G441" i="16"/>
  <c r="G457" i="16"/>
  <c r="G473" i="16"/>
  <c r="Q441" i="16"/>
  <c r="K61" i="16"/>
  <c r="K467" i="16"/>
  <c r="L39" i="16"/>
  <c r="L466" i="16"/>
  <c r="O452" i="15"/>
  <c r="G451" i="15"/>
  <c r="G467" i="15"/>
  <c r="G483" i="15"/>
  <c r="Q451" i="15"/>
  <c r="K110" i="15"/>
  <c r="K482" i="15"/>
  <c r="I281" i="15"/>
  <c r="I291" i="15"/>
  <c r="K64" i="15"/>
  <c r="K480" i="15"/>
  <c r="G450" i="15"/>
  <c r="G466" i="15"/>
  <c r="G482" i="15"/>
  <c r="I290" i="15"/>
  <c r="K18" i="15"/>
  <c r="K478" i="15"/>
  <c r="K41" i="15"/>
  <c r="K479" i="15"/>
  <c r="J18" i="15"/>
  <c r="J478" i="15"/>
  <c r="L454" i="15"/>
  <c r="J133" i="13"/>
  <c r="J483" i="13"/>
  <c r="J18" i="13"/>
  <c r="J478" i="13"/>
  <c r="J450" i="13"/>
  <c r="E293" i="13"/>
  <c r="E294" i="13"/>
  <c r="L41" i="13"/>
  <c r="L479" i="13"/>
  <c r="K473" i="13"/>
  <c r="D293" i="13"/>
  <c r="D294" i="13"/>
  <c r="L446" i="13"/>
  <c r="L64" i="13"/>
  <c r="L480" i="13"/>
  <c r="L156" i="13"/>
  <c r="L484" i="13"/>
  <c r="K202" i="13"/>
  <c r="K486" i="13"/>
  <c r="L225" i="13"/>
  <c r="L487" i="13"/>
  <c r="K133" i="13"/>
  <c r="K483" i="13"/>
  <c r="L179" i="13"/>
  <c r="L485" i="13"/>
  <c r="L288" i="12"/>
  <c r="L462" i="12"/>
  <c r="L18" i="12"/>
  <c r="L478" i="12"/>
  <c r="L463" i="12"/>
  <c r="L41" i="12"/>
  <c r="L479" i="12"/>
  <c r="J464" i="12"/>
  <c r="J64" i="12"/>
  <c r="J480" i="12"/>
  <c r="J450" i="12"/>
  <c r="J110" i="12"/>
  <c r="J482" i="12"/>
  <c r="J454" i="12"/>
  <c r="J202" i="12"/>
  <c r="J486" i="12"/>
  <c r="I35" i="12"/>
  <c r="I41" i="12"/>
  <c r="I81" i="12"/>
  <c r="I127" i="12"/>
  <c r="I150" i="12"/>
  <c r="I156" i="12"/>
  <c r="I58" i="12"/>
  <c r="H110" i="12"/>
  <c r="F202" i="12"/>
  <c r="K288" i="12"/>
  <c r="K294" i="12"/>
  <c r="J446" i="12"/>
  <c r="J18" i="12"/>
  <c r="J478" i="12"/>
  <c r="J469" i="12"/>
  <c r="J179" i="12"/>
  <c r="J485" i="12"/>
  <c r="L454" i="12"/>
  <c r="L202" i="12"/>
  <c r="L486" i="12"/>
  <c r="L471" i="12"/>
  <c r="L225" i="12"/>
  <c r="L487" i="12"/>
  <c r="J288" i="12"/>
  <c r="L449" i="12"/>
  <c r="L87" i="12"/>
  <c r="L481" i="12"/>
  <c r="Q451" i="12"/>
  <c r="J248" i="12"/>
  <c r="J488" i="12"/>
  <c r="G225" i="12"/>
  <c r="G288" i="12"/>
  <c r="D288" i="12"/>
  <c r="I282" i="12"/>
  <c r="I281" i="12"/>
  <c r="E288" i="12"/>
  <c r="F288" i="12"/>
  <c r="F294" i="12"/>
  <c r="K293" i="12"/>
  <c r="K469" i="12"/>
  <c r="K179" i="12"/>
  <c r="K485" i="12"/>
  <c r="K294" i="11"/>
  <c r="L18" i="11"/>
  <c r="L478" i="11"/>
  <c r="K64" i="11"/>
  <c r="K480" i="11"/>
  <c r="J447" i="11"/>
  <c r="K87" i="11"/>
  <c r="K481" i="11"/>
  <c r="E293" i="11"/>
  <c r="F293" i="11"/>
  <c r="F294" i="11"/>
  <c r="J202" i="11"/>
  <c r="J486" i="11"/>
  <c r="J473" i="11"/>
  <c r="I290" i="11"/>
  <c r="L451" i="11"/>
  <c r="L271" i="11"/>
  <c r="L489" i="11"/>
  <c r="J248" i="11"/>
  <c r="J488" i="11"/>
  <c r="D288" i="11"/>
  <c r="D294" i="11"/>
  <c r="K179" i="11"/>
  <c r="K485" i="11"/>
  <c r="J470" i="10"/>
  <c r="K452" i="10"/>
  <c r="J448" i="10"/>
  <c r="L468" i="10"/>
  <c r="K18" i="10"/>
  <c r="K478" i="10"/>
  <c r="J87" i="10"/>
  <c r="J481" i="10"/>
  <c r="K64" i="10"/>
  <c r="K480" i="10"/>
  <c r="L453" i="10"/>
  <c r="L450" i="10"/>
  <c r="L225" i="10"/>
  <c r="L487" i="10"/>
  <c r="F293" i="9"/>
  <c r="L41" i="9"/>
  <c r="L479" i="9"/>
  <c r="K454" i="9"/>
  <c r="J87" i="9"/>
  <c r="J481" i="9"/>
  <c r="K456" i="9"/>
  <c r="I286" i="9"/>
  <c r="K452" i="9"/>
  <c r="J133" i="9"/>
  <c r="J483" i="9"/>
  <c r="L248" i="9"/>
  <c r="L488" i="9"/>
  <c r="K18" i="9"/>
  <c r="K478" i="9"/>
  <c r="L64" i="9"/>
  <c r="L480" i="9"/>
  <c r="J64" i="9"/>
  <c r="J480" i="9"/>
  <c r="I280" i="9"/>
  <c r="K473" i="9"/>
  <c r="K87" i="8"/>
  <c r="K481" i="8"/>
  <c r="K271" i="8"/>
  <c r="K489" i="8"/>
  <c r="L446" i="8"/>
  <c r="L64" i="8"/>
  <c r="L480" i="8"/>
  <c r="I285" i="8"/>
  <c r="K110" i="8"/>
  <c r="K482" i="8"/>
  <c r="J110" i="8"/>
  <c r="J482" i="8"/>
  <c r="K225" i="8"/>
  <c r="K487" i="8"/>
  <c r="L271" i="8"/>
  <c r="L489" i="8"/>
  <c r="K179" i="8"/>
  <c r="K485" i="8"/>
  <c r="L225" i="8"/>
  <c r="L487" i="8"/>
  <c r="L110" i="8"/>
  <c r="L482" i="8"/>
  <c r="J465" i="8"/>
  <c r="J202" i="8"/>
  <c r="J486" i="8"/>
  <c r="K371" i="6"/>
  <c r="K624" i="6"/>
  <c r="D362" i="6"/>
  <c r="D372" i="6"/>
  <c r="D340" i="6"/>
  <c r="D343" i="6"/>
  <c r="E130" i="6"/>
  <c r="E140" i="6"/>
  <c r="E110" i="6"/>
  <c r="G81" i="6"/>
  <c r="L605" i="6"/>
  <c r="I397" i="6"/>
  <c r="F333" i="6"/>
  <c r="E284" i="6"/>
  <c r="L226" i="6"/>
  <c r="L619" i="6"/>
  <c r="E139" i="6"/>
  <c r="J137" i="6"/>
  <c r="J599" i="6"/>
  <c r="H110" i="6"/>
  <c r="K81" i="6"/>
  <c r="K614" i="6"/>
  <c r="L333" i="6"/>
  <c r="L343" i="6"/>
  <c r="K224" i="6"/>
  <c r="K227" i="6"/>
  <c r="K602" i="6"/>
  <c r="D101" i="6"/>
  <c r="D111" i="6"/>
  <c r="F168" i="6"/>
  <c r="F419" i="6"/>
  <c r="K362" i="6"/>
  <c r="K253" i="6"/>
  <c r="K603" i="6"/>
  <c r="K226" i="6"/>
  <c r="K619" i="6"/>
  <c r="D195" i="6"/>
  <c r="E108" i="6"/>
  <c r="E111" i="6"/>
  <c r="E81" i="6"/>
  <c r="G371" i="5"/>
  <c r="G373" i="6"/>
  <c r="H73" i="6"/>
  <c r="H101" i="5"/>
  <c r="H111" i="5"/>
  <c r="G8" i="6"/>
  <c r="E311" i="5"/>
  <c r="L189" i="6"/>
  <c r="L586" i="5"/>
  <c r="J188" i="5"/>
  <c r="J585" i="5"/>
  <c r="H49" i="6"/>
  <c r="H79" i="6"/>
  <c r="E363" i="6"/>
  <c r="H283" i="6"/>
  <c r="F102" i="6"/>
  <c r="K392" i="6"/>
  <c r="L275" i="5"/>
  <c r="D108" i="4"/>
  <c r="K284" i="4"/>
  <c r="K621" i="4"/>
  <c r="D12" i="5"/>
  <c r="E7" i="5"/>
  <c r="H392" i="5"/>
  <c r="H44" i="6"/>
  <c r="H42" i="5"/>
  <c r="H72" i="5"/>
  <c r="H82" i="5"/>
  <c r="G334" i="5"/>
  <c r="D334" i="5"/>
  <c r="D344" i="5"/>
  <c r="D342" i="4"/>
  <c r="D362" i="4"/>
  <c r="J341" i="5"/>
  <c r="K593" i="4"/>
  <c r="G17" i="5"/>
  <c r="G20" i="5"/>
  <c r="G428" i="5"/>
  <c r="G22" i="6"/>
  <c r="I423" i="4"/>
  <c r="F80" i="5"/>
  <c r="F108" i="4"/>
  <c r="L391" i="4"/>
  <c r="L43" i="5"/>
  <c r="L371" i="4"/>
  <c r="L624" i="4"/>
  <c r="I194" i="4"/>
  <c r="I224" i="4"/>
  <c r="H131" i="5"/>
  <c r="H159" i="4"/>
  <c r="H169" i="4"/>
  <c r="E400" i="4"/>
  <c r="E52" i="5"/>
  <c r="F363" i="5"/>
  <c r="F391" i="4"/>
  <c r="F43" i="5"/>
  <c r="G312" i="5"/>
  <c r="G304" i="4"/>
  <c r="G314" i="4"/>
  <c r="G102" i="5"/>
  <c r="G112" i="5"/>
  <c r="G110" i="4"/>
  <c r="D54" i="4"/>
  <c r="C170" i="1"/>
  <c r="C169" i="1"/>
  <c r="G52" i="1"/>
  <c r="G79" i="1"/>
  <c r="C199" i="1"/>
  <c r="I344" i="1"/>
  <c r="H73" i="4"/>
  <c r="H83" i="4"/>
  <c r="J275" i="21"/>
  <c r="L275" i="21"/>
  <c r="L281" i="21"/>
  <c r="I231" i="21"/>
  <c r="L444" i="21"/>
  <c r="J259" i="21"/>
  <c r="J476" i="21"/>
  <c r="J444" i="21"/>
  <c r="I258" i="21"/>
  <c r="I259" i="21"/>
  <c r="D275" i="21"/>
  <c r="D281" i="21"/>
  <c r="I253" i="21"/>
  <c r="G275" i="21"/>
  <c r="F16" i="22"/>
  <c r="I15" i="22"/>
  <c r="E226" i="22"/>
  <c r="J226" i="22"/>
  <c r="J462" i="22"/>
  <c r="G205" i="22"/>
  <c r="J184" i="22"/>
  <c r="J460" i="22"/>
  <c r="G121" i="22"/>
  <c r="G100" i="22"/>
  <c r="J37" i="22"/>
  <c r="J453" i="22"/>
  <c r="H163" i="22"/>
  <c r="J58" i="22"/>
  <c r="J454" i="22"/>
  <c r="G184" i="22"/>
  <c r="G428" i="22"/>
  <c r="G444" i="22"/>
  <c r="G460" i="22"/>
  <c r="G37" i="22"/>
  <c r="Q428" i="22"/>
  <c r="L37" i="22"/>
  <c r="L453" i="22"/>
  <c r="J428" i="22"/>
  <c r="F79" i="22"/>
  <c r="H100" i="22"/>
  <c r="F121" i="22"/>
  <c r="D142" i="22"/>
  <c r="H142" i="22"/>
  <c r="F184" i="22"/>
  <c r="K184" i="22"/>
  <c r="K460" i="22"/>
  <c r="D205" i="22"/>
  <c r="H205" i="22"/>
  <c r="F226" i="22"/>
  <c r="H247" i="22"/>
  <c r="D58" i="22"/>
  <c r="H58" i="22"/>
  <c r="G79" i="22"/>
  <c r="L429" i="22"/>
  <c r="I262" i="22"/>
  <c r="K163" i="22"/>
  <c r="K459" i="22"/>
  <c r="H184" i="22"/>
  <c r="F205" i="22"/>
  <c r="K205" i="22"/>
  <c r="K461" i="22"/>
  <c r="H226" i="22"/>
  <c r="K247" i="22"/>
  <c r="K463" i="22"/>
  <c r="E16" i="22"/>
  <c r="F58" i="22"/>
  <c r="D79" i="22"/>
  <c r="H79" i="22"/>
  <c r="I95" i="22"/>
  <c r="F100" i="22"/>
  <c r="K100" i="22"/>
  <c r="K456" i="22"/>
  <c r="I116" i="22"/>
  <c r="D121" i="22"/>
  <c r="H121" i="22"/>
  <c r="K37" i="22"/>
  <c r="K453" i="22"/>
  <c r="D16" i="22"/>
  <c r="K428" i="22"/>
  <c r="Q429" i="22"/>
  <c r="K429" i="22"/>
  <c r="J430" i="22"/>
  <c r="G16" i="22"/>
  <c r="I266" i="22"/>
  <c r="F37" i="22"/>
  <c r="G58" i="22"/>
  <c r="L58" i="22"/>
  <c r="L454" i="22"/>
  <c r="L100" i="22"/>
  <c r="L456" i="22"/>
  <c r="E142" i="22"/>
  <c r="G429" i="22"/>
  <c r="G445" i="22"/>
  <c r="G461" i="22"/>
  <c r="I259" i="22"/>
  <c r="I57" i="22"/>
  <c r="I183" i="22"/>
  <c r="F247" i="22"/>
  <c r="J142" i="22"/>
  <c r="J458" i="22"/>
  <c r="I32" i="22"/>
  <c r="I36" i="22"/>
  <c r="E37" i="22"/>
  <c r="E58" i="22"/>
  <c r="L79" i="22"/>
  <c r="L455" i="22"/>
  <c r="E100" i="22"/>
  <c r="L121" i="22"/>
  <c r="L457" i="22"/>
  <c r="G142" i="22"/>
  <c r="L142" i="22"/>
  <c r="L458" i="22"/>
  <c r="E184" i="22"/>
  <c r="J163" i="22"/>
  <c r="J459" i="22"/>
  <c r="F267" i="22"/>
  <c r="I11" i="22"/>
  <c r="I16" i="22"/>
  <c r="I74" i="22"/>
  <c r="I78" i="22"/>
  <c r="E121" i="22"/>
  <c r="E205" i="22"/>
  <c r="D226" i="22"/>
  <c r="L226" i="22"/>
  <c r="L462" i="22"/>
  <c r="E79" i="22"/>
  <c r="L424" i="22"/>
  <c r="L16" i="22"/>
  <c r="L452" i="22"/>
  <c r="E263" i="22"/>
  <c r="E268" i="22"/>
  <c r="I261" i="22"/>
  <c r="I53" i="22"/>
  <c r="I58" i="22"/>
  <c r="D100" i="22"/>
  <c r="I137" i="22"/>
  <c r="I162" i="22"/>
  <c r="G163" i="22"/>
  <c r="I225" i="22"/>
  <c r="E247" i="22"/>
  <c r="I246" i="22"/>
  <c r="I247" i="22"/>
  <c r="L425" i="22"/>
  <c r="K16" i="22"/>
  <c r="K452" i="22"/>
  <c r="H16" i="22"/>
  <c r="I257" i="22"/>
  <c r="D37" i="22"/>
  <c r="H37" i="22"/>
  <c r="I99" i="22"/>
  <c r="F142" i="22"/>
  <c r="I141" i="22"/>
  <c r="I158" i="22"/>
  <c r="I163" i="22"/>
  <c r="E163" i="22"/>
  <c r="L247" i="22"/>
  <c r="L463" i="22"/>
  <c r="D247" i="22"/>
  <c r="K423" i="22"/>
  <c r="K79" i="22"/>
  <c r="K455" i="22"/>
  <c r="J425" i="22"/>
  <c r="J121" i="22"/>
  <c r="J457" i="22"/>
  <c r="K58" i="22"/>
  <c r="K454" i="22"/>
  <c r="Q431" i="22"/>
  <c r="E267" i="22"/>
  <c r="I265" i="22"/>
  <c r="I267" i="22"/>
  <c r="Q430" i="22"/>
  <c r="G430" i="22"/>
  <c r="G446" i="22"/>
  <c r="G462" i="22"/>
  <c r="F263" i="22"/>
  <c r="I256" i="22"/>
  <c r="L427" i="22"/>
  <c r="J420" i="22"/>
  <c r="J16" i="22"/>
  <c r="J452" i="22"/>
  <c r="J439" i="22"/>
  <c r="J79" i="22"/>
  <c r="J455" i="22"/>
  <c r="J424" i="22"/>
  <c r="J100" i="22"/>
  <c r="J456" i="22"/>
  <c r="K441" i="22"/>
  <c r="K121" i="22"/>
  <c r="K457" i="22"/>
  <c r="G267" i="22"/>
  <c r="I120" i="22"/>
  <c r="I121" i="22"/>
  <c r="I204" i="22"/>
  <c r="I260" i="22"/>
  <c r="K142" i="22"/>
  <c r="K458" i="22"/>
  <c r="K426" i="22"/>
  <c r="D163" i="22"/>
  <c r="I221" i="22"/>
  <c r="K226" i="22"/>
  <c r="K462" i="22"/>
  <c r="K430" i="22"/>
  <c r="G247" i="22"/>
  <c r="K263" i="22"/>
  <c r="K268" i="22"/>
  <c r="L267" i="22"/>
  <c r="L268" i="22"/>
  <c r="J267" i="22"/>
  <c r="L163" i="22"/>
  <c r="L459" i="22"/>
  <c r="L184" i="22"/>
  <c r="L460" i="22"/>
  <c r="D184" i="22"/>
  <c r="I179" i="22"/>
  <c r="D51" i="5"/>
  <c r="D49" i="4"/>
  <c r="D79" i="4"/>
  <c r="J392" i="4"/>
  <c r="J400" i="1"/>
  <c r="J625" i="1"/>
  <c r="E44" i="5"/>
  <c r="C373" i="1"/>
  <c r="L371" i="1"/>
  <c r="L624" i="1"/>
  <c r="G398" i="1"/>
  <c r="G391" i="1"/>
  <c r="G43" i="4"/>
  <c r="K363" i="4"/>
  <c r="L363" i="4"/>
  <c r="K592" i="1"/>
  <c r="J607" i="1"/>
  <c r="J341" i="4"/>
  <c r="L591" i="1"/>
  <c r="L334" i="4"/>
  <c r="E362" i="1"/>
  <c r="J369" i="1"/>
  <c r="J305" i="4"/>
  <c r="J313" i="1"/>
  <c r="J622" i="1"/>
  <c r="D340" i="1"/>
  <c r="L605" i="1"/>
  <c r="L589" i="1"/>
  <c r="L304" i="1"/>
  <c r="L284" i="1"/>
  <c r="L621" i="1"/>
  <c r="L254" i="4"/>
  <c r="L255" i="1"/>
  <c r="L620" i="1"/>
  <c r="E275" i="1"/>
  <c r="E285" i="1"/>
  <c r="L604" i="1"/>
  <c r="E255" i="1"/>
  <c r="K247" i="4"/>
  <c r="K257" i="4"/>
  <c r="E282" i="1"/>
  <c r="H226" i="1"/>
  <c r="H253" i="1"/>
  <c r="J246" i="1"/>
  <c r="J256" i="1"/>
  <c r="F253" i="1"/>
  <c r="F197" i="1"/>
  <c r="F217" i="1"/>
  <c r="F227" i="1"/>
  <c r="J586" i="1"/>
  <c r="K224" i="1"/>
  <c r="K602" i="1"/>
  <c r="K188" i="1"/>
  <c r="H195" i="1"/>
  <c r="J188" i="1"/>
  <c r="K168" i="1"/>
  <c r="K617" i="1"/>
  <c r="K160" i="4"/>
  <c r="K170" i="4"/>
  <c r="K601" i="1"/>
  <c r="C138" i="1"/>
  <c r="E159" i="1"/>
  <c r="G138" i="4"/>
  <c r="K159" i="1"/>
  <c r="K138" i="4"/>
  <c r="K141" i="4"/>
  <c r="K131" i="4"/>
  <c r="L110" i="1"/>
  <c r="L615" i="1"/>
  <c r="L583" i="1"/>
  <c r="D102" i="4"/>
  <c r="H130" i="1"/>
  <c r="L137" i="1"/>
  <c r="L130" i="1"/>
  <c r="H137" i="1"/>
  <c r="E73" i="4"/>
  <c r="E83" i="4"/>
  <c r="H101" i="1"/>
  <c r="H111" i="1"/>
  <c r="N191" i="1"/>
  <c r="E108" i="1"/>
  <c r="E111" i="1"/>
  <c r="D81" i="1"/>
  <c r="N120" i="1"/>
  <c r="N149" i="1"/>
  <c r="C43" i="1"/>
  <c r="C50" i="1"/>
  <c r="N96" i="1"/>
  <c r="N125" i="1"/>
  <c r="N154" i="1"/>
  <c r="N183" i="1"/>
  <c r="N212" i="1"/>
  <c r="N241" i="1"/>
  <c r="N270" i="1"/>
  <c r="N299" i="1"/>
  <c r="N328" i="1"/>
  <c r="N357" i="1"/>
  <c r="N386" i="1"/>
  <c r="I49" i="1"/>
  <c r="I79" i="1"/>
  <c r="O52" i="1"/>
  <c r="O58" i="1"/>
  <c r="I15" i="5"/>
  <c r="K340" i="5"/>
  <c r="K606" i="5"/>
  <c r="K313" i="5"/>
  <c r="D218" i="6"/>
  <c r="D246" i="5"/>
  <c r="F167" i="6"/>
  <c r="F195" i="5"/>
  <c r="J168" i="5"/>
  <c r="G6" i="6"/>
  <c r="K607" i="5"/>
  <c r="K341" i="6"/>
  <c r="K369" i="5"/>
  <c r="J342" i="5"/>
  <c r="J362" i="5"/>
  <c r="L218" i="6"/>
  <c r="L246" i="5"/>
  <c r="L587" i="5"/>
  <c r="J195" i="5"/>
  <c r="J601" i="5"/>
  <c r="L391" i="5"/>
  <c r="L363" i="6"/>
  <c r="L592" i="5"/>
  <c r="H371" i="5"/>
  <c r="H373" i="6"/>
  <c r="H363" i="6"/>
  <c r="K247" i="6"/>
  <c r="K588" i="5"/>
  <c r="K275" i="5"/>
  <c r="F188" i="5"/>
  <c r="F198" i="5"/>
  <c r="F160" i="6"/>
  <c r="I158" i="5"/>
  <c r="I188" i="5"/>
  <c r="D130" i="5"/>
  <c r="D140" i="5"/>
  <c r="D110" i="5"/>
  <c r="D112" i="6"/>
  <c r="F334" i="6"/>
  <c r="F362" i="5"/>
  <c r="F372" i="5"/>
  <c r="H246" i="5"/>
  <c r="H256" i="5"/>
  <c r="H218" i="6"/>
  <c r="H196" i="6"/>
  <c r="H197" i="5"/>
  <c r="H199" i="6"/>
  <c r="K226" i="5"/>
  <c r="K225" i="6"/>
  <c r="K253" i="5"/>
  <c r="K256" i="5"/>
  <c r="D226" i="5"/>
  <c r="D228" i="6"/>
  <c r="F80" i="6"/>
  <c r="F108" i="5"/>
  <c r="G217" i="5"/>
  <c r="G227" i="5"/>
  <c r="K141" i="6"/>
  <c r="K344" i="6"/>
  <c r="K609" i="5"/>
  <c r="K49" i="6"/>
  <c r="K79" i="6"/>
  <c r="K399" i="6"/>
  <c r="L42" i="6"/>
  <c r="L72" i="6"/>
  <c r="L82" i="6"/>
  <c r="L400" i="5"/>
  <c r="L52" i="6"/>
  <c r="L392" i="6"/>
  <c r="G392" i="6"/>
  <c r="G42" i="6"/>
  <c r="G72" i="6"/>
  <c r="L370" i="6"/>
  <c r="L608" i="5"/>
  <c r="G370" i="6"/>
  <c r="G398" i="5"/>
  <c r="J590" i="5"/>
  <c r="J305" i="6"/>
  <c r="J333" i="5"/>
  <c r="J343" i="5"/>
  <c r="H276" i="6"/>
  <c r="H284" i="5"/>
  <c r="H286" i="6"/>
  <c r="I100" i="5"/>
  <c r="G226" i="5"/>
  <c r="G228" i="6"/>
  <c r="G218" i="6"/>
  <c r="E254" i="6"/>
  <c r="F341" i="6"/>
  <c r="E255" i="5"/>
  <c r="E257" i="6"/>
  <c r="G246" i="5"/>
  <c r="E188" i="5"/>
  <c r="E198" i="5"/>
  <c r="J603" i="5"/>
  <c r="H139" i="5"/>
  <c r="H141" i="6"/>
  <c r="G426" i="5"/>
  <c r="G20" i="6"/>
  <c r="G428" i="6"/>
  <c r="F20" i="5"/>
  <c r="F428" i="5"/>
  <c r="F22" i="6"/>
  <c r="J609" i="5"/>
  <c r="G362" i="5"/>
  <c r="G334" i="6"/>
  <c r="I332" i="5"/>
  <c r="D254" i="6"/>
  <c r="D255" i="5"/>
  <c r="D257" i="6"/>
  <c r="J226" i="5"/>
  <c r="J619" i="5"/>
  <c r="J218" i="6"/>
  <c r="D168" i="5"/>
  <c r="D170" i="6"/>
  <c r="D160" i="6"/>
  <c r="I339" i="5"/>
  <c r="I369" i="5"/>
  <c r="I341" i="6"/>
  <c r="K587" i="5"/>
  <c r="K218" i="6"/>
  <c r="I165" i="5"/>
  <c r="I167" i="6"/>
  <c r="D138" i="6"/>
  <c r="D166" i="5"/>
  <c r="D169" i="5"/>
  <c r="I36" i="5"/>
  <c r="L110" i="5"/>
  <c r="F217" i="5"/>
  <c r="F227" i="5"/>
  <c r="L112" i="5"/>
  <c r="L284" i="5"/>
  <c r="L286" i="6"/>
  <c r="F392" i="6"/>
  <c r="F101" i="5"/>
  <c r="H400" i="5"/>
  <c r="H392" i="6"/>
  <c r="G341" i="6"/>
  <c r="G369" i="5"/>
  <c r="G372" i="5"/>
  <c r="E284" i="5"/>
  <c r="E286" i="6"/>
  <c r="F82" i="5"/>
  <c r="F286" i="5"/>
  <c r="E199" i="5"/>
  <c r="F313" i="5"/>
  <c r="F315" i="6"/>
  <c r="I303" i="5"/>
  <c r="I333" i="5"/>
  <c r="I274" i="5"/>
  <c r="I276" i="6"/>
  <c r="I187" i="5"/>
  <c r="I189" i="6"/>
  <c r="G168" i="5"/>
  <c r="G170" i="6"/>
  <c r="I136" i="5"/>
  <c r="I138" i="6"/>
  <c r="I107" i="5"/>
  <c r="I78" i="5"/>
  <c r="I39" i="5"/>
  <c r="G400" i="4"/>
  <c r="G52" i="5"/>
  <c r="F400" i="4"/>
  <c r="F52" i="5"/>
  <c r="F426" i="4"/>
  <c r="G399" i="5"/>
  <c r="L49" i="5"/>
  <c r="L79" i="5"/>
  <c r="I417" i="4"/>
  <c r="I397" i="4"/>
  <c r="I49" i="5"/>
  <c r="I79" i="5"/>
  <c r="K49" i="5"/>
  <c r="K79" i="5"/>
  <c r="K82" i="5"/>
  <c r="K400" i="4"/>
  <c r="K625" i="4"/>
  <c r="I425" i="4"/>
  <c r="D43" i="5"/>
  <c r="H398" i="4"/>
  <c r="H371" i="4"/>
  <c r="L608" i="4"/>
  <c r="D371" i="4"/>
  <c r="G391" i="4"/>
  <c r="G371" i="4"/>
  <c r="K591" i="4"/>
  <c r="L607" i="4"/>
  <c r="J591" i="4"/>
  <c r="L341" i="5"/>
  <c r="L344" i="5"/>
  <c r="K362" i="4"/>
  <c r="K372" i="4"/>
  <c r="J334" i="5"/>
  <c r="J344" i="5"/>
  <c r="K607" i="4"/>
  <c r="J369" i="4"/>
  <c r="J372" i="4"/>
  <c r="L590" i="4"/>
  <c r="E305" i="5"/>
  <c r="K590" i="4"/>
  <c r="L313" i="4"/>
  <c r="L622" i="4"/>
  <c r="D313" i="4"/>
  <c r="F313" i="4"/>
  <c r="G313" i="4"/>
  <c r="D312" i="5"/>
  <c r="D315" i="5"/>
  <c r="J284" i="4"/>
  <c r="J621" i="4"/>
  <c r="F311" i="4"/>
  <c r="K276" i="5"/>
  <c r="J311" i="4"/>
  <c r="F284" i="4"/>
  <c r="L247" i="5"/>
  <c r="H254" i="5"/>
  <c r="H275" i="4"/>
  <c r="H285" i="4"/>
  <c r="D275" i="4"/>
  <c r="D285" i="4"/>
  <c r="K255" i="4"/>
  <c r="K620" i="4"/>
  <c r="H255" i="4"/>
  <c r="L226" i="4"/>
  <c r="L619" i="4"/>
  <c r="L253" i="4"/>
  <c r="L256" i="4"/>
  <c r="H218" i="5"/>
  <c r="H228" i="5"/>
  <c r="F253" i="4"/>
  <c r="F256" i="4"/>
  <c r="K253" i="4"/>
  <c r="K226" i="4"/>
  <c r="K619" i="4"/>
  <c r="E246" i="4"/>
  <c r="G226" i="4"/>
  <c r="K20" i="5"/>
  <c r="K428" i="5"/>
  <c r="K22" i="6"/>
  <c r="J197" i="4"/>
  <c r="J618" i="4"/>
  <c r="L196" i="5"/>
  <c r="G196" i="5"/>
  <c r="G199" i="5"/>
  <c r="E224" i="4"/>
  <c r="E197" i="4"/>
  <c r="J196" i="5"/>
  <c r="H217" i="4"/>
  <c r="H227" i="4"/>
  <c r="G217" i="4"/>
  <c r="G227" i="4"/>
  <c r="D168" i="4"/>
  <c r="K168" i="4"/>
  <c r="K617" i="4"/>
  <c r="D167" i="5"/>
  <c r="L585" i="4"/>
  <c r="L160" i="5"/>
  <c r="K195" i="4"/>
  <c r="K160" i="5"/>
  <c r="D188" i="4"/>
  <c r="D198" i="4"/>
  <c r="G195" i="4"/>
  <c r="G198" i="4"/>
  <c r="K188" i="4"/>
  <c r="K198" i="4"/>
  <c r="K167" i="5"/>
  <c r="K170" i="5"/>
  <c r="J585" i="4"/>
  <c r="F188" i="4"/>
  <c r="F141" i="5"/>
  <c r="L600" i="4"/>
  <c r="F139" i="4"/>
  <c r="L584" i="4"/>
  <c r="F159" i="4"/>
  <c r="F169" i="4"/>
  <c r="J584" i="4"/>
  <c r="K426" i="4"/>
  <c r="L131" i="5"/>
  <c r="F109" i="5"/>
  <c r="D130" i="4"/>
  <c r="H110" i="4"/>
  <c r="D110" i="4"/>
  <c r="J599" i="4"/>
  <c r="H130" i="4"/>
  <c r="K4" i="5"/>
  <c r="K13" i="5"/>
  <c r="D137" i="4"/>
  <c r="L5" i="5"/>
  <c r="L13" i="5"/>
  <c r="L421" i="5"/>
  <c r="L15" i="6"/>
  <c r="L419" i="4"/>
  <c r="L429" i="4"/>
  <c r="J17" i="5"/>
  <c r="L17" i="5"/>
  <c r="L426" i="4"/>
  <c r="J80" i="5"/>
  <c r="J81" i="4"/>
  <c r="J614" i="4"/>
  <c r="J598" i="4"/>
  <c r="J108" i="4"/>
  <c r="G101" i="4"/>
  <c r="G73" i="5"/>
  <c r="K73" i="5"/>
  <c r="K83" i="5"/>
  <c r="K81" i="4"/>
  <c r="K614" i="4"/>
  <c r="H81" i="4"/>
  <c r="C43" i="4"/>
  <c r="C110" i="4"/>
  <c r="C112" i="4"/>
  <c r="A117" i="4"/>
  <c r="A146" i="4"/>
  <c r="C44" i="4"/>
  <c r="C51" i="4"/>
  <c r="C81" i="4"/>
  <c r="D402" i="6"/>
  <c r="H426" i="5"/>
  <c r="H20" i="6"/>
  <c r="H428" i="6"/>
  <c r="J392" i="6"/>
  <c r="J42" i="6"/>
  <c r="J72" i="6"/>
  <c r="I416" i="5"/>
  <c r="I10" i="6"/>
  <c r="E5" i="6"/>
  <c r="I411" i="5"/>
  <c r="I425" i="5"/>
  <c r="I19" i="6"/>
  <c r="I424" i="5"/>
  <c r="F419" i="5"/>
  <c r="F13" i="6"/>
  <c r="F421" i="6"/>
  <c r="F18" i="6"/>
  <c r="E17" i="6"/>
  <c r="E426" i="5"/>
  <c r="E20" i="6"/>
  <c r="E428" i="6"/>
  <c r="I418" i="5"/>
  <c r="I12" i="6"/>
  <c r="F6" i="6"/>
  <c r="I412" i="5"/>
  <c r="I6" i="6"/>
  <c r="I415" i="5"/>
  <c r="I9" i="6"/>
  <c r="J593" i="5"/>
  <c r="I397" i="5"/>
  <c r="H18" i="6"/>
  <c r="I423" i="5"/>
  <c r="D426" i="5"/>
  <c r="D20" i="6"/>
  <c r="D428" i="6"/>
  <c r="D8" i="6"/>
  <c r="D419" i="5"/>
  <c r="I410" i="5"/>
  <c r="I4" i="6"/>
  <c r="K42" i="6"/>
  <c r="K72" i="6"/>
  <c r="K82" i="6"/>
  <c r="K593" i="5"/>
  <c r="K400" i="5"/>
  <c r="K402" i="6"/>
  <c r="J391" i="5"/>
  <c r="J592" i="5"/>
  <c r="J608" i="5"/>
  <c r="K608" i="5"/>
  <c r="F398" i="5"/>
  <c r="L371" i="5"/>
  <c r="F371" i="5"/>
  <c r="F373" i="6"/>
  <c r="H391" i="5"/>
  <c r="H43" i="6"/>
  <c r="J371" i="5"/>
  <c r="J373" i="6"/>
  <c r="K398" i="5"/>
  <c r="K50" i="6"/>
  <c r="F391" i="5"/>
  <c r="J334" i="6"/>
  <c r="L623" i="5"/>
  <c r="L607" i="5"/>
  <c r="J607" i="5"/>
  <c r="H369" i="5"/>
  <c r="J591" i="5"/>
  <c r="E342" i="5"/>
  <c r="E344" i="6"/>
  <c r="D334" i="6"/>
  <c r="G342" i="5"/>
  <c r="G344" i="6"/>
  <c r="H342" i="5"/>
  <c r="H344" i="6"/>
  <c r="G340" i="5"/>
  <c r="K312" i="6"/>
  <c r="K590" i="5"/>
  <c r="L313" i="5"/>
  <c r="L622" i="5"/>
  <c r="F305" i="6"/>
  <c r="E283" i="6"/>
  <c r="D284" i="5"/>
  <c r="D286" i="6"/>
  <c r="J284" i="5"/>
  <c r="J286" i="6"/>
  <c r="L605" i="5"/>
  <c r="J311" i="5"/>
  <c r="J314" i="5"/>
  <c r="J276" i="6"/>
  <c r="E275" i="5"/>
  <c r="E285" i="5"/>
  <c r="L588" i="5"/>
  <c r="H275" i="5"/>
  <c r="H285" i="5"/>
  <c r="G255" i="5"/>
  <c r="G257" i="6"/>
  <c r="H255" i="5"/>
  <c r="H257" i="6"/>
  <c r="L255" i="5"/>
  <c r="L257" i="6"/>
  <c r="D282" i="5"/>
  <c r="D285" i="5"/>
  <c r="E253" i="5"/>
  <c r="L226" i="5"/>
  <c r="L603" i="5"/>
  <c r="L253" i="5"/>
  <c r="K603" i="5"/>
  <c r="J246" i="5"/>
  <c r="J256" i="5"/>
  <c r="S217" i="5"/>
  <c r="I196" i="6"/>
  <c r="I224" i="5"/>
  <c r="D189" i="6"/>
  <c r="G197" i="5"/>
  <c r="G199" i="6"/>
  <c r="D197" i="5"/>
  <c r="D199" i="6"/>
  <c r="G196" i="6"/>
  <c r="J586" i="5"/>
  <c r="F196" i="6"/>
  <c r="K170" i="6"/>
  <c r="H167" i="6"/>
  <c r="G160" i="6"/>
  <c r="E139" i="5"/>
  <c r="E141" i="6"/>
  <c r="J139" i="5"/>
  <c r="J616" i="5"/>
  <c r="F166" i="5"/>
  <c r="F139" i="5"/>
  <c r="F141" i="6"/>
  <c r="J159" i="5"/>
  <c r="K166" i="5"/>
  <c r="K169" i="5"/>
  <c r="E159" i="5"/>
  <c r="E169" i="5"/>
  <c r="K112" i="6"/>
  <c r="K615" i="5"/>
  <c r="J419" i="5"/>
  <c r="J13" i="6"/>
  <c r="J421" i="6"/>
  <c r="H102" i="6"/>
  <c r="E110" i="5"/>
  <c r="E112" i="6"/>
  <c r="K102" i="6"/>
  <c r="E130" i="5"/>
  <c r="E140" i="5"/>
  <c r="D102" i="6"/>
  <c r="T217" i="5"/>
  <c r="E109" i="6"/>
  <c r="G137" i="5"/>
  <c r="K130" i="5"/>
  <c r="H80" i="6"/>
  <c r="H108" i="5"/>
  <c r="J17" i="6"/>
  <c r="J426" i="5"/>
  <c r="E101" i="5"/>
  <c r="E73" i="6"/>
  <c r="E81" i="5"/>
  <c r="E83" i="6"/>
  <c r="L426" i="5"/>
  <c r="U217" i="5"/>
  <c r="U218" i="5"/>
  <c r="G73" i="6"/>
  <c r="G81" i="5"/>
  <c r="G83" i="6"/>
  <c r="G101" i="5"/>
  <c r="K19" i="6"/>
  <c r="D80" i="6"/>
  <c r="D108" i="5"/>
  <c r="D111" i="5"/>
  <c r="K81" i="5"/>
  <c r="K83" i="6"/>
  <c r="C53" i="5"/>
  <c r="C44" i="5"/>
  <c r="C51" i="5"/>
  <c r="I423" i="6"/>
  <c r="E426" i="6"/>
  <c r="G401" i="6"/>
  <c r="L398" i="6"/>
  <c r="L401" i="6"/>
  <c r="L371" i="6"/>
  <c r="L624" i="6"/>
  <c r="E371" i="6"/>
  <c r="G372" i="6"/>
  <c r="J369" i="6"/>
  <c r="J372" i="6"/>
  <c r="J607" i="6"/>
  <c r="E342" i="6"/>
  <c r="H342" i="6"/>
  <c r="K591" i="6"/>
  <c r="G342" i="6"/>
  <c r="G313" i="6"/>
  <c r="L313" i="6"/>
  <c r="L622" i="6"/>
  <c r="K606" i="6"/>
  <c r="K313" i="6"/>
  <c r="K622" i="6"/>
  <c r="J606" i="6"/>
  <c r="F284" i="6"/>
  <c r="J589" i="6"/>
  <c r="K284" i="6"/>
  <c r="K621" i="6"/>
  <c r="H284" i="6"/>
  <c r="J604" i="6"/>
  <c r="J275" i="6"/>
  <c r="J285" i="6"/>
  <c r="J588" i="6"/>
  <c r="L282" i="6"/>
  <c r="L285" i="6"/>
  <c r="D256" i="6"/>
  <c r="L253" i="6"/>
  <c r="D226" i="6"/>
  <c r="F197" i="6"/>
  <c r="G197" i="6"/>
  <c r="L197" i="6"/>
  <c r="L618" i="6"/>
  <c r="K585" i="6"/>
  <c r="L585" i="6"/>
  <c r="L426" i="6"/>
  <c r="L188" i="6"/>
  <c r="K426" i="6"/>
  <c r="K429" i="6"/>
  <c r="K599" i="6"/>
  <c r="K137" i="6"/>
  <c r="L110" i="6"/>
  <c r="L615" i="6"/>
  <c r="L583" i="6"/>
  <c r="L130" i="6"/>
  <c r="L140" i="6"/>
  <c r="G140" i="6"/>
  <c r="I100" i="6"/>
  <c r="I130" i="6"/>
  <c r="K419" i="6"/>
  <c r="L419" i="6"/>
  <c r="J426" i="6"/>
  <c r="L599" i="6"/>
  <c r="L137" i="6"/>
  <c r="J419" i="6"/>
  <c r="J429" i="6"/>
  <c r="K110" i="6"/>
  <c r="K615" i="6"/>
  <c r="J263" i="22"/>
  <c r="J268" i="22"/>
  <c r="K267" i="22"/>
  <c r="L205" i="22"/>
  <c r="L461" i="22"/>
  <c r="J205" i="22"/>
  <c r="J461" i="22"/>
  <c r="I200" i="22"/>
  <c r="G226" i="22"/>
  <c r="J247" i="22"/>
  <c r="J463" i="22"/>
  <c r="I242" i="22"/>
  <c r="I258" i="22"/>
  <c r="G263" i="22"/>
  <c r="G268" i="22"/>
  <c r="H263" i="23"/>
  <c r="D263" i="23"/>
  <c r="I259" i="23"/>
  <c r="I261" i="23"/>
  <c r="I266" i="23"/>
  <c r="J163" i="23"/>
  <c r="J459" i="23"/>
  <c r="J16" i="23"/>
  <c r="J452" i="23"/>
  <c r="F16" i="23"/>
  <c r="I11" i="23"/>
  <c r="L16" i="23"/>
  <c r="L452" i="23"/>
  <c r="K423" i="23"/>
  <c r="K16" i="23"/>
  <c r="K452" i="23"/>
  <c r="G263" i="23"/>
  <c r="G268" i="23"/>
  <c r="I257" i="23"/>
  <c r="I256" i="23"/>
  <c r="I262" i="23"/>
  <c r="I265" i="23"/>
  <c r="I267" i="23"/>
  <c r="K37" i="23"/>
  <c r="K453" i="23"/>
  <c r="L37" i="23"/>
  <c r="L453" i="23"/>
  <c r="J437" i="23"/>
  <c r="I36" i="23"/>
  <c r="I15" i="23"/>
  <c r="L267" i="23"/>
  <c r="J37" i="23"/>
  <c r="J453" i="23"/>
  <c r="J421" i="23"/>
  <c r="I32" i="23"/>
  <c r="I57" i="23"/>
  <c r="L58" i="23"/>
  <c r="L454" i="23"/>
  <c r="K58" i="23"/>
  <c r="K454" i="23"/>
  <c r="H58" i="23"/>
  <c r="G58" i="23"/>
  <c r="K422" i="23"/>
  <c r="L422" i="23"/>
  <c r="J58" i="23"/>
  <c r="J454" i="23"/>
  <c r="I53" i="23"/>
  <c r="I58" i="23"/>
  <c r="G402" i="4"/>
  <c r="G54" i="5"/>
  <c r="G51" i="5"/>
  <c r="G6" i="4"/>
  <c r="I22" i="4"/>
  <c r="L607" i="1"/>
  <c r="E369" i="1"/>
  <c r="E372" i="1"/>
  <c r="D312" i="4"/>
  <c r="F226" i="1"/>
  <c r="E195" i="1"/>
  <c r="D9" i="5"/>
  <c r="L586" i="4"/>
  <c r="L189" i="5"/>
  <c r="J583" i="4"/>
  <c r="J110" i="4"/>
  <c r="J615" i="4"/>
  <c r="F314" i="6"/>
  <c r="L72" i="1"/>
  <c r="L82" i="1"/>
  <c r="J392" i="5"/>
  <c r="J44" i="6"/>
  <c r="J400" i="4"/>
  <c r="J342" i="4"/>
  <c r="J623" i="4"/>
  <c r="K304" i="4"/>
  <c r="E284" i="4"/>
  <c r="G254" i="5"/>
  <c r="G257" i="5"/>
  <c r="H196" i="5"/>
  <c r="H224" i="4"/>
  <c r="K197" i="4"/>
  <c r="K618" i="4"/>
  <c r="H188" i="4"/>
  <c r="L140" i="4"/>
  <c r="E81" i="4"/>
  <c r="E80" i="5"/>
  <c r="H314" i="6"/>
  <c r="G284" i="4"/>
  <c r="L217" i="4"/>
  <c r="L227" i="4"/>
  <c r="E54" i="4"/>
  <c r="E256" i="6"/>
  <c r="E169" i="6"/>
  <c r="L342" i="4"/>
  <c r="L623" i="4"/>
  <c r="J313" i="4"/>
  <c r="J622" i="4"/>
  <c r="J590" i="4"/>
  <c r="G255" i="4"/>
  <c r="G168" i="4"/>
  <c r="J138" i="5"/>
  <c r="J141" i="5"/>
  <c r="J600" i="4"/>
  <c r="I46" i="4"/>
  <c r="H54" i="4"/>
  <c r="I41" i="4"/>
  <c r="I39" i="4"/>
  <c r="J283" i="6"/>
  <c r="J605" i="5"/>
  <c r="D304" i="5"/>
  <c r="D314" i="5"/>
  <c r="D276" i="6"/>
  <c r="D202" i="9"/>
  <c r="L271" i="12"/>
  <c r="L489" i="12"/>
  <c r="L473" i="12"/>
  <c r="K248" i="13"/>
  <c r="K488" i="13"/>
  <c r="K456" i="13"/>
  <c r="J468" i="15"/>
  <c r="J156" i="15"/>
  <c r="J484" i="15"/>
  <c r="K163" i="23"/>
  <c r="K459" i="23"/>
  <c r="K443" i="23"/>
  <c r="K446" i="23"/>
  <c r="K226" i="23"/>
  <c r="K462" i="23"/>
  <c r="J247" i="23"/>
  <c r="J463" i="23"/>
  <c r="J447" i="23"/>
  <c r="E166" i="4"/>
  <c r="E169" i="4"/>
  <c r="H73" i="5"/>
  <c r="K592" i="5"/>
  <c r="F197" i="5"/>
  <c r="F199" i="6"/>
  <c r="J585" i="6"/>
  <c r="K400" i="6"/>
  <c r="K625" i="6"/>
  <c r="H340" i="6"/>
  <c r="J246" i="6"/>
  <c r="J256" i="6"/>
  <c r="G159" i="6"/>
  <c r="G169" i="6"/>
  <c r="I284" i="8"/>
  <c r="H288" i="8"/>
  <c r="I291" i="8"/>
  <c r="I292" i="8"/>
  <c r="J446" i="8"/>
  <c r="J18" i="8"/>
  <c r="J478" i="8"/>
  <c r="I196" i="9"/>
  <c r="I127" i="9"/>
  <c r="I133" i="9"/>
  <c r="I283" i="10"/>
  <c r="K473" i="10"/>
  <c r="H110" i="10"/>
  <c r="H133" i="10"/>
  <c r="I127" i="10"/>
  <c r="E41" i="11"/>
  <c r="L133" i="11"/>
  <c r="L483" i="11"/>
  <c r="E225" i="11"/>
  <c r="G248" i="11"/>
  <c r="H195" i="5"/>
  <c r="H198" i="5"/>
  <c r="K137" i="5"/>
  <c r="K140" i="5"/>
  <c r="H398" i="6"/>
  <c r="J254" i="6"/>
  <c r="J188" i="6"/>
  <c r="J198" i="6"/>
  <c r="J217" i="6"/>
  <c r="J227" i="6"/>
  <c r="I287" i="8"/>
  <c r="K288" i="8"/>
  <c r="F18" i="8"/>
  <c r="I292" i="9"/>
  <c r="J288" i="9"/>
  <c r="J294" i="9"/>
  <c r="I63" i="9"/>
  <c r="I58" i="9"/>
  <c r="E41" i="9"/>
  <c r="D18" i="9"/>
  <c r="I270" i="9"/>
  <c r="K225" i="9"/>
  <c r="K487" i="9"/>
  <c r="K471" i="9"/>
  <c r="D156" i="9"/>
  <c r="J463" i="10"/>
  <c r="L293" i="10"/>
  <c r="L41" i="10"/>
  <c r="L479" i="10"/>
  <c r="H64" i="10"/>
  <c r="G202" i="10"/>
  <c r="I219" i="10"/>
  <c r="I225" i="10"/>
  <c r="H133" i="11"/>
  <c r="I270" i="11"/>
  <c r="F293" i="13"/>
  <c r="F294" i="13"/>
  <c r="G293" i="13"/>
  <c r="I290" i="13"/>
  <c r="I196" i="15"/>
  <c r="H275" i="16"/>
  <c r="H281" i="16"/>
  <c r="L604" i="5"/>
  <c r="D195" i="5"/>
  <c r="D198" i="5"/>
  <c r="D284" i="6"/>
  <c r="I282" i="8"/>
  <c r="D288" i="8"/>
  <c r="D294" i="8"/>
  <c r="L293" i="8"/>
  <c r="L294" i="8"/>
  <c r="I12" i="8"/>
  <c r="I18" i="8"/>
  <c r="L454" i="8"/>
  <c r="L202" i="8"/>
  <c r="L486" i="8"/>
  <c r="K288" i="9"/>
  <c r="K294" i="9"/>
  <c r="D288" i="9"/>
  <c r="G18" i="9"/>
  <c r="I265" i="9"/>
  <c r="I292" i="10"/>
  <c r="I35" i="10"/>
  <c r="F133" i="10"/>
  <c r="I150" i="10"/>
  <c r="I155" i="10"/>
  <c r="I156" i="10"/>
  <c r="I173" i="10"/>
  <c r="I179" i="10"/>
  <c r="I196" i="10"/>
  <c r="I86" i="11"/>
  <c r="I87" i="11"/>
  <c r="I173" i="11"/>
  <c r="I196" i="11"/>
  <c r="G225" i="11"/>
  <c r="H18" i="15"/>
  <c r="E87" i="12"/>
  <c r="H271" i="12"/>
  <c r="K156" i="12"/>
  <c r="K484" i="12"/>
  <c r="I196" i="12"/>
  <c r="J288" i="13"/>
  <c r="J294" i="13"/>
  <c r="I17" i="13"/>
  <c r="I12" i="13"/>
  <c r="I18" i="13"/>
  <c r="I40" i="13"/>
  <c r="I35" i="13"/>
  <c r="J449" i="13"/>
  <c r="J87" i="13"/>
  <c r="J481" i="13"/>
  <c r="L87" i="13"/>
  <c r="L481" i="13"/>
  <c r="L449" i="13"/>
  <c r="J110" i="13"/>
  <c r="J482" i="13"/>
  <c r="I173" i="13"/>
  <c r="I219" i="13"/>
  <c r="K293" i="15"/>
  <c r="K294" i="15"/>
  <c r="I282" i="15"/>
  <c r="D288" i="15"/>
  <c r="H288" i="15"/>
  <c r="J466" i="15"/>
  <c r="J110" i="15"/>
  <c r="J482" i="15"/>
  <c r="J248" i="15"/>
  <c r="J488" i="15"/>
  <c r="J472" i="15"/>
  <c r="K459" i="17"/>
  <c r="K237" i="17"/>
  <c r="K475" i="17"/>
  <c r="J288" i="11"/>
  <c r="I12" i="12"/>
  <c r="I18" i="12"/>
  <c r="I292" i="13"/>
  <c r="J293" i="13"/>
  <c r="H41" i="13"/>
  <c r="J463" i="13"/>
  <c r="J41" i="13"/>
  <c r="J479" i="13"/>
  <c r="I150" i="13"/>
  <c r="I156" i="13"/>
  <c r="G271" i="13"/>
  <c r="J293" i="15"/>
  <c r="H127" i="16"/>
  <c r="I292" i="11"/>
  <c r="I283" i="11"/>
  <c r="E41" i="12"/>
  <c r="H87" i="12"/>
  <c r="H248" i="12"/>
  <c r="I86" i="12"/>
  <c r="I104" i="12"/>
  <c r="I242" i="12"/>
  <c r="K87" i="13"/>
  <c r="K481" i="13"/>
  <c r="K449" i="13"/>
  <c r="I109" i="13"/>
  <c r="I110" i="13"/>
  <c r="H156" i="13"/>
  <c r="J179" i="13"/>
  <c r="J485" i="13"/>
  <c r="J453" i="13"/>
  <c r="I196" i="13"/>
  <c r="D248" i="13"/>
  <c r="H248" i="13"/>
  <c r="I12" i="15"/>
  <c r="E275" i="17"/>
  <c r="I269" i="17"/>
  <c r="I278" i="17"/>
  <c r="E280" i="17"/>
  <c r="H61" i="17"/>
  <c r="H237" i="17"/>
  <c r="I55" i="18"/>
  <c r="I61" i="18"/>
  <c r="I82" i="18"/>
  <c r="I170" i="18"/>
  <c r="H275" i="18"/>
  <c r="G280" i="18"/>
  <c r="G281" i="18"/>
  <c r="H105" i="19"/>
  <c r="I165" i="19"/>
  <c r="I171" i="19"/>
  <c r="I187" i="19"/>
  <c r="E61" i="20"/>
  <c r="I33" i="16"/>
  <c r="I39" i="16"/>
  <c r="I99" i="16"/>
  <c r="I269" i="16"/>
  <c r="I99" i="17"/>
  <c r="I105" i="17"/>
  <c r="G171" i="17"/>
  <c r="I187" i="17"/>
  <c r="E280" i="18"/>
  <c r="I209" i="19"/>
  <c r="I215" i="19"/>
  <c r="E215" i="19"/>
  <c r="F39" i="16"/>
  <c r="I38" i="16"/>
  <c r="I77" i="16"/>
  <c r="H17" i="17"/>
  <c r="J105" i="17"/>
  <c r="J469" i="17"/>
  <c r="I148" i="18"/>
  <c r="I149" i="18"/>
  <c r="I270" i="18"/>
  <c r="I272" i="18"/>
  <c r="I278" i="18"/>
  <c r="I279" i="18"/>
  <c r="D83" i="19"/>
  <c r="I143" i="19"/>
  <c r="I149" i="19"/>
  <c r="E149" i="19"/>
  <c r="L433" i="17"/>
  <c r="H275" i="19"/>
  <c r="H281" i="19"/>
  <c r="K280" i="20"/>
  <c r="I278" i="20"/>
  <c r="I187" i="20"/>
  <c r="F215" i="20"/>
  <c r="H17" i="21"/>
  <c r="J275" i="19"/>
  <c r="J281" i="19"/>
  <c r="L275" i="19"/>
  <c r="K280" i="19"/>
  <c r="K281" i="19"/>
  <c r="I253" i="20"/>
  <c r="E17" i="21"/>
  <c r="I279" i="19"/>
  <c r="E280" i="19"/>
  <c r="E281" i="19"/>
  <c r="I268" i="20"/>
  <c r="D275" i="20"/>
  <c r="D281" i="20"/>
  <c r="I274" i="20"/>
  <c r="E83" i="20"/>
  <c r="I82" i="20"/>
  <c r="D171" i="20"/>
  <c r="J452" i="20"/>
  <c r="K39" i="21"/>
  <c r="K466" i="21"/>
  <c r="I209" i="21"/>
  <c r="I215" i="21"/>
  <c r="F259" i="21"/>
  <c r="I55" i="21"/>
  <c r="I61" i="21"/>
  <c r="D61" i="21"/>
  <c r="H61" i="21"/>
  <c r="L61" i="21"/>
  <c r="L467" i="21"/>
  <c r="K105" i="21"/>
  <c r="K469" i="21"/>
  <c r="L149" i="21"/>
  <c r="L471" i="21"/>
  <c r="J171" i="21"/>
  <c r="J472" i="21"/>
  <c r="I170" i="21"/>
  <c r="I171" i="21"/>
  <c r="F193" i="21"/>
  <c r="H127" i="21"/>
  <c r="G193" i="21"/>
  <c r="K193" i="21"/>
  <c r="K473" i="21"/>
  <c r="G215" i="21"/>
  <c r="H237" i="21"/>
  <c r="D259" i="21"/>
  <c r="H259" i="21"/>
  <c r="K142" i="23"/>
  <c r="K458" i="23"/>
  <c r="K426" i="23"/>
  <c r="J79" i="23"/>
  <c r="J455" i="23"/>
  <c r="J423" i="23"/>
  <c r="K121" i="23"/>
  <c r="K457" i="23"/>
  <c r="L226" i="23"/>
  <c r="L462" i="23"/>
  <c r="L430" i="23"/>
  <c r="O429" i="23"/>
  <c r="I137" i="23"/>
  <c r="I142" i="23"/>
  <c r="L442" i="23"/>
  <c r="L142" i="23"/>
  <c r="L458" i="23"/>
  <c r="D163" i="23"/>
  <c r="G267" i="23"/>
  <c r="E79" i="23"/>
  <c r="F121" i="23"/>
  <c r="J426" i="23"/>
  <c r="L79" i="4"/>
  <c r="L423" i="23"/>
  <c r="K79" i="23"/>
  <c r="K455" i="23"/>
  <c r="D79" i="23"/>
  <c r="I74" i="23"/>
  <c r="G442" i="19"/>
  <c r="G458" i="19"/>
  <c r="G474" i="19"/>
  <c r="Q442" i="19"/>
  <c r="D5" i="4"/>
  <c r="J399" i="4"/>
  <c r="J51" i="5"/>
  <c r="J226" i="1"/>
  <c r="J619" i="1"/>
  <c r="G225" i="4"/>
  <c r="G228" i="4"/>
  <c r="L79" i="1"/>
  <c r="D276" i="5"/>
  <c r="J139" i="4"/>
  <c r="J616" i="4"/>
  <c r="D224" i="5"/>
  <c r="D227" i="5"/>
  <c r="J217" i="5"/>
  <c r="J227" i="5"/>
  <c r="H131" i="6"/>
  <c r="D81" i="5"/>
  <c r="D83" i="6"/>
  <c r="K592" i="6"/>
  <c r="G110" i="6"/>
  <c r="F110" i="4"/>
  <c r="L168" i="5"/>
  <c r="L617" i="5"/>
  <c r="E167" i="6"/>
  <c r="J400" i="6"/>
  <c r="J625" i="6"/>
  <c r="F101" i="6"/>
  <c r="F111" i="6"/>
  <c r="E340" i="6"/>
  <c r="E343" i="6"/>
  <c r="I71" i="6"/>
  <c r="I81" i="6"/>
  <c r="K470" i="9"/>
  <c r="L469" i="9"/>
  <c r="L469" i="10"/>
  <c r="J463" i="11"/>
  <c r="J271" i="8"/>
  <c r="J489" i="8"/>
  <c r="K472" i="9"/>
  <c r="J225" i="9"/>
  <c r="J487" i="9"/>
  <c r="F248" i="12"/>
  <c r="L462" i="13"/>
  <c r="F105" i="16"/>
  <c r="I271" i="16"/>
  <c r="J275" i="16"/>
  <c r="I209" i="18"/>
  <c r="I215" i="18"/>
  <c r="I60" i="16"/>
  <c r="I274" i="16"/>
  <c r="I278" i="16"/>
  <c r="I280" i="16"/>
  <c r="K451" i="17"/>
  <c r="K61" i="17"/>
  <c r="K467" i="17"/>
  <c r="I192" i="16"/>
  <c r="I193" i="16"/>
  <c r="I170" i="16"/>
  <c r="I171" i="16"/>
  <c r="F280" i="16"/>
  <c r="G280" i="17"/>
  <c r="G281" i="17"/>
  <c r="L280" i="17"/>
  <c r="L281" i="17"/>
  <c r="I33" i="17"/>
  <c r="I39" i="17"/>
  <c r="L215" i="17"/>
  <c r="L474" i="17"/>
  <c r="I16" i="18"/>
  <c r="I104" i="18"/>
  <c r="F237" i="18"/>
  <c r="E275" i="18"/>
  <c r="I274" i="18"/>
  <c r="I11" i="19"/>
  <c r="I99" i="19"/>
  <c r="I105" i="19"/>
  <c r="I104" i="19"/>
  <c r="E127" i="19"/>
  <c r="J149" i="19"/>
  <c r="J471" i="19"/>
  <c r="I258" i="19"/>
  <c r="I277" i="20"/>
  <c r="I231" i="20"/>
  <c r="K455" i="21"/>
  <c r="K205" i="23"/>
  <c r="K461" i="23"/>
  <c r="K429" i="23"/>
  <c r="D105" i="17"/>
  <c r="H127" i="17"/>
  <c r="I143" i="17"/>
  <c r="I149" i="17"/>
  <c r="E149" i="17"/>
  <c r="D39" i="18"/>
  <c r="D83" i="18"/>
  <c r="D259" i="19"/>
  <c r="H259" i="19"/>
  <c r="J440" i="20"/>
  <c r="J171" i="20"/>
  <c r="J472" i="20"/>
  <c r="I268" i="16"/>
  <c r="I121" i="17"/>
  <c r="E171" i="17"/>
  <c r="I192" i="17"/>
  <c r="I209" i="17"/>
  <c r="I33" i="18"/>
  <c r="I39" i="18"/>
  <c r="E39" i="18"/>
  <c r="H83" i="18"/>
  <c r="I121" i="18"/>
  <c r="G171" i="18"/>
  <c r="G17" i="19"/>
  <c r="E259" i="19"/>
  <c r="K443" i="20"/>
  <c r="K237" i="20"/>
  <c r="K475" i="20"/>
  <c r="G441" i="21"/>
  <c r="G457" i="21"/>
  <c r="G473" i="21"/>
  <c r="O442" i="21"/>
  <c r="L428" i="23"/>
  <c r="L281" i="20"/>
  <c r="I192" i="21"/>
  <c r="I193" i="21"/>
  <c r="L280" i="19"/>
  <c r="F275" i="20"/>
  <c r="F280" i="20"/>
  <c r="I99" i="20"/>
  <c r="I105" i="20"/>
  <c r="I104" i="20"/>
  <c r="F259" i="20"/>
  <c r="I82" i="21"/>
  <c r="E259" i="21"/>
  <c r="I258" i="23"/>
  <c r="H100" i="23"/>
  <c r="L163" i="23"/>
  <c r="L459" i="23"/>
  <c r="L443" i="23"/>
  <c r="I260" i="23"/>
  <c r="H163" i="23"/>
  <c r="D226" i="23"/>
  <c r="I78" i="23"/>
  <c r="I79" i="23"/>
  <c r="I204" i="23"/>
  <c r="I205" i="23"/>
  <c r="E247" i="23"/>
  <c r="L100" i="23"/>
  <c r="L456" i="23"/>
  <c r="J100" i="23"/>
  <c r="J456" i="23"/>
  <c r="K100" i="23"/>
  <c r="K456" i="23"/>
  <c r="I99" i="23"/>
  <c r="G100" i="23"/>
  <c r="I95" i="23"/>
  <c r="O121" i="1"/>
  <c r="O150" i="1"/>
  <c r="O179" i="1"/>
  <c r="O208" i="1"/>
  <c r="O237" i="1"/>
  <c r="O266" i="1"/>
  <c r="O295" i="1"/>
  <c r="O324" i="1"/>
  <c r="O353" i="1"/>
  <c r="O382" i="1"/>
  <c r="F12" i="5"/>
  <c r="F13" i="5"/>
  <c r="I418" i="4"/>
  <c r="K8" i="5"/>
  <c r="F4" i="5"/>
  <c r="I410" i="4"/>
  <c r="F419" i="4"/>
  <c r="F429" i="4"/>
  <c r="J247" i="5"/>
  <c r="J257" i="5"/>
  <c r="J588" i="4"/>
  <c r="J275" i="4"/>
  <c r="J285" i="4"/>
  <c r="J255" i="4"/>
  <c r="J620" i="4"/>
  <c r="H195" i="4"/>
  <c r="H167" i="5"/>
  <c r="H168" i="4"/>
  <c r="G10" i="5"/>
  <c r="G13" i="5"/>
  <c r="G23" i="5"/>
  <c r="G431" i="5"/>
  <c r="G25" i="6"/>
  <c r="G419" i="4"/>
  <c r="G429" i="4"/>
  <c r="I416" i="4"/>
  <c r="J6" i="5"/>
  <c r="L255" i="4"/>
  <c r="L620" i="4"/>
  <c r="L604" i="4"/>
  <c r="L254" i="5"/>
  <c r="L282" i="4"/>
  <c r="E254" i="5"/>
  <c r="E282" i="4"/>
  <c r="E255" i="4"/>
  <c r="E168" i="4"/>
  <c r="E167" i="5"/>
  <c r="I167" i="5"/>
  <c r="E195" i="4"/>
  <c r="E198" i="4"/>
  <c r="E49" i="4"/>
  <c r="E79" i="4"/>
  <c r="L607" i="6"/>
  <c r="L369" i="6"/>
  <c r="L342" i="6"/>
  <c r="L623" i="6"/>
  <c r="H224" i="6"/>
  <c r="H227" i="6"/>
  <c r="H197" i="6"/>
  <c r="E195" i="6"/>
  <c r="E198" i="6"/>
  <c r="E168" i="6"/>
  <c r="I290" i="8"/>
  <c r="I293" i="8"/>
  <c r="E293" i="8"/>
  <c r="E288" i="8"/>
  <c r="E294" i="8"/>
  <c r="I280" i="8"/>
  <c r="I12" i="11"/>
  <c r="J453" i="15"/>
  <c r="J179" i="15"/>
  <c r="J485" i="15"/>
  <c r="K469" i="15"/>
  <c r="K179" i="15"/>
  <c r="K485" i="15"/>
  <c r="L439" i="17"/>
  <c r="L149" i="17"/>
  <c r="L471" i="17"/>
  <c r="J237" i="17"/>
  <c r="J475" i="17"/>
  <c r="J443" i="17"/>
  <c r="J401" i="5"/>
  <c r="J53" i="6"/>
  <c r="J43" i="6"/>
  <c r="D19" i="4"/>
  <c r="D18" i="4"/>
  <c r="I424" i="1"/>
  <c r="H17" i="4"/>
  <c r="H20" i="4"/>
  <c r="H426" i="1"/>
  <c r="D17" i="4"/>
  <c r="D426" i="1"/>
  <c r="D429" i="1"/>
  <c r="F9" i="4"/>
  <c r="K593" i="1"/>
  <c r="K400" i="1"/>
  <c r="K625" i="1"/>
  <c r="K392" i="4"/>
  <c r="H371" i="1"/>
  <c r="H370" i="4"/>
  <c r="H373" i="4"/>
  <c r="H398" i="1"/>
  <c r="J592" i="1"/>
  <c r="J363" i="4"/>
  <c r="J391" i="1"/>
  <c r="J43" i="4"/>
  <c r="J591" i="1"/>
  <c r="J334" i="4"/>
  <c r="J344" i="4"/>
  <c r="J362" i="1"/>
  <c r="J372" i="1"/>
  <c r="L305" i="4"/>
  <c r="L313" i="1"/>
  <c r="L622" i="1"/>
  <c r="L590" i="1"/>
  <c r="L333" i="1"/>
  <c r="J284" i="1"/>
  <c r="J621" i="1"/>
  <c r="J311" i="1"/>
  <c r="J283" i="4"/>
  <c r="J286" i="4"/>
  <c r="C188" i="1"/>
  <c r="C195" i="1"/>
  <c r="H168" i="1"/>
  <c r="J599" i="1"/>
  <c r="J110" i="1"/>
  <c r="J615" i="1"/>
  <c r="J109" i="4"/>
  <c r="J137" i="1"/>
  <c r="J108" i="1"/>
  <c r="J80" i="4"/>
  <c r="J83" i="4"/>
  <c r="J81" i="1"/>
  <c r="J614" i="1"/>
  <c r="J598" i="1"/>
  <c r="J605" i="1"/>
  <c r="J621" i="5"/>
  <c r="J624" i="5"/>
  <c r="C111" i="4"/>
  <c r="I334" i="6"/>
  <c r="O452" i="12"/>
  <c r="O453" i="12"/>
  <c r="G451" i="12"/>
  <c r="G467" i="12"/>
  <c r="G483" i="12"/>
  <c r="L4" i="4"/>
  <c r="D4" i="4"/>
  <c r="I410" i="1"/>
  <c r="K370" i="4"/>
  <c r="K608" i="1"/>
  <c r="K398" i="1"/>
  <c r="L369" i="1"/>
  <c r="L341" i="4"/>
  <c r="O163" i="1"/>
  <c r="O192" i="1"/>
  <c r="O221" i="1"/>
  <c r="O250" i="1"/>
  <c r="O279" i="1"/>
  <c r="O308" i="1"/>
  <c r="O337" i="1"/>
  <c r="O366" i="1"/>
  <c r="O395" i="1"/>
  <c r="D426" i="6"/>
  <c r="D419" i="6"/>
  <c r="D429" i="6"/>
  <c r="I418" i="6"/>
  <c r="H419" i="6"/>
  <c r="K604" i="5"/>
  <c r="K254" i="6"/>
  <c r="K282" i="5"/>
  <c r="K285" i="5"/>
  <c r="K255" i="5"/>
  <c r="K257" i="6"/>
  <c r="F226" i="6"/>
  <c r="F246" i="6"/>
  <c r="F256" i="6"/>
  <c r="J468" i="11"/>
  <c r="J156" i="11"/>
  <c r="J484" i="11"/>
  <c r="J465" i="11"/>
  <c r="J87" i="11"/>
  <c r="J481" i="11"/>
  <c r="H402" i="5"/>
  <c r="H54" i="6"/>
  <c r="F314" i="4"/>
  <c r="K52" i="5"/>
  <c r="Q442" i="20"/>
  <c r="D282" i="1"/>
  <c r="D254" i="4"/>
  <c r="D255" i="1"/>
  <c r="N280" i="1"/>
  <c r="N309" i="1"/>
  <c r="N338" i="1"/>
  <c r="C341" i="1"/>
  <c r="C334" i="1"/>
  <c r="L224" i="1"/>
  <c r="L196" i="4"/>
  <c r="L602" i="1"/>
  <c r="L168" i="1"/>
  <c r="L617" i="1"/>
  <c r="L195" i="1"/>
  <c r="L601" i="1"/>
  <c r="L167" i="4"/>
  <c r="I78" i="1"/>
  <c r="I108" i="1"/>
  <c r="K73" i="4"/>
  <c r="K582" i="1"/>
  <c r="K81" i="1"/>
  <c r="K614" i="1"/>
  <c r="G4" i="6"/>
  <c r="G419" i="5"/>
  <c r="G13" i="6"/>
  <c r="G421" i="6"/>
  <c r="J399" i="6"/>
  <c r="J49" i="6"/>
  <c r="J79" i="6"/>
  <c r="J400" i="5"/>
  <c r="J52" i="6"/>
  <c r="G363" i="6"/>
  <c r="G391" i="5"/>
  <c r="J341" i="6"/>
  <c r="J369" i="5"/>
  <c r="L401" i="4"/>
  <c r="L53" i="5"/>
  <c r="F285" i="6"/>
  <c r="J606" i="1"/>
  <c r="J340" i="1"/>
  <c r="G247" i="4"/>
  <c r="G255" i="1"/>
  <c r="G275" i="1"/>
  <c r="L246" i="1"/>
  <c r="L256" i="1"/>
  <c r="L218" i="4"/>
  <c r="L228" i="4"/>
  <c r="D72" i="1"/>
  <c r="D82" i="1"/>
  <c r="D52" i="1"/>
  <c r="I158" i="4"/>
  <c r="A88" i="5"/>
  <c r="A117" i="5"/>
  <c r="C71" i="5"/>
  <c r="C81" i="5"/>
  <c r="C83" i="5"/>
  <c r="C80" i="5"/>
  <c r="C78" i="5"/>
  <c r="L592" i="1"/>
  <c r="L391" i="1"/>
  <c r="C315" i="1"/>
  <c r="C314" i="1"/>
  <c r="C311" i="1"/>
  <c r="I310" i="1"/>
  <c r="I340" i="1"/>
  <c r="L197" i="1"/>
  <c r="L618" i="1"/>
  <c r="E137" i="1"/>
  <c r="E140" i="1"/>
  <c r="E110" i="1"/>
  <c r="E109" i="4"/>
  <c r="E112" i="4"/>
  <c r="E80" i="4"/>
  <c r="E81" i="1"/>
  <c r="H283" i="5"/>
  <c r="H311" i="4"/>
  <c r="H314" i="4"/>
  <c r="G304" i="6"/>
  <c r="G314" i="6"/>
  <c r="G284" i="6"/>
  <c r="I58" i="10"/>
  <c r="I64" i="10"/>
  <c r="E5" i="4"/>
  <c r="I390" i="1"/>
  <c r="K371" i="1"/>
  <c r="K624" i="1"/>
  <c r="F371" i="1"/>
  <c r="L362" i="1"/>
  <c r="L372" i="1"/>
  <c r="L342" i="1"/>
  <c r="L623" i="1"/>
  <c r="G342" i="1"/>
  <c r="F305" i="4"/>
  <c r="F333" i="1"/>
  <c r="F313" i="1"/>
  <c r="F254" i="4"/>
  <c r="F257" i="4"/>
  <c r="F282" i="1"/>
  <c r="F285" i="1"/>
  <c r="F255" i="1"/>
  <c r="D225" i="4"/>
  <c r="F218" i="4"/>
  <c r="F228" i="4"/>
  <c r="F246" i="1"/>
  <c r="F256" i="1"/>
  <c r="J196" i="4"/>
  <c r="J199" i="4"/>
  <c r="J602" i="1"/>
  <c r="J197" i="1"/>
  <c r="J618" i="1"/>
  <c r="L81" i="1"/>
  <c r="L614" i="1"/>
  <c r="L598" i="1"/>
  <c r="L108" i="1"/>
  <c r="E342" i="4"/>
  <c r="E341" i="5"/>
  <c r="I341" i="5"/>
  <c r="E369" i="4"/>
  <c r="D342" i="5"/>
  <c r="D344" i="6"/>
  <c r="D362" i="5"/>
  <c r="D372" i="5"/>
  <c r="F340" i="5"/>
  <c r="F343" i="5"/>
  <c r="F312" i="6"/>
  <c r="E305" i="6"/>
  <c r="E333" i="5"/>
  <c r="E343" i="5"/>
  <c r="E313" i="5"/>
  <c r="E315" i="6"/>
  <c r="G304" i="5"/>
  <c r="G314" i="5"/>
  <c r="G276" i="6"/>
  <c r="G284" i="5"/>
  <c r="G286" i="6"/>
  <c r="I245" i="5"/>
  <c r="I255" i="5"/>
  <c r="I257" i="6"/>
  <c r="G225" i="6"/>
  <c r="G253" i="5"/>
  <c r="K602" i="4"/>
  <c r="K196" i="5"/>
  <c r="G167" i="6"/>
  <c r="G195" i="5"/>
  <c r="G198" i="5"/>
  <c r="J130" i="5"/>
  <c r="J583" i="5"/>
  <c r="J110" i="5"/>
  <c r="J615" i="5"/>
  <c r="H340" i="1"/>
  <c r="E253" i="1"/>
  <c r="C140" i="1"/>
  <c r="C130" i="1"/>
  <c r="H109" i="4"/>
  <c r="F82" i="1"/>
  <c r="L275" i="4"/>
  <c r="I245" i="4"/>
  <c r="I275" i="4"/>
  <c r="I187" i="4"/>
  <c r="I165" i="4"/>
  <c r="I195" i="4"/>
  <c r="I78" i="4"/>
  <c r="I108" i="4"/>
  <c r="I47" i="4"/>
  <c r="D313" i="5"/>
  <c r="D315" i="6"/>
  <c r="I129" i="5"/>
  <c r="I339" i="6"/>
  <c r="I310" i="6"/>
  <c r="I223" i="6"/>
  <c r="I253" i="6"/>
  <c r="I242" i="9"/>
  <c r="L455" i="9"/>
  <c r="L225" i="9"/>
  <c r="L487" i="9"/>
  <c r="L400" i="1"/>
  <c r="L625" i="1"/>
  <c r="E23" i="1"/>
  <c r="I37" i="4"/>
  <c r="L195" i="5"/>
  <c r="L601" i="5"/>
  <c r="I38" i="5"/>
  <c r="K401" i="6"/>
  <c r="I332" i="6"/>
  <c r="L166" i="6"/>
  <c r="L169" i="6"/>
  <c r="L600" i="6"/>
  <c r="D81" i="6"/>
  <c r="I242" i="8"/>
  <c r="G179" i="8"/>
  <c r="I127" i="8"/>
  <c r="J455" i="8"/>
  <c r="J225" i="8"/>
  <c r="J487" i="8"/>
  <c r="L23" i="1"/>
  <c r="I361" i="4"/>
  <c r="E139" i="4"/>
  <c r="E138" i="5"/>
  <c r="H42" i="4"/>
  <c r="K333" i="5"/>
  <c r="K305" i="6"/>
  <c r="I40" i="5"/>
  <c r="I33" i="5"/>
  <c r="I22" i="5"/>
  <c r="I417" i="6"/>
  <c r="E419" i="6"/>
  <c r="E429" i="6"/>
  <c r="I411" i="6"/>
  <c r="I361" i="6"/>
  <c r="E372" i="6"/>
  <c r="K333" i="6"/>
  <c r="K343" i="6"/>
  <c r="K590" i="6"/>
  <c r="F110" i="6"/>
  <c r="G288" i="9"/>
  <c r="G294" i="9"/>
  <c r="I58" i="11"/>
  <c r="I64" i="11"/>
  <c r="K604" i="4"/>
  <c r="D305" i="6"/>
  <c r="H160" i="6"/>
  <c r="J342" i="6"/>
  <c r="J623" i="6"/>
  <c r="H333" i="6"/>
  <c r="H343" i="6"/>
  <c r="D188" i="6"/>
  <c r="D198" i="6"/>
  <c r="D133" i="8"/>
  <c r="F288" i="9"/>
  <c r="F294" i="9"/>
  <c r="E271" i="9"/>
  <c r="I155" i="9"/>
  <c r="I156" i="9"/>
  <c r="I291" i="10"/>
  <c r="I287" i="10"/>
  <c r="J64" i="10"/>
  <c r="J480" i="10"/>
  <c r="J464" i="10"/>
  <c r="E18" i="10"/>
  <c r="I104" i="10"/>
  <c r="I110" i="10"/>
  <c r="G225" i="10"/>
  <c r="I270" i="10"/>
  <c r="I178" i="11"/>
  <c r="I179" i="11"/>
  <c r="I219" i="11"/>
  <c r="I225" i="11"/>
  <c r="G293" i="11"/>
  <c r="G294" i="11"/>
  <c r="E18" i="12"/>
  <c r="G64" i="12"/>
  <c r="D179" i="12"/>
  <c r="D313" i="6"/>
  <c r="I150" i="8"/>
  <c r="G293" i="8"/>
  <c r="G294" i="8"/>
  <c r="I284" i="9"/>
  <c r="I281" i="9"/>
  <c r="E288" i="9"/>
  <c r="H248" i="10"/>
  <c r="I242" i="10"/>
  <c r="L288" i="11"/>
  <c r="L294" i="11"/>
  <c r="G293" i="15"/>
  <c r="I265" i="8"/>
  <c r="I104" i="8"/>
  <c r="J288" i="8"/>
  <c r="I219" i="9"/>
  <c r="I178" i="9"/>
  <c r="I132" i="9"/>
  <c r="H110" i="9"/>
  <c r="D110" i="9"/>
  <c r="J202" i="10"/>
  <c r="J486" i="10"/>
  <c r="J454" i="10"/>
  <c r="I201" i="10"/>
  <c r="E225" i="10"/>
  <c r="G156" i="11"/>
  <c r="I247" i="11"/>
  <c r="F41" i="12"/>
  <c r="K468" i="9"/>
  <c r="I247" i="12"/>
  <c r="I248" i="12"/>
  <c r="G288" i="13"/>
  <c r="H179" i="13"/>
  <c r="L271" i="13"/>
  <c r="L489" i="13"/>
  <c r="I109" i="15"/>
  <c r="I270" i="16"/>
  <c r="I16" i="17"/>
  <c r="J451" i="12"/>
  <c r="J133" i="12"/>
  <c r="J483" i="12"/>
  <c r="I109" i="12"/>
  <c r="I110" i="12"/>
  <c r="I132" i="13"/>
  <c r="E288" i="15"/>
  <c r="E294" i="15"/>
  <c r="G41" i="15"/>
  <c r="I35" i="15"/>
  <c r="E179" i="15"/>
  <c r="I173" i="15"/>
  <c r="I11" i="16"/>
  <c r="I17" i="16"/>
  <c r="I258" i="16"/>
  <c r="H171" i="16"/>
  <c r="G280" i="16"/>
  <c r="G281" i="16"/>
  <c r="I273" i="17"/>
  <c r="I268" i="19"/>
  <c r="H215" i="20"/>
  <c r="I287" i="12"/>
  <c r="G156" i="13"/>
  <c r="I292" i="15"/>
  <c r="H293" i="15"/>
  <c r="H294" i="15"/>
  <c r="D293" i="15"/>
  <c r="D294" i="15"/>
  <c r="I287" i="15"/>
  <c r="I286" i="15"/>
  <c r="I284" i="15"/>
  <c r="I283" i="15"/>
  <c r="I55" i="16"/>
  <c r="I61" i="16"/>
  <c r="L237" i="17"/>
  <c r="L475" i="17"/>
  <c r="L435" i="17"/>
  <c r="L61" i="17"/>
  <c r="L467" i="17"/>
  <c r="D127" i="19"/>
  <c r="E83" i="21"/>
  <c r="D275" i="17"/>
  <c r="D281" i="17"/>
  <c r="I60" i="17"/>
  <c r="L275" i="18"/>
  <c r="D280" i="18"/>
  <c r="D281" i="18"/>
  <c r="H127" i="19"/>
  <c r="D171" i="19"/>
  <c r="F237" i="19"/>
  <c r="F275" i="19"/>
  <c r="H259" i="20"/>
  <c r="L460" i="21"/>
  <c r="L259" i="21"/>
  <c r="L476" i="21"/>
  <c r="F215" i="21"/>
  <c r="J121" i="23"/>
  <c r="J457" i="23"/>
  <c r="J441" i="23"/>
  <c r="I221" i="23"/>
  <c r="D215" i="17"/>
  <c r="I77" i="19"/>
  <c r="I83" i="19"/>
  <c r="E83" i="19"/>
  <c r="I236" i="19"/>
  <c r="H237" i="20"/>
  <c r="E259" i="20"/>
  <c r="G428" i="23"/>
  <c r="G444" i="23"/>
  <c r="G460" i="23"/>
  <c r="Q428" i="23"/>
  <c r="I120" i="23"/>
  <c r="I272" i="20"/>
  <c r="I273" i="20"/>
  <c r="I279" i="20"/>
  <c r="I280" i="20"/>
  <c r="I121" i="20"/>
  <c r="I127" i="20"/>
  <c r="I236" i="20"/>
  <c r="I237" i="20"/>
  <c r="F83" i="21"/>
  <c r="D127" i="21"/>
  <c r="E171" i="21"/>
  <c r="D83" i="20"/>
  <c r="E105" i="20"/>
  <c r="I214" i="20"/>
  <c r="D39" i="21"/>
  <c r="G39" i="21"/>
  <c r="F171" i="21"/>
  <c r="I38" i="21"/>
  <c r="J149" i="21"/>
  <c r="J471" i="21"/>
  <c r="H79" i="23"/>
  <c r="H193" i="21"/>
  <c r="I183" i="23"/>
  <c r="F226" i="23"/>
  <c r="I340" i="6"/>
  <c r="L425" i="23"/>
  <c r="G121" i="23"/>
  <c r="I116" i="23"/>
  <c r="J294" i="15"/>
  <c r="D314" i="6"/>
  <c r="G371" i="1"/>
  <c r="I281" i="4"/>
  <c r="I252" i="4"/>
  <c r="I274" i="4"/>
  <c r="I304" i="4"/>
  <c r="J602" i="4"/>
  <c r="J224" i="4"/>
  <c r="E314" i="6"/>
  <c r="F342" i="4"/>
  <c r="J254" i="5"/>
  <c r="J282" i="4"/>
  <c r="J284" i="6"/>
  <c r="J621" i="6"/>
  <c r="L168" i="6"/>
  <c r="L617" i="6"/>
  <c r="I173" i="8"/>
  <c r="J293" i="9"/>
  <c r="E293" i="9"/>
  <c r="D202" i="10"/>
  <c r="F18" i="15"/>
  <c r="L470" i="15"/>
  <c r="L486" i="15"/>
  <c r="J455" i="15"/>
  <c r="J225" i="15"/>
  <c r="J487" i="15"/>
  <c r="K428" i="23"/>
  <c r="J167" i="5"/>
  <c r="H217" i="5"/>
  <c r="H227" i="5"/>
  <c r="J591" i="6"/>
  <c r="I35" i="8"/>
  <c r="I86" i="8"/>
  <c r="I87" i="8"/>
  <c r="I286" i="8"/>
  <c r="F293" i="8"/>
  <c r="J87" i="8"/>
  <c r="J481" i="8"/>
  <c r="L87" i="8"/>
  <c r="L481" i="8"/>
  <c r="K41" i="8"/>
  <c r="K479" i="8"/>
  <c r="H293" i="9"/>
  <c r="I285" i="9"/>
  <c r="H288" i="9"/>
  <c r="H294" i="9"/>
  <c r="I35" i="9"/>
  <c r="L453" i="9"/>
  <c r="L179" i="9"/>
  <c r="L485" i="9"/>
  <c r="H156" i="9"/>
  <c r="G110" i="9"/>
  <c r="I285" i="10"/>
  <c r="I284" i="10"/>
  <c r="I281" i="10"/>
  <c r="D225" i="10"/>
  <c r="K225" i="10"/>
  <c r="K487" i="10"/>
  <c r="K455" i="10"/>
  <c r="G41" i="11"/>
  <c r="H225" i="11"/>
  <c r="I292" i="12"/>
  <c r="J109" i="5"/>
  <c r="J112" i="5"/>
  <c r="E109" i="5"/>
  <c r="E112" i="5"/>
  <c r="L582" i="5"/>
  <c r="L589" i="6"/>
  <c r="K602" i="5"/>
  <c r="D137" i="6"/>
  <c r="D140" i="6"/>
  <c r="F41" i="8"/>
  <c r="H41" i="8"/>
  <c r="I17" i="8"/>
  <c r="H156" i="8"/>
  <c r="I58" i="8"/>
  <c r="L293" i="9"/>
  <c r="L294" i="9"/>
  <c r="F248" i="9"/>
  <c r="K133" i="9"/>
  <c r="K483" i="9"/>
  <c r="K451" i="9"/>
  <c r="L288" i="10"/>
  <c r="L294" i="10"/>
  <c r="K202" i="10"/>
  <c r="K486" i="10"/>
  <c r="G87" i="11"/>
  <c r="K133" i="12"/>
  <c r="K483" i="12"/>
  <c r="K451" i="12"/>
  <c r="F39" i="18"/>
  <c r="J605" i="6"/>
  <c r="F64" i="8"/>
  <c r="H293" i="8"/>
  <c r="J447" i="9"/>
  <c r="J41" i="9"/>
  <c r="J479" i="9"/>
  <c r="G202" i="9"/>
  <c r="D179" i="9"/>
  <c r="K156" i="9"/>
  <c r="K484" i="9"/>
  <c r="E110" i="9"/>
  <c r="K110" i="10"/>
  <c r="K482" i="10"/>
  <c r="L156" i="10"/>
  <c r="L484" i="10"/>
  <c r="D87" i="11"/>
  <c r="J271" i="11"/>
  <c r="J489" i="11"/>
  <c r="J457" i="11"/>
  <c r="G110" i="12"/>
  <c r="E293" i="12"/>
  <c r="E294" i="12"/>
  <c r="I173" i="12"/>
  <c r="I63" i="12"/>
  <c r="I64" i="12"/>
  <c r="J64" i="13"/>
  <c r="J480" i="13"/>
  <c r="D156" i="13"/>
  <c r="I17" i="15"/>
  <c r="I58" i="15"/>
  <c r="D110" i="15"/>
  <c r="I231" i="18"/>
  <c r="E193" i="19"/>
  <c r="J458" i="19"/>
  <c r="J215" i="19"/>
  <c r="J474" i="19"/>
  <c r="L463" i="11"/>
  <c r="I63" i="11"/>
  <c r="H293" i="12"/>
  <c r="J293" i="12"/>
  <c r="J294" i="12"/>
  <c r="I283" i="13"/>
  <c r="E133" i="13"/>
  <c r="F156" i="13"/>
  <c r="H271" i="13"/>
  <c r="G87" i="15"/>
  <c r="E110" i="15"/>
  <c r="I178" i="15"/>
  <c r="E202" i="15"/>
  <c r="F87" i="11"/>
  <c r="H18" i="12"/>
  <c r="D110" i="12"/>
  <c r="E133" i="12"/>
  <c r="I224" i="12"/>
  <c r="I225" i="12"/>
  <c r="I281" i="13"/>
  <c r="I127" i="13"/>
  <c r="I133" i="13"/>
  <c r="I224" i="13"/>
  <c r="E271" i="13"/>
  <c r="L293" i="15"/>
  <c r="L294" i="15"/>
  <c r="I285" i="15"/>
  <c r="L179" i="15"/>
  <c r="L485" i="15"/>
  <c r="L453" i="15"/>
  <c r="I104" i="16"/>
  <c r="I105" i="16"/>
  <c r="G193" i="17"/>
  <c r="F225" i="15"/>
  <c r="E271" i="15"/>
  <c r="I214" i="16"/>
  <c r="I215" i="16"/>
  <c r="F149" i="16"/>
  <c r="E127" i="16"/>
  <c r="D17" i="17"/>
  <c r="F275" i="17"/>
  <c r="F281" i="17"/>
  <c r="H149" i="18"/>
  <c r="I165" i="18"/>
  <c r="I171" i="18"/>
  <c r="I187" i="18"/>
  <c r="I193" i="18"/>
  <c r="G259" i="18"/>
  <c r="D17" i="16"/>
  <c r="I253" i="16"/>
  <c r="I259" i="16"/>
  <c r="K275" i="16"/>
  <c r="K281" i="16"/>
  <c r="I279" i="17"/>
  <c r="I258" i="18"/>
  <c r="I259" i="18"/>
  <c r="G127" i="20"/>
  <c r="F79" i="23"/>
  <c r="I126" i="19"/>
  <c r="F280" i="19"/>
  <c r="F281" i="19"/>
  <c r="G193" i="20"/>
  <c r="K149" i="21"/>
  <c r="K471" i="21"/>
  <c r="H39" i="21"/>
  <c r="I33" i="21"/>
  <c r="I39" i="21"/>
  <c r="E39" i="21"/>
  <c r="D267" i="23"/>
  <c r="L79" i="23"/>
  <c r="L455" i="23"/>
  <c r="E184" i="23"/>
  <c r="E226" i="23"/>
  <c r="H142" i="23"/>
  <c r="G142" i="23"/>
  <c r="J142" i="23"/>
  <c r="J458" i="23"/>
  <c r="I162" i="23"/>
  <c r="I158" i="23"/>
  <c r="K263" i="23"/>
  <c r="L184" i="23"/>
  <c r="L460" i="23"/>
  <c r="K267" i="23"/>
  <c r="J184" i="23"/>
  <c r="J460" i="23"/>
  <c r="I179" i="23"/>
  <c r="I184" i="23"/>
  <c r="I315" i="1"/>
  <c r="F195" i="1"/>
  <c r="J342" i="1"/>
  <c r="J623" i="1"/>
  <c r="F371" i="4"/>
  <c r="L462" i="8"/>
  <c r="L18" i="8"/>
  <c r="L478" i="8"/>
  <c r="E304" i="5"/>
  <c r="E314" i="5"/>
  <c r="E276" i="6"/>
  <c r="I252" i="5"/>
  <c r="I424" i="6"/>
  <c r="H426" i="6"/>
  <c r="H429" i="6"/>
  <c r="I194" i="6"/>
  <c r="I224" i="6"/>
  <c r="D168" i="6"/>
  <c r="I158" i="6"/>
  <c r="D271" i="8"/>
  <c r="I247" i="8"/>
  <c r="I196" i="8"/>
  <c r="I202" i="8"/>
  <c r="I178" i="8"/>
  <c r="I132" i="8"/>
  <c r="I133" i="8"/>
  <c r="I109" i="8"/>
  <c r="H87" i="8"/>
  <c r="K468" i="10"/>
  <c r="K156" i="10"/>
  <c r="K484" i="10"/>
  <c r="L41" i="11"/>
  <c r="L479" i="11"/>
  <c r="F225" i="6"/>
  <c r="K582" i="5"/>
  <c r="K101" i="5"/>
  <c r="K111" i="5"/>
  <c r="J398" i="6"/>
  <c r="J401" i="6"/>
  <c r="J608" i="6"/>
  <c r="F110" i="8"/>
  <c r="J456" i="9"/>
  <c r="J248" i="9"/>
  <c r="J488" i="9"/>
  <c r="F110" i="9"/>
  <c r="E87" i="9"/>
  <c r="E149" i="16"/>
  <c r="D255" i="4"/>
  <c r="I310" i="5"/>
  <c r="F426" i="6"/>
  <c r="F429" i="6"/>
  <c r="I274" i="6"/>
  <c r="I284" i="6"/>
  <c r="I245" i="6"/>
  <c r="H256" i="6"/>
  <c r="G139" i="6"/>
  <c r="I40" i="10"/>
  <c r="I41" i="10"/>
  <c r="E110" i="11"/>
  <c r="I270" i="12"/>
  <c r="I280" i="13"/>
  <c r="I58" i="13"/>
  <c r="E156" i="13"/>
  <c r="I155" i="13"/>
  <c r="F225" i="13"/>
  <c r="F215" i="17"/>
  <c r="L460" i="18"/>
  <c r="L259" i="18"/>
  <c r="L476" i="18"/>
  <c r="D64" i="10"/>
  <c r="D87" i="10"/>
  <c r="F156" i="10"/>
  <c r="G248" i="10"/>
  <c r="E248" i="11"/>
  <c r="L293" i="12"/>
  <c r="L294" i="12"/>
  <c r="I265" i="12"/>
  <c r="I291" i="13"/>
  <c r="I293" i="13"/>
  <c r="E18" i="13"/>
  <c r="E110" i="13"/>
  <c r="F202" i="13"/>
  <c r="J582" i="6"/>
  <c r="G110" i="10"/>
  <c r="L110" i="10"/>
  <c r="L482" i="10"/>
  <c r="G271" i="10"/>
  <c r="J293" i="11"/>
  <c r="D18" i="13"/>
  <c r="E41" i="13"/>
  <c r="F275" i="16"/>
  <c r="F281" i="16"/>
  <c r="G248" i="13"/>
  <c r="D156" i="15"/>
  <c r="F202" i="15"/>
  <c r="I82" i="16"/>
  <c r="I83" i="16"/>
  <c r="L39" i="17"/>
  <c r="L466" i="17"/>
  <c r="I247" i="13"/>
  <c r="I248" i="13"/>
  <c r="E17" i="17"/>
  <c r="K281" i="17"/>
  <c r="H105" i="17"/>
  <c r="H193" i="17"/>
  <c r="D149" i="18"/>
  <c r="I236" i="18"/>
  <c r="I237" i="18"/>
  <c r="F171" i="20"/>
  <c r="E163" i="23"/>
  <c r="I55" i="20"/>
  <c r="F149" i="20"/>
  <c r="F149" i="21"/>
  <c r="I77" i="21"/>
  <c r="I83" i="21"/>
  <c r="I104" i="21"/>
  <c r="I105" i="21"/>
  <c r="L171" i="21"/>
  <c r="L472" i="21"/>
  <c r="D58" i="23"/>
  <c r="F142" i="23"/>
  <c r="D16" i="23"/>
  <c r="G79" i="23"/>
  <c r="L429" i="23"/>
  <c r="J205" i="23"/>
  <c r="J461" i="23"/>
  <c r="H205" i="23"/>
  <c r="J453" i="19"/>
  <c r="J105" i="19"/>
  <c r="J469" i="19"/>
  <c r="L438" i="20"/>
  <c r="L127" i="20"/>
  <c r="L470" i="20"/>
  <c r="K444" i="20"/>
  <c r="K259" i="20"/>
  <c r="K476" i="20"/>
  <c r="J452" i="21"/>
  <c r="J83" i="21"/>
  <c r="J468" i="21"/>
  <c r="K460" i="21"/>
  <c r="K259" i="21"/>
  <c r="K476" i="21"/>
  <c r="K444" i="23"/>
  <c r="K184" i="23"/>
  <c r="K460" i="23"/>
  <c r="Q429" i="23"/>
  <c r="O99" i="1"/>
  <c r="O128" i="1"/>
  <c r="O157" i="1"/>
  <c r="O186" i="1"/>
  <c r="O215" i="1"/>
  <c r="O244" i="1"/>
  <c r="O273" i="1"/>
  <c r="O302" i="1"/>
  <c r="O331" i="1"/>
  <c r="O360" i="1"/>
  <c r="O389" i="1"/>
  <c r="C399" i="1"/>
  <c r="C392" i="1"/>
  <c r="E371" i="4"/>
  <c r="E398" i="4"/>
  <c r="E50" i="5"/>
  <c r="E370" i="5"/>
  <c r="E373" i="5"/>
  <c r="J455" i="20"/>
  <c r="J149" i="20"/>
  <c r="J471" i="20"/>
  <c r="J454" i="21"/>
  <c r="J127" i="21"/>
  <c r="J470" i="21"/>
  <c r="F275" i="21"/>
  <c r="I268" i="21"/>
  <c r="G443" i="19"/>
  <c r="G459" i="19"/>
  <c r="G475" i="19"/>
  <c r="O36" i="4"/>
  <c r="O65" i="4"/>
  <c r="O94" i="4"/>
  <c r="O123" i="4"/>
  <c r="O152" i="4"/>
  <c r="O181" i="4"/>
  <c r="O210" i="4"/>
  <c r="O239" i="4"/>
  <c r="O268" i="4"/>
  <c r="O297" i="4"/>
  <c r="O326" i="4"/>
  <c r="O355" i="4"/>
  <c r="O384" i="4"/>
  <c r="O413" i="1"/>
  <c r="O7" i="4"/>
  <c r="I139" i="5"/>
  <c r="I141" i="6"/>
  <c r="I131" i="6"/>
  <c r="I159" i="5"/>
  <c r="I362" i="6"/>
  <c r="I275" i="5"/>
  <c r="L228" i="6"/>
  <c r="L619" i="5"/>
  <c r="L315" i="6"/>
  <c r="L51" i="6"/>
  <c r="H402" i="6"/>
  <c r="H52" i="6"/>
  <c r="L43" i="6"/>
  <c r="L401" i="5"/>
  <c r="L53" i="6"/>
  <c r="L372" i="5"/>
  <c r="E12" i="4"/>
  <c r="I418" i="1"/>
  <c r="E11" i="4"/>
  <c r="I417" i="1"/>
  <c r="J10" i="4"/>
  <c r="J13" i="4"/>
  <c r="J419" i="1"/>
  <c r="F44" i="5"/>
  <c r="E363" i="4"/>
  <c r="E373" i="4"/>
  <c r="E371" i="1"/>
  <c r="E391" i="1"/>
  <c r="F334" i="4"/>
  <c r="F362" i="1"/>
  <c r="K340" i="1"/>
  <c r="K606" i="1"/>
  <c r="H311" i="1"/>
  <c r="H283" i="4"/>
  <c r="H284" i="1"/>
  <c r="F276" i="4"/>
  <c r="F304" i="1"/>
  <c r="J282" i="1"/>
  <c r="J255" i="1"/>
  <c r="J620" i="1"/>
  <c r="J604" i="1"/>
  <c r="L160" i="4"/>
  <c r="L170" i="4"/>
  <c r="L188" i="1"/>
  <c r="L198" i="1"/>
  <c r="L585" i="1"/>
  <c r="J584" i="1"/>
  <c r="J131" i="4"/>
  <c r="G139" i="1"/>
  <c r="G131" i="4"/>
  <c r="G141" i="4"/>
  <c r="K137" i="1"/>
  <c r="K140" i="1"/>
  <c r="K109" i="4"/>
  <c r="K112" i="4"/>
  <c r="L621" i="5"/>
  <c r="J228" i="6"/>
  <c r="G50" i="4"/>
  <c r="G401" i="1"/>
  <c r="J281" i="21"/>
  <c r="F112" i="5"/>
  <c r="O452" i="13"/>
  <c r="O453" i="13"/>
  <c r="Q451" i="13"/>
  <c r="G451" i="13"/>
  <c r="G467" i="13"/>
  <c r="G483" i="13"/>
  <c r="G451" i="8"/>
  <c r="G467" i="8"/>
  <c r="G483" i="8"/>
  <c r="Q451" i="8"/>
  <c r="E225" i="4"/>
  <c r="I225" i="4"/>
  <c r="I216" i="1"/>
  <c r="L101" i="1"/>
  <c r="L111" i="1"/>
  <c r="L582" i="1"/>
  <c r="L73" i="4"/>
  <c r="L83" i="4"/>
  <c r="O412" i="1"/>
  <c r="O6" i="4"/>
  <c r="O35" i="4"/>
  <c r="O64" i="4"/>
  <c r="O93" i="4"/>
  <c r="O122" i="4"/>
  <c r="O151" i="4"/>
  <c r="O180" i="4"/>
  <c r="O209" i="4"/>
  <c r="O238" i="4"/>
  <c r="O267" i="4"/>
  <c r="O296" i="4"/>
  <c r="O325" i="4"/>
  <c r="O354" i="4"/>
  <c r="O383" i="4"/>
  <c r="O35" i="5"/>
  <c r="H401" i="5"/>
  <c r="H53" i="6"/>
  <c r="I17" i="6"/>
  <c r="D334" i="4"/>
  <c r="D362" i="1"/>
  <c r="F283" i="4"/>
  <c r="F311" i="1"/>
  <c r="K304" i="1"/>
  <c r="K314" i="1"/>
  <c r="K284" i="1"/>
  <c r="K621" i="1"/>
  <c r="G253" i="1"/>
  <c r="G256" i="1"/>
  <c r="G226" i="1"/>
  <c r="E189" i="4"/>
  <c r="E199" i="4"/>
  <c r="L131" i="4"/>
  <c r="L141" i="4"/>
  <c r="L159" i="1"/>
  <c r="L169" i="1"/>
  <c r="L584" i="1"/>
  <c r="J73" i="5"/>
  <c r="J83" i="5"/>
  <c r="J582" i="4"/>
  <c r="J101" i="4"/>
  <c r="J111" i="4"/>
  <c r="K49" i="4"/>
  <c r="L254" i="6"/>
  <c r="L282" i="5"/>
  <c r="I242" i="11"/>
  <c r="I248" i="11"/>
  <c r="L456" i="11"/>
  <c r="L248" i="11"/>
  <c r="L488" i="11"/>
  <c r="I265" i="11"/>
  <c r="I271" i="11"/>
  <c r="Q451" i="11"/>
  <c r="G451" i="11"/>
  <c r="G467" i="11"/>
  <c r="G483" i="11"/>
  <c r="I361" i="1"/>
  <c r="I332" i="1"/>
  <c r="I245" i="1"/>
  <c r="I275" i="1"/>
  <c r="D167" i="4"/>
  <c r="D195" i="1"/>
  <c r="D198" i="1"/>
  <c r="D168" i="1"/>
  <c r="H138" i="4"/>
  <c r="H141" i="4"/>
  <c r="H139" i="1"/>
  <c r="H166" i="1"/>
  <c r="K110" i="1"/>
  <c r="K615" i="1"/>
  <c r="J225" i="5"/>
  <c r="J228" i="5"/>
  <c r="J603" i="4"/>
  <c r="J226" i="4"/>
  <c r="J619" i="4"/>
  <c r="J246" i="4"/>
  <c r="J256" i="4"/>
  <c r="G399" i="6"/>
  <c r="G49" i="6"/>
  <c r="G79" i="6"/>
  <c r="J606" i="5"/>
  <c r="J312" i="6"/>
  <c r="E168" i="1"/>
  <c r="F255" i="4"/>
  <c r="I223" i="4"/>
  <c r="I253" i="4"/>
  <c r="F224" i="4"/>
  <c r="F227" i="4"/>
  <c r="F197" i="4"/>
  <c r="E224" i="6"/>
  <c r="E227" i="6"/>
  <c r="E197" i="6"/>
  <c r="J601" i="6"/>
  <c r="J168" i="6"/>
  <c r="J617" i="6"/>
  <c r="K109" i="6"/>
  <c r="K599" i="5"/>
  <c r="I216" i="4"/>
  <c r="L246" i="6"/>
  <c r="L256" i="6"/>
  <c r="L587" i="6"/>
  <c r="I136" i="4"/>
  <c r="I166" i="4"/>
  <c r="I169" i="4"/>
  <c r="G42" i="4"/>
  <c r="G72" i="4"/>
  <c r="L137" i="5"/>
  <c r="L140" i="5"/>
  <c r="J313" i="6"/>
  <c r="J622" i="6"/>
  <c r="I303" i="6"/>
  <c r="I281" i="6"/>
  <c r="I155" i="8"/>
  <c r="I283" i="9"/>
  <c r="I288" i="9"/>
  <c r="E64" i="13"/>
  <c r="K437" i="17"/>
  <c r="K105" i="17"/>
  <c r="K469" i="17"/>
  <c r="D39" i="19"/>
  <c r="I339" i="4"/>
  <c r="I369" i="4"/>
  <c r="H197" i="4"/>
  <c r="I48" i="4"/>
  <c r="I49" i="4"/>
  <c r="I79" i="4"/>
  <c r="F54" i="4"/>
  <c r="J108" i="5"/>
  <c r="J598" i="5"/>
  <c r="I425" i="6"/>
  <c r="I426" i="6"/>
  <c r="D342" i="6"/>
  <c r="E313" i="6"/>
  <c r="J282" i="5"/>
  <c r="J604" i="5"/>
  <c r="I165" i="6"/>
  <c r="I195" i="6"/>
  <c r="H140" i="6"/>
  <c r="I270" i="8"/>
  <c r="I271" i="8"/>
  <c r="G271" i="8"/>
  <c r="F225" i="8"/>
  <c r="I283" i="8"/>
  <c r="J446" i="9"/>
  <c r="H248" i="9"/>
  <c r="F225" i="9"/>
  <c r="F133" i="9"/>
  <c r="I282" i="11"/>
  <c r="D227" i="4"/>
  <c r="L139" i="4"/>
  <c r="L616" i="4"/>
  <c r="I100" i="4"/>
  <c r="I187" i="6"/>
  <c r="G248" i="8"/>
  <c r="G156" i="8"/>
  <c r="I132" i="10"/>
  <c r="I133" i="10"/>
  <c r="H18" i="13"/>
  <c r="I81" i="13"/>
  <c r="I87" i="13"/>
  <c r="F293" i="15"/>
  <c r="F294" i="15"/>
  <c r="E110" i="8"/>
  <c r="I281" i="8"/>
  <c r="I201" i="9"/>
  <c r="H179" i="9"/>
  <c r="I104" i="9"/>
  <c r="I110" i="9"/>
  <c r="D87" i="9"/>
  <c r="G133" i="10"/>
  <c r="L133" i="10"/>
  <c r="L483" i="10"/>
  <c r="G179" i="11"/>
  <c r="I201" i="11"/>
  <c r="I202" i="11"/>
  <c r="I224" i="11"/>
  <c r="I178" i="12"/>
  <c r="E202" i="13"/>
  <c r="F133" i="15"/>
  <c r="D259" i="16"/>
  <c r="F127" i="16"/>
  <c r="F275" i="18"/>
  <c r="F281" i="18"/>
  <c r="I269" i="18"/>
  <c r="J293" i="8"/>
  <c r="G18" i="8"/>
  <c r="H271" i="9"/>
  <c r="K179" i="9"/>
  <c r="K485" i="9"/>
  <c r="I12" i="10"/>
  <c r="D133" i="10"/>
  <c r="I247" i="10"/>
  <c r="F110" i="11"/>
  <c r="I282" i="13"/>
  <c r="H288" i="13"/>
  <c r="G41" i="13"/>
  <c r="D225" i="13"/>
  <c r="E41" i="15"/>
  <c r="L453" i="19"/>
  <c r="L105" i="19"/>
  <c r="L469" i="19"/>
  <c r="I155" i="15"/>
  <c r="I156" i="15"/>
  <c r="J202" i="15"/>
  <c r="J486" i="15"/>
  <c r="J470" i="15"/>
  <c r="E61" i="16"/>
  <c r="H184" i="23"/>
  <c r="G259" i="16"/>
  <c r="E193" i="16"/>
  <c r="J83" i="16"/>
  <c r="J468" i="16"/>
  <c r="D105" i="18"/>
  <c r="E193" i="18"/>
  <c r="E61" i="21"/>
  <c r="G37" i="23"/>
  <c r="K259" i="18"/>
  <c r="K476" i="18"/>
  <c r="H149" i="19"/>
  <c r="F127" i="20"/>
  <c r="I16" i="19"/>
  <c r="G193" i="19"/>
  <c r="I278" i="19"/>
  <c r="I271" i="20"/>
  <c r="I60" i="20"/>
  <c r="G237" i="20"/>
  <c r="K280" i="21"/>
  <c r="K281" i="21"/>
  <c r="D263" i="22"/>
  <c r="D268" i="22"/>
  <c r="H263" i="22"/>
  <c r="H268" i="22"/>
  <c r="G163" i="23"/>
  <c r="D205" i="23"/>
  <c r="I139" i="4"/>
  <c r="I311" i="6"/>
  <c r="L263" i="23"/>
  <c r="L268" i="23"/>
  <c r="J226" i="23"/>
  <c r="J462" i="23"/>
  <c r="G226" i="23"/>
  <c r="I225" i="23"/>
  <c r="I226" i="23"/>
  <c r="K247" i="23"/>
  <c r="K463" i="23"/>
  <c r="J263" i="23"/>
  <c r="J268" i="23"/>
  <c r="L247" i="23"/>
  <c r="L463" i="23"/>
  <c r="L431" i="23"/>
  <c r="I246" i="23"/>
  <c r="I247" i="23"/>
  <c r="H268" i="23"/>
  <c r="D268" i="23"/>
  <c r="C110" i="5"/>
  <c r="J625" i="5"/>
  <c r="C100" i="5"/>
  <c r="J402" i="6"/>
  <c r="C140" i="5"/>
  <c r="I83" i="18"/>
  <c r="I189" i="5"/>
  <c r="L169" i="4"/>
  <c r="F43" i="6"/>
  <c r="I217" i="5"/>
  <c r="I227" i="5"/>
  <c r="I127" i="21"/>
  <c r="C101" i="1"/>
  <c r="C108" i="1"/>
  <c r="G442" i="17"/>
  <c r="G458" i="17"/>
  <c r="G474" i="17"/>
  <c r="O443" i="17"/>
  <c r="G443" i="17"/>
  <c r="G459" i="17"/>
  <c r="G475" i="17"/>
  <c r="I34" i="4"/>
  <c r="O452" i="10"/>
  <c r="I411" i="1"/>
  <c r="K312" i="4"/>
  <c r="D426" i="4"/>
  <c r="I413" i="1"/>
  <c r="J227" i="1"/>
  <c r="H305" i="5"/>
  <c r="H333" i="4"/>
  <c r="H313" i="4"/>
  <c r="E391" i="4"/>
  <c r="I199" i="1"/>
  <c r="L52" i="1"/>
  <c r="F23" i="1"/>
  <c r="G101" i="1"/>
  <c r="F108" i="1"/>
  <c r="H23" i="1"/>
  <c r="G343" i="6"/>
  <c r="H305" i="4"/>
  <c r="H315" i="4"/>
  <c r="H333" i="1"/>
  <c r="H343" i="1"/>
  <c r="E257" i="4"/>
  <c r="N52" i="1"/>
  <c r="N58" i="1"/>
  <c r="F313" i="6"/>
  <c r="F340" i="6"/>
  <c r="F343" i="6"/>
  <c r="L108" i="6"/>
  <c r="L598" i="6"/>
  <c r="F179" i="8"/>
  <c r="F87" i="8"/>
  <c r="I285" i="11"/>
  <c r="F227" i="6"/>
  <c r="F248" i="8"/>
  <c r="D271" i="9"/>
  <c r="E156" i="9"/>
  <c r="D110" i="11"/>
  <c r="H156" i="11"/>
  <c r="K248" i="12"/>
  <c r="K488" i="12"/>
  <c r="F61" i="16"/>
  <c r="J275" i="17"/>
  <c r="I11" i="18"/>
  <c r="I17" i="18"/>
  <c r="I273" i="21"/>
  <c r="I368" i="6"/>
  <c r="I371" i="6"/>
  <c r="J255" i="6"/>
  <c r="J620" i="6"/>
  <c r="D179" i="8"/>
  <c r="D87" i="8"/>
  <c r="I63" i="8"/>
  <c r="J18" i="9"/>
  <c r="J478" i="9"/>
  <c r="G271" i="9"/>
  <c r="E87" i="10"/>
  <c r="K133" i="10"/>
  <c r="K483" i="10"/>
  <c r="F225" i="10"/>
  <c r="E271" i="10"/>
  <c r="F41" i="11"/>
  <c r="E179" i="11"/>
  <c r="F225" i="11"/>
  <c r="I201" i="12"/>
  <c r="D225" i="15"/>
  <c r="K149" i="17"/>
  <c r="K471" i="17"/>
  <c r="I165" i="17"/>
  <c r="I171" i="17"/>
  <c r="E255" i="6"/>
  <c r="I136" i="6"/>
  <c r="I166" i="6"/>
  <c r="G87" i="8"/>
  <c r="I173" i="9"/>
  <c r="I179" i="9"/>
  <c r="D110" i="10"/>
  <c r="L179" i="10"/>
  <c r="L485" i="10"/>
  <c r="J41" i="11"/>
  <c r="J479" i="11"/>
  <c r="I132" i="11"/>
  <c r="I133" i="11"/>
  <c r="I155" i="11"/>
  <c r="I156" i="11"/>
  <c r="F179" i="11"/>
  <c r="I286" i="13"/>
  <c r="L452" i="15"/>
  <c r="L156" i="15"/>
  <c r="L484" i="15"/>
  <c r="H179" i="15"/>
  <c r="G64" i="13"/>
  <c r="K271" i="13"/>
  <c r="K489" i="13"/>
  <c r="D215" i="16"/>
  <c r="F83" i="18"/>
  <c r="H149" i="20"/>
  <c r="F18" i="13"/>
  <c r="D64" i="13"/>
  <c r="I178" i="13"/>
  <c r="G271" i="15"/>
  <c r="F237" i="16"/>
  <c r="E280" i="16"/>
  <c r="E281" i="16"/>
  <c r="J280" i="16"/>
  <c r="L440" i="20"/>
  <c r="L171" i="20"/>
  <c r="L472" i="20"/>
  <c r="I209" i="20"/>
  <c r="I215" i="20"/>
  <c r="I270" i="21"/>
  <c r="E127" i="21"/>
  <c r="D61" i="18"/>
  <c r="D193" i="19"/>
  <c r="F105" i="20"/>
  <c r="I269" i="21"/>
  <c r="F268" i="23"/>
  <c r="I55" i="19"/>
  <c r="I61" i="19"/>
  <c r="I192" i="19"/>
  <c r="I193" i="19"/>
  <c r="G83" i="20"/>
  <c r="I148" i="20"/>
  <c r="H171" i="20"/>
  <c r="I170" i="20"/>
  <c r="I271" i="21"/>
  <c r="G280" i="21"/>
  <c r="G281" i="21"/>
  <c r="E105" i="21"/>
  <c r="H16" i="23"/>
  <c r="L205" i="23"/>
  <c r="L461" i="23"/>
  <c r="D215" i="18"/>
  <c r="E149" i="21"/>
  <c r="D267" i="22"/>
  <c r="E37" i="23"/>
  <c r="L121" i="23"/>
  <c r="L457" i="23"/>
  <c r="I200" i="23"/>
  <c r="G205" i="23"/>
  <c r="O414" i="1"/>
  <c r="O8" i="4"/>
  <c r="O37" i="4"/>
  <c r="O66" i="4"/>
  <c r="O95" i="4"/>
  <c r="O124" i="4"/>
  <c r="O153" i="4"/>
  <c r="O182" i="4"/>
  <c r="O211" i="4"/>
  <c r="O240" i="4"/>
  <c r="O269" i="4"/>
  <c r="O298" i="4"/>
  <c r="O327" i="4"/>
  <c r="O356" i="4"/>
  <c r="O385" i="4"/>
  <c r="O37" i="5"/>
  <c r="O66" i="5"/>
  <c r="O120" i="1"/>
  <c r="L20" i="5"/>
  <c r="L428" i="5"/>
  <c r="L22" i="6"/>
  <c r="I10" i="5"/>
  <c r="E246" i="1"/>
  <c r="E256" i="1"/>
  <c r="E218" i="4"/>
  <c r="E226" i="1"/>
  <c r="C44" i="1"/>
  <c r="C51" i="1"/>
  <c r="I11" i="5"/>
  <c r="G286" i="5"/>
  <c r="D170" i="5"/>
  <c r="G141" i="5"/>
  <c r="L620" i="5"/>
  <c r="D13" i="6"/>
  <c r="D421" i="6"/>
  <c r="D429" i="5"/>
  <c r="D23" i="6"/>
  <c r="D431" i="6"/>
  <c r="Q452" i="9"/>
  <c r="O453" i="9"/>
  <c r="O454" i="9"/>
  <c r="O455" i="9"/>
  <c r="G452" i="9"/>
  <c r="G468" i="9"/>
  <c r="G484" i="9"/>
  <c r="N124" i="1"/>
  <c r="N153" i="1"/>
  <c r="J402" i="5"/>
  <c r="J54" i="6"/>
  <c r="H50" i="5"/>
  <c r="N220" i="1"/>
  <c r="N249" i="1"/>
  <c r="N278" i="1"/>
  <c r="N307" i="1"/>
  <c r="N336" i="1"/>
  <c r="N365" i="1"/>
  <c r="N394" i="1"/>
  <c r="E83" i="5"/>
  <c r="I5" i="6"/>
  <c r="I431" i="1"/>
  <c r="I25" i="4"/>
  <c r="I15" i="4"/>
  <c r="K9" i="4"/>
  <c r="K13" i="4"/>
  <c r="K419" i="1"/>
  <c r="L8" i="4"/>
  <c r="L13" i="4"/>
  <c r="L419" i="1"/>
  <c r="G8" i="4"/>
  <c r="I8" i="4"/>
  <c r="I414" i="1"/>
  <c r="H419" i="1"/>
  <c r="H429" i="1"/>
  <c r="D6" i="4"/>
  <c r="I6" i="4"/>
  <c r="D419" i="1"/>
  <c r="I412" i="1"/>
  <c r="O48" i="4"/>
  <c r="O77" i="4"/>
  <c r="O106" i="4"/>
  <c r="O135" i="4"/>
  <c r="O164" i="4"/>
  <c r="O193" i="4"/>
  <c r="O222" i="4"/>
  <c r="O251" i="4"/>
  <c r="O280" i="4"/>
  <c r="O309" i="4"/>
  <c r="O338" i="4"/>
  <c r="O367" i="4"/>
  <c r="O396" i="4"/>
  <c r="O425" i="1"/>
  <c r="O19" i="4"/>
  <c r="N97" i="1"/>
  <c r="N100" i="1"/>
  <c r="N71" i="1"/>
  <c r="K620" i="5"/>
  <c r="I140" i="6"/>
  <c r="I110" i="6"/>
  <c r="L344" i="4"/>
  <c r="E20" i="5"/>
  <c r="E428" i="5"/>
  <c r="E22" i="6"/>
  <c r="K19" i="4"/>
  <c r="K23" i="4"/>
  <c r="K426" i="1"/>
  <c r="J17" i="4"/>
  <c r="J20" i="4"/>
  <c r="J426" i="1"/>
  <c r="F17" i="4"/>
  <c r="I423" i="1"/>
  <c r="I426" i="1"/>
  <c r="F363" i="4"/>
  <c r="F391" i="1"/>
  <c r="F401" i="1"/>
  <c r="C333" i="1"/>
  <c r="C340" i="1"/>
  <c r="G369" i="1"/>
  <c r="G341" i="4"/>
  <c r="K334" i="4"/>
  <c r="K344" i="4"/>
  <c r="K342" i="1"/>
  <c r="K623" i="1"/>
  <c r="K591" i="1"/>
  <c r="K362" i="1"/>
  <c r="G362" i="1"/>
  <c r="G372" i="1"/>
  <c r="G334" i="4"/>
  <c r="G344" i="4"/>
  <c r="E283" i="4"/>
  <c r="E286" i="4"/>
  <c r="E284" i="1"/>
  <c r="I41" i="9"/>
  <c r="G294" i="13"/>
  <c r="J112" i="6"/>
  <c r="I217" i="1"/>
  <c r="I227" i="1"/>
  <c r="I197" i="1"/>
  <c r="F268" i="22"/>
  <c r="K140" i="6"/>
  <c r="D398" i="1"/>
  <c r="D371" i="1"/>
  <c r="D370" i="4"/>
  <c r="L275" i="1"/>
  <c r="L285" i="1"/>
  <c r="L247" i="4"/>
  <c r="L257" i="4"/>
  <c r="L588" i="1"/>
  <c r="D226" i="1"/>
  <c r="D253" i="1"/>
  <c r="H159" i="1"/>
  <c r="H169" i="1"/>
  <c r="H131" i="4"/>
  <c r="D131" i="4"/>
  <c r="D139" i="1"/>
  <c r="I129" i="1"/>
  <c r="F130" i="1"/>
  <c r="F140" i="1"/>
  <c r="F102" i="4"/>
  <c r="I100" i="1"/>
  <c r="I110" i="1"/>
  <c r="D108" i="1"/>
  <c r="D111" i="1"/>
  <c r="D80" i="4"/>
  <c r="D83" i="4"/>
  <c r="I280" i="18"/>
  <c r="J20" i="6"/>
  <c r="J428" i="6"/>
  <c r="J429" i="5"/>
  <c r="J23" i="6"/>
  <c r="J431" i="6"/>
  <c r="I142" i="22"/>
  <c r="Q443" i="16"/>
  <c r="O444" i="16"/>
  <c r="G444" i="16"/>
  <c r="G460" i="16"/>
  <c r="G476" i="16"/>
  <c r="G443" i="16"/>
  <c r="G459" i="16"/>
  <c r="G475" i="16"/>
  <c r="G442" i="20"/>
  <c r="G458" i="20"/>
  <c r="G474" i="20"/>
  <c r="O443" i="20"/>
  <c r="O444" i="20"/>
  <c r="Q444" i="20"/>
  <c r="H23" i="4"/>
  <c r="Q451" i="10"/>
  <c r="G451" i="10"/>
  <c r="G467" i="10"/>
  <c r="G483" i="10"/>
  <c r="F400" i="1"/>
  <c r="F399" i="4"/>
  <c r="D392" i="4"/>
  <c r="D400" i="1"/>
  <c r="J398" i="1"/>
  <c r="J50" i="4"/>
  <c r="J53" i="4"/>
  <c r="J370" i="4"/>
  <c r="J373" i="4"/>
  <c r="J608" i="1"/>
  <c r="J371" i="1"/>
  <c r="J624" i="1"/>
  <c r="I274" i="1"/>
  <c r="H282" i="1"/>
  <c r="H285" i="1"/>
  <c r="H254" i="4"/>
  <c r="H255" i="1"/>
  <c r="H197" i="1"/>
  <c r="H189" i="4"/>
  <c r="H199" i="4"/>
  <c r="H217" i="1"/>
  <c r="H227" i="1"/>
  <c r="J601" i="1"/>
  <c r="J195" i="1"/>
  <c r="J198" i="1"/>
  <c r="J167" i="4"/>
  <c r="J170" i="4"/>
  <c r="H188" i="1"/>
  <c r="H198" i="1"/>
  <c r="H160" i="4"/>
  <c r="H170" i="4"/>
  <c r="I158" i="1"/>
  <c r="I188" i="1"/>
  <c r="K166" i="1"/>
  <c r="K169" i="1"/>
  <c r="K139" i="1"/>
  <c r="K616" i="1"/>
  <c r="K600" i="1"/>
  <c r="O104" i="1"/>
  <c r="O133" i="1"/>
  <c r="O136" i="1"/>
  <c r="O78" i="1"/>
  <c r="G73" i="4"/>
  <c r="I73" i="4"/>
  <c r="G81" i="1"/>
  <c r="F370" i="4"/>
  <c r="F398" i="1"/>
  <c r="F50" i="4"/>
  <c r="I373" i="1"/>
  <c r="I339" i="1"/>
  <c r="F340" i="1"/>
  <c r="F343" i="1"/>
  <c r="F312" i="4"/>
  <c r="F315" i="4"/>
  <c r="G313" i="1"/>
  <c r="G305" i="4"/>
  <c r="D313" i="1"/>
  <c r="D283" i="4"/>
  <c r="D311" i="1"/>
  <c r="C256" i="1"/>
  <c r="C246" i="1"/>
  <c r="C257" i="1"/>
  <c r="K588" i="1"/>
  <c r="K275" i="1"/>
  <c r="K285" i="1"/>
  <c r="D218" i="4"/>
  <c r="I218" i="4"/>
  <c r="D246" i="1"/>
  <c r="D256" i="1"/>
  <c r="D197" i="1"/>
  <c r="D196" i="4"/>
  <c r="C82" i="1"/>
  <c r="C83" i="1"/>
  <c r="C73" i="1"/>
  <c r="C80" i="1"/>
  <c r="G169" i="4"/>
  <c r="L294" i="13"/>
  <c r="I402" i="1"/>
  <c r="K333" i="1"/>
  <c r="K343" i="1"/>
  <c r="K305" i="4"/>
  <c r="K315" i="4"/>
  <c r="K589" i="1"/>
  <c r="K276" i="4"/>
  <c r="K286" i="4"/>
  <c r="D304" i="1"/>
  <c r="D314" i="1"/>
  <c r="D284" i="1"/>
  <c r="I170" i="1"/>
  <c r="F139" i="1"/>
  <c r="I25" i="5"/>
  <c r="F170" i="5"/>
  <c r="D227" i="1"/>
  <c r="K111" i="6"/>
  <c r="G426" i="1"/>
  <c r="G19" i="4"/>
  <c r="G20" i="4"/>
  <c r="H341" i="4"/>
  <c r="H342" i="1"/>
  <c r="L340" i="1"/>
  <c r="L343" i="1"/>
  <c r="L312" i="4"/>
  <c r="K311" i="1"/>
  <c r="K605" i="1"/>
  <c r="L587" i="1"/>
  <c r="L226" i="1"/>
  <c r="L619" i="1"/>
  <c r="L138" i="4"/>
  <c r="L600" i="1"/>
  <c r="G109" i="4"/>
  <c r="G110" i="1"/>
  <c r="I83" i="1"/>
  <c r="H81" i="1"/>
  <c r="K52" i="1"/>
  <c r="L225" i="5"/>
  <c r="L228" i="5"/>
  <c r="J159" i="4"/>
  <c r="J169" i="4"/>
  <c r="E362" i="4"/>
  <c r="E372" i="4"/>
  <c r="J391" i="4"/>
  <c r="I129" i="6"/>
  <c r="I139" i="6"/>
  <c r="D110" i="6"/>
  <c r="L601" i="4"/>
  <c r="G227" i="6"/>
  <c r="G225" i="8"/>
  <c r="H362" i="4"/>
  <c r="H372" i="4"/>
  <c r="E160" i="5"/>
  <c r="E170" i="5"/>
  <c r="L592" i="6"/>
  <c r="F282" i="5"/>
  <c r="I37" i="5"/>
  <c r="L18" i="10"/>
  <c r="L478" i="10"/>
  <c r="L462" i="10"/>
  <c r="H168" i="5"/>
  <c r="H170" i="6"/>
  <c r="J225" i="6"/>
  <c r="G293" i="10"/>
  <c r="G294" i="10"/>
  <c r="I40" i="11"/>
  <c r="I41" i="11"/>
  <c r="D271" i="11"/>
  <c r="H87" i="13"/>
  <c r="G87" i="10"/>
  <c r="I286" i="11"/>
  <c r="F64" i="13"/>
  <c r="I265" i="13"/>
  <c r="D41" i="15"/>
  <c r="I127" i="15"/>
  <c r="I133" i="15"/>
  <c r="I291" i="11"/>
  <c r="I293" i="11"/>
  <c r="G179" i="15"/>
  <c r="K465" i="9"/>
  <c r="F61" i="17"/>
  <c r="E17" i="18"/>
  <c r="G39" i="18"/>
  <c r="L449" i="17"/>
  <c r="L17" i="17"/>
  <c r="L465" i="17"/>
  <c r="I271" i="17"/>
  <c r="D171" i="16"/>
  <c r="E215" i="18"/>
  <c r="H237" i="18"/>
  <c r="E127" i="20"/>
  <c r="G17" i="21"/>
  <c r="F83" i="20"/>
  <c r="I258" i="20"/>
  <c r="I259" i="20"/>
  <c r="K460" i="24"/>
  <c r="J436" i="24"/>
  <c r="J83" i="24"/>
  <c r="J468" i="24"/>
  <c r="J454" i="24"/>
  <c r="F215" i="24"/>
  <c r="I130" i="1"/>
  <c r="I140" i="1"/>
  <c r="I159" i="6"/>
  <c r="I169" i="6"/>
  <c r="L17" i="24"/>
  <c r="L465" i="24"/>
  <c r="K17" i="24"/>
  <c r="K465" i="24"/>
  <c r="J17" i="24"/>
  <c r="J465" i="24"/>
  <c r="K433" i="24"/>
  <c r="F17" i="24"/>
  <c r="H17" i="24"/>
  <c r="I16" i="24"/>
  <c r="D17" i="24"/>
  <c r="I38" i="24"/>
  <c r="K39" i="24"/>
  <c r="K466" i="24"/>
  <c r="L280" i="24"/>
  <c r="L39" i="24"/>
  <c r="L466" i="24"/>
  <c r="J39" i="24"/>
  <c r="J466" i="24"/>
  <c r="L434" i="24"/>
  <c r="G39" i="24"/>
  <c r="D39" i="24"/>
  <c r="G61" i="24"/>
  <c r="I60" i="24"/>
  <c r="J61" i="24"/>
  <c r="J467" i="24"/>
  <c r="L435" i="24"/>
  <c r="K61" i="24"/>
  <c r="K467" i="24"/>
  <c r="H61" i="24"/>
  <c r="D61" i="24"/>
  <c r="H83" i="24"/>
  <c r="I82" i="24"/>
  <c r="D83" i="24"/>
  <c r="L436" i="24"/>
  <c r="G83" i="24"/>
  <c r="I104" i="24"/>
  <c r="F105" i="24"/>
  <c r="K437" i="24"/>
  <c r="L105" i="24"/>
  <c r="L469" i="24"/>
  <c r="J105" i="24"/>
  <c r="J469" i="24"/>
  <c r="J453" i="24"/>
  <c r="D105" i="24"/>
  <c r="G105" i="24"/>
  <c r="J127" i="24"/>
  <c r="J470" i="24"/>
  <c r="G127" i="24"/>
  <c r="D127" i="24"/>
  <c r="K127" i="24"/>
  <c r="K470" i="24"/>
  <c r="J438" i="24"/>
  <c r="L149" i="24"/>
  <c r="L471" i="24"/>
  <c r="H149" i="24"/>
  <c r="I126" i="24"/>
  <c r="D149" i="24"/>
  <c r="G149" i="24"/>
  <c r="J280" i="24"/>
  <c r="J171" i="24"/>
  <c r="J472" i="24"/>
  <c r="L171" i="24"/>
  <c r="L472" i="24"/>
  <c r="L440" i="24"/>
  <c r="F171" i="24"/>
  <c r="H171" i="24"/>
  <c r="G171" i="24"/>
  <c r="H193" i="24"/>
  <c r="I192" i="24"/>
  <c r="J193" i="24"/>
  <c r="J473" i="24"/>
  <c r="I258" i="24"/>
  <c r="I279" i="24"/>
  <c r="K215" i="24"/>
  <c r="K474" i="24"/>
  <c r="L215" i="24"/>
  <c r="L474" i="24"/>
  <c r="L442" i="24"/>
  <c r="I236" i="24"/>
  <c r="I214" i="24"/>
  <c r="H215" i="24"/>
  <c r="K280" i="24"/>
  <c r="K237" i="24"/>
  <c r="K475" i="24"/>
  <c r="J237" i="24"/>
  <c r="J475" i="24"/>
  <c r="H237" i="24"/>
  <c r="D237" i="24"/>
  <c r="G17" i="25"/>
  <c r="F83" i="25"/>
  <c r="L149" i="25"/>
  <c r="L471" i="25"/>
  <c r="L439" i="25"/>
  <c r="J61" i="25"/>
  <c r="J467" i="25"/>
  <c r="H127" i="25"/>
  <c r="H83" i="25"/>
  <c r="L437" i="25"/>
  <c r="E193" i="25"/>
  <c r="F275" i="25"/>
  <c r="I271" i="25"/>
  <c r="I274" i="25"/>
  <c r="K433" i="25"/>
  <c r="G275" i="25"/>
  <c r="G281" i="25"/>
  <c r="I277" i="25"/>
  <c r="I279" i="25"/>
  <c r="L17" i="25"/>
  <c r="L465" i="25"/>
  <c r="K83" i="25"/>
  <c r="K468" i="25"/>
  <c r="K149" i="25"/>
  <c r="K471" i="25"/>
  <c r="L39" i="25"/>
  <c r="L466" i="25"/>
  <c r="L215" i="25"/>
  <c r="L474" i="25"/>
  <c r="I268" i="25"/>
  <c r="J436" i="25"/>
  <c r="K439" i="25"/>
  <c r="O443" i="25"/>
  <c r="G443" i="25"/>
  <c r="G459" i="25"/>
  <c r="G475" i="25"/>
  <c r="D280" i="25"/>
  <c r="J127" i="25"/>
  <c r="J470" i="25"/>
  <c r="L171" i="25"/>
  <c r="L472" i="25"/>
  <c r="L436" i="25"/>
  <c r="J444" i="25"/>
  <c r="K105" i="25"/>
  <c r="K469" i="25"/>
  <c r="K444" i="25"/>
  <c r="K237" i="25"/>
  <c r="K475" i="25"/>
  <c r="K259" i="24"/>
  <c r="K476" i="24"/>
  <c r="I270" i="24"/>
  <c r="I275" i="24"/>
  <c r="K17" i="25"/>
  <c r="K465" i="25"/>
  <c r="I16" i="25"/>
  <c r="K449" i="25"/>
  <c r="J17" i="25"/>
  <c r="J465" i="25"/>
  <c r="I38" i="25"/>
  <c r="K39" i="25"/>
  <c r="K466" i="25"/>
  <c r="K434" i="25"/>
  <c r="H61" i="25"/>
  <c r="D61" i="25"/>
  <c r="G61" i="25"/>
  <c r="I60" i="25"/>
  <c r="K451" i="25"/>
  <c r="L435" i="25"/>
  <c r="L83" i="25"/>
  <c r="L468" i="25"/>
  <c r="L452" i="25"/>
  <c r="I104" i="25"/>
  <c r="L105" i="25"/>
  <c r="L469" i="25"/>
  <c r="G127" i="25"/>
  <c r="I126" i="25"/>
  <c r="I148" i="25"/>
  <c r="J149" i="25"/>
  <c r="J471" i="25"/>
  <c r="H171" i="25"/>
  <c r="G171" i="25"/>
  <c r="D171" i="25"/>
  <c r="I170" i="25"/>
  <c r="I171" i="25"/>
  <c r="L193" i="25"/>
  <c r="L473" i="25"/>
  <c r="G193" i="25"/>
  <c r="I192" i="25"/>
  <c r="J193" i="25"/>
  <c r="J473" i="25"/>
  <c r="K280" i="25"/>
  <c r="K281" i="25"/>
  <c r="D215" i="25"/>
  <c r="K215" i="25"/>
  <c r="K474" i="25"/>
  <c r="J215" i="25"/>
  <c r="J474" i="25"/>
  <c r="D237" i="25"/>
  <c r="H237" i="25"/>
  <c r="J39" i="25"/>
  <c r="J466" i="25"/>
  <c r="J434" i="25"/>
  <c r="G39" i="25"/>
  <c r="L61" i="25"/>
  <c r="L467" i="25"/>
  <c r="K61" i="25"/>
  <c r="K467" i="25"/>
  <c r="J83" i="25"/>
  <c r="J468" i="25"/>
  <c r="G83" i="25"/>
  <c r="E83" i="25"/>
  <c r="L275" i="25"/>
  <c r="G105" i="25"/>
  <c r="J105" i="25"/>
  <c r="J469" i="25"/>
  <c r="J280" i="25"/>
  <c r="K127" i="25"/>
  <c r="K470" i="25"/>
  <c r="E429" i="5"/>
  <c r="E23" i="6"/>
  <c r="E431" i="6"/>
  <c r="E13" i="6"/>
  <c r="E421" i="6"/>
  <c r="O444" i="17"/>
  <c r="G444" i="17"/>
  <c r="G460" i="17"/>
  <c r="G476" i="17"/>
  <c r="Q443" i="17"/>
  <c r="N367" i="1"/>
  <c r="N396" i="1"/>
  <c r="H199" i="5"/>
  <c r="I196" i="5"/>
  <c r="I199" i="5"/>
  <c r="I284" i="5"/>
  <c r="I286" i="6"/>
  <c r="I283" i="6"/>
  <c r="I311" i="5"/>
  <c r="I246" i="4"/>
  <c r="I256" i="4"/>
  <c r="I275" i="6"/>
  <c r="E166" i="1"/>
  <c r="E169" i="1"/>
  <c r="E139" i="1"/>
  <c r="E138" i="4"/>
  <c r="E141" i="4"/>
  <c r="N41" i="4"/>
  <c r="N70" i="4"/>
  <c r="N99" i="4"/>
  <c r="N128" i="4"/>
  <c r="N157" i="4"/>
  <c r="N186" i="4"/>
  <c r="N215" i="4"/>
  <c r="N244" i="4"/>
  <c r="N273" i="4"/>
  <c r="N302" i="4"/>
  <c r="N331" i="4"/>
  <c r="N360" i="4"/>
  <c r="N389" i="4"/>
  <c r="N418" i="1"/>
  <c r="N12" i="4"/>
  <c r="E43" i="4"/>
  <c r="I156" i="8"/>
  <c r="I121" i="23"/>
  <c r="I391" i="4"/>
  <c r="I391" i="6"/>
  <c r="K402" i="4"/>
  <c r="K54" i="5"/>
  <c r="K44" i="5"/>
  <c r="C108" i="4"/>
  <c r="C101" i="4"/>
  <c r="I102" i="6"/>
  <c r="I130" i="5"/>
  <c r="D166" i="1"/>
  <c r="D169" i="1"/>
  <c r="D138" i="4"/>
  <c r="I138" i="4"/>
  <c r="K50" i="4"/>
  <c r="K53" i="4"/>
  <c r="K401" i="1"/>
  <c r="C227" i="1"/>
  <c r="C217" i="1"/>
  <c r="C228" i="1"/>
  <c r="I202" i="9"/>
  <c r="C370" i="1"/>
  <c r="C363" i="1"/>
  <c r="I311" i="4"/>
  <c r="I284" i="4"/>
  <c r="I131" i="5"/>
  <c r="E141" i="5"/>
  <c r="G82" i="1"/>
  <c r="N417" i="1"/>
  <c r="N11" i="4"/>
  <c r="N40" i="4"/>
  <c r="N69" i="4"/>
  <c r="N98" i="4"/>
  <c r="N127" i="4"/>
  <c r="N156" i="4"/>
  <c r="N185" i="4"/>
  <c r="N214" i="4"/>
  <c r="N243" i="4"/>
  <c r="N272" i="4"/>
  <c r="N301" i="4"/>
  <c r="N330" i="4"/>
  <c r="N359" i="4"/>
  <c r="N388" i="4"/>
  <c r="N417" i="4"/>
  <c r="F166" i="1"/>
  <c r="F138" i="4"/>
  <c r="D20" i="5"/>
  <c r="D428" i="5"/>
  <c r="D22" i="6"/>
  <c r="I87" i="12"/>
  <c r="J443" i="16"/>
  <c r="J237" i="16"/>
  <c r="J475" i="16"/>
  <c r="L199" i="5"/>
  <c r="C50" i="5"/>
  <c r="C43" i="5"/>
  <c r="I293" i="10"/>
  <c r="E340" i="1"/>
  <c r="E343" i="1"/>
  <c r="E312" i="4"/>
  <c r="E315" i="4"/>
  <c r="C275" i="1"/>
  <c r="C282" i="1"/>
  <c r="L312" i="6"/>
  <c r="L340" i="5"/>
  <c r="L606" i="5"/>
  <c r="D225" i="6"/>
  <c r="D253" i="5"/>
  <c r="D256" i="5"/>
  <c r="L598" i="5"/>
  <c r="L81" i="5"/>
  <c r="L83" i="6"/>
  <c r="L108" i="5"/>
  <c r="K7" i="6"/>
  <c r="K419" i="5"/>
  <c r="K13" i="6"/>
  <c r="K421" i="6"/>
  <c r="E362" i="5"/>
  <c r="E334" i="6"/>
  <c r="G333" i="5"/>
  <c r="G343" i="5"/>
  <c r="G313" i="5"/>
  <c r="G315" i="6"/>
  <c r="G305" i="6"/>
  <c r="J81" i="5"/>
  <c r="J83" i="6"/>
  <c r="J73" i="6"/>
  <c r="J101" i="5"/>
  <c r="J111" i="5"/>
  <c r="I71" i="5"/>
  <c r="I73" i="6"/>
  <c r="J447" i="15"/>
  <c r="J41" i="15"/>
  <c r="J479" i="15"/>
  <c r="L259" i="16"/>
  <c r="L476" i="16"/>
  <c r="L460" i="16"/>
  <c r="I282" i="5"/>
  <c r="I285" i="5"/>
  <c r="K614" i="5"/>
  <c r="I215" i="17"/>
  <c r="I340" i="4"/>
  <c r="I37" i="23"/>
  <c r="D294" i="12"/>
  <c r="I163" i="23"/>
  <c r="C304" i="1"/>
  <c r="E281" i="18"/>
  <c r="D398" i="5"/>
  <c r="D50" i="6"/>
  <c r="D370" i="6"/>
  <c r="E369" i="5"/>
  <c r="L12" i="6"/>
  <c r="L419" i="5"/>
  <c r="G11" i="6"/>
  <c r="I417" i="5"/>
  <c r="I11" i="6"/>
  <c r="I38" i="6"/>
  <c r="I390" i="5"/>
  <c r="J419" i="4"/>
  <c r="J10" i="5"/>
  <c r="G342" i="4"/>
  <c r="G362" i="4"/>
  <c r="G372" i="4"/>
  <c r="F340" i="4"/>
  <c r="F343" i="4"/>
  <c r="F312" i="5"/>
  <c r="D42" i="4"/>
  <c r="D52" i="4"/>
  <c r="H17" i="5"/>
  <c r="H426" i="4"/>
  <c r="E392" i="5"/>
  <c r="E42" i="5"/>
  <c r="E72" i="5"/>
  <c r="E82" i="5"/>
  <c r="H198" i="4"/>
  <c r="D400" i="4"/>
  <c r="D52" i="5"/>
  <c r="D399" i="5"/>
  <c r="I399" i="5"/>
  <c r="I51" i="6"/>
  <c r="D402" i="5"/>
  <c r="D54" i="6"/>
  <c r="D49" i="5"/>
  <c r="D79" i="5"/>
  <c r="D82" i="5"/>
  <c r="F398" i="4"/>
  <c r="F401" i="4"/>
  <c r="F53" i="5"/>
  <c r="F370" i="5"/>
  <c r="I342" i="5"/>
  <c r="I344" i="6"/>
  <c r="I362" i="5"/>
  <c r="I372" i="5"/>
  <c r="L285" i="5"/>
  <c r="D130" i="1"/>
  <c r="D110" i="1"/>
  <c r="F333" i="4"/>
  <c r="F305" i="5"/>
  <c r="F315" i="5"/>
  <c r="J340" i="4"/>
  <c r="J343" i="4"/>
  <c r="I6" i="5"/>
  <c r="F362" i="4"/>
  <c r="F372" i="4"/>
  <c r="F334" i="5"/>
  <c r="F344" i="5"/>
  <c r="I223" i="5"/>
  <c r="I102" i="5"/>
  <c r="F341" i="4"/>
  <c r="F344" i="4"/>
  <c r="F369" i="1"/>
  <c r="F372" i="1"/>
  <c r="F342" i="1"/>
  <c r="G373" i="4"/>
  <c r="L311" i="1"/>
  <c r="L314" i="1"/>
  <c r="L283" i="4"/>
  <c r="L286" i="4"/>
  <c r="G197" i="1"/>
  <c r="G217" i="1"/>
  <c r="G189" i="4"/>
  <c r="G196" i="4"/>
  <c r="I196" i="4"/>
  <c r="G224" i="1"/>
  <c r="G227" i="1"/>
  <c r="J226" i="6"/>
  <c r="J619" i="6"/>
  <c r="K426" i="5"/>
  <c r="K20" i="6"/>
  <c r="K428" i="6"/>
  <c r="F167" i="4"/>
  <c r="K419" i="4"/>
  <c r="K429" i="4"/>
  <c r="U305" i="5"/>
  <c r="J312" i="5"/>
  <c r="K372" i="6"/>
  <c r="J305" i="5"/>
  <c r="J315" i="5"/>
  <c r="J333" i="4"/>
  <c r="L589" i="4"/>
  <c r="L276" i="5"/>
  <c r="L286" i="5"/>
  <c r="L304" i="4"/>
  <c r="L602" i="5"/>
  <c r="L224" i="5"/>
  <c r="L227" i="5"/>
  <c r="L197" i="5"/>
  <c r="H109" i="6"/>
  <c r="H137" i="5"/>
  <c r="J52" i="1"/>
  <c r="J371" i="4"/>
  <c r="J624" i="4"/>
  <c r="D8" i="5"/>
  <c r="D13" i="5"/>
  <c r="D421" i="5"/>
  <c r="D419" i="4"/>
  <c r="K247" i="5"/>
  <c r="K588" i="4"/>
  <c r="K275" i="4"/>
  <c r="L590" i="5"/>
  <c r="L305" i="6"/>
  <c r="L333" i="5"/>
  <c r="L343" i="5"/>
  <c r="K276" i="6"/>
  <c r="K589" i="5"/>
  <c r="K284" i="5"/>
  <c r="K286" i="6"/>
  <c r="J600" i="5"/>
  <c r="J166" i="5"/>
  <c r="J608" i="4"/>
  <c r="J370" i="5"/>
  <c r="J398" i="4"/>
  <c r="J50" i="5"/>
  <c r="F246" i="5"/>
  <c r="F256" i="5"/>
  <c r="F218" i="6"/>
  <c r="F226" i="5"/>
  <c r="F228" i="6"/>
  <c r="I415" i="6"/>
  <c r="I413" i="6"/>
  <c r="I419" i="6"/>
  <c r="I429" i="6"/>
  <c r="H246" i="1"/>
  <c r="H256" i="1"/>
  <c r="L311" i="4"/>
  <c r="L605" i="4"/>
  <c r="K101" i="4"/>
  <c r="K111" i="4"/>
  <c r="K582" i="4"/>
  <c r="K42" i="4"/>
  <c r="K72" i="4"/>
  <c r="K82" i="4"/>
  <c r="G426" i="6"/>
  <c r="G429" i="6"/>
  <c r="H18" i="5"/>
  <c r="H20" i="5"/>
  <c r="H428" i="5"/>
  <c r="H22" i="6"/>
  <c r="C391" i="1"/>
  <c r="D218" i="5"/>
  <c r="D228" i="5"/>
  <c r="H170" i="5"/>
  <c r="I290" i="9"/>
  <c r="G202" i="15"/>
  <c r="L138" i="5"/>
  <c r="L141" i="5"/>
  <c r="K449" i="16"/>
  <c r="K17" i="16"/>
  <c r="K465" i="16"/>
  <c r="F288" i="8"/>
  <c r="F294" i="8"/>
  <c r="G80" i="4"/>
  <c r="I80" i="4"/>
  <c r="G108" i="1"/>
  <c r="G111" i="1"/>
  <c r="K138" i="5"/>
  <c r="K141" i="5"/>
  <c r="K600" i="4"/>
  <c r="K166" i="4"/>
  <c r="K169" i="4"/>
  <c r="L225" i="11"/>
  <c r="L487" i="11"/>
  <c r="L455" i="11"/>
  <c r="F195" i="4"/>
  <c r="F198" i="4"/>
  <c r="F168" i="4"/>
  <c r="K102" i="5"/>
  <c r="K112" i="5"/>
  <c r="K583" i="4"/>
  <c r="K130" i="4"/>
  <c r="K140" i="4"/>
  <c r="Q452" i="11"/>
  <c r="O453" i="11"/>
  <c r="H102" i="4"/>
  <c r="H112" i="4"/>
  <c r="H110" i="1"/>
  <c r="K82" i="1"/>
  <c r="L468" i="8"/>
  <c r="L156" i="8"/>
  <c r="L484" i="8"/>
  <c r="K456" i="11"/>
  <c r="K248" i="11"/>
  <c r="K488" i="11"/>
  <c r="E42" i="4"/>
  <c r="E72" i="4"/>
  <c r="E82" i="4"/>
  <c r="I216" i="6"/>
  <c r="I226" i="6"/>
  <c r="I270" i="13"/>
  <c r="I271" i="13"/>
  <c r="K196" i="6"/>
  <c r="K224" i="5"/>
  <c r="F49" i="4"/>
  <c r="F79" i="4"/>
  <c r="F82" i="4"/>
  <c r="K371" i="5"/>
  <c r="K373" i="6"/>
  <c r="H293" i="13"/>
  <c r="I201" i="13"/>
  <c r="J304" i="4"/>
  <c r="J314" i="4"/>
  <c r="K391" i="5"/>
  <c r="K401" i="5"/>
  <c r="K53" i="6"/>
  <c r="K225" i="4"/>
  <c r="K228" i="4"/>
  <c r="I71" i="1"/>
  <c r="I81" i="1"/>
  <c r="L400" i="4"/>
  <c r="L52" i="5"/>
  <c r="L582" i="6"/>
  <c r="L101" i="6"/>
  <c r="L111" i="6"/>
  <c r="K253" i="1"/>
  <c r="K256" i="1"/>
  <c r="F133" i="12"/>
  <c r="E225" i="9"/>
  <c r="F400" i="5"/>
  <c r="F52" i="6"/>
  <c r="J255" i="5"/>
  <c r="J620" i="5"/>
  <c r="J257" i="6"/>
  <c r="K195" i="1"/>
  <c r="K198" i="1"/>
  <c r="L108" i="4"/>
  <c r="I412" i="4"/>
  <c r="E271" i="11"/>
  <c r="E248" i="8"/>
  <c r="G87" i="9"/>
  <c r="D18" i="12"/>
  <c r="G133" i="12"/>
  <c r="I63" i="13"/>
  <c r="I64" i="13"/>
  <c r="I271" i="18"/>
  <c r="I275" i="18"/>
  <c r="I281" i="18"/>
  <c r="F156" i="9"/>
  <c r="L438" i="24"/>
  <c r="L127" i="24"/>
  <c r="L470" i="24"/>
  <c r="G64" i="8"/>
  <c r="D41" i="9"/>
  <c r="G225" i="9"/>
  <c r="I77" i="20"/>
  <c r="I83" i="20"/>
  <c r="L304" i="6"/>
  <c r="L314" i="6"/>
  <c r="L284" i="6"/>
  <c r="L621" i="6"/>
  <c r="E179" i="10"/>
  <c r="I281" i="11"/>
  <c r="I286" i="12"/>
  <c r="D259" i="18"/>
  <c r="F17" i="21"/>
  <c r="H105" i="25"/>
  <c r="F271" i="10"/>
  <c r="E64" i="11"/>
  <c r="I284" i="11"/>
  <c r="G225" i="13"/>
  <c r="F133" i="11"/>
  <c r="G179" i="12"/>
  <c r="E179" i="13"/>
  <c r="D64" i="15"/>
  <c r="F275" i="24"/>
  <c r="F281" i="24"/>
  <c r="H64" i="11"/>
  <c r="D179" i="15"/>
  <c r="I272" i="21"/>
  <c r="I274" i="21"/>
  <c r="G442" i="25"/>
  <c r="G458" i="25"/>
  <c r="G474" i="25"/>
  <c r="Q442" i="25"/>
  <c r="E39" i="16"/>
  <c r="D271" i="10"/>
  <c r="I63" i="15"/>
  <c r="I64" i="15"/>
  <c r="H110" i="15"/>
  <c r="J280" i="17"/>
  <c r="J281" i="17"/>
  <c r="I16" i="21"/>
  <c r="J442" i="24"/>
  <c r="H110" i="13"/>
  <c r="D202" i="13"/>
  <c r="I148" i="16"/>
  <c r="I149" i="16"/>
  <c r="F105" i="17"/>
  <c r="H156" i="15"/>
  <c r="G61" i="18"/>
  <c r="I40" i="15"/>
  <c r="F259" i="17"/>
  <c r="I165" i="20"/>
  <c r="I171" i="20"/>
  <c r="E275" i="24"/>
  <c r="E281" i="24"/>
  <c r="G237" i="17"/>
  <c r="H280" i="18"/>
  <c r="H281" i="18"/>
  <c r="D280" i="24"/>
  <c r="L280" i="18"/>
  <c r="L281" i="18"/>
  <c r="H193" i="20"/>
  <c r="F193" i="18"/>
  <c r="D105" i="21"/>
  <c r="E39" i="24"/>
  <c r="D39" i="20"/>
  <c r="F61" i="25"/>
  <c r="I11" i="21"/>
  <c r="I17" i="21"/>
  <c r="F280" i="21"/>
  <c r="F281" i="21"/>
  <c r="E263" i="23"/>
  <c r="E268" i="23"/>
  <c r="E205" i="23"/>
  <c r="L459" i="24"/>
  <c r="G275" i="24"/>
  <c r="G281" i="24"/>
  <c r="O442" i="24"/>
  <c r="G442" i="24"/>
  <c r="G458" i="24"/>
  <c r="G474" i="24"/>
  <c r="Q441" i="24"/>
  <c r="G441" i="24"/>
  <c r="G457" i="24"/>
  <c r="G473" i="24"/>
  <c r="D259" i="17"/>
  <c r="I192" i="20"/>
  <c r="I193" i="20"/>
  <c r="I82" i="25"/>
  <c r="J149" i="24"/>
  <c r="J471" i="24"/>
  <c r="E275" i="25"/>
  <c r="C224" i="1"/>
  <c r="I17" i="5"/>
  <c r="L614" i="5"/>
  <c r="F373" i="5"/>
  <c r="L280" i="25"/>
  <c r="H149" i="25"/>
  <c r="J171" i="25"/>
  <c r="J472" i="25"/>
  <c r="A146" i="5"/>
  <c r="C129" i="5"/>
  <c r="C136" i="5"/>
  <c r="C169" i="5"/>
  <c r="C159" i="5"/>
  <c r="C139" i="5"/>
  <c r="C141" i="5"/>
  <c r="C138" i="5"/>
  <c r="G421" i="5"/>
  <c r="G15" i="6"/>
  <c r="O417" i="1"/>
  <c r="O11" i="4"/>
  <c r="O40" i="4"/>
  <c r="O69" i="4"/>
  <c r="O98" i="4"/>
  <c r="O127" i="4"/>
  <c r="O156" i="4"/>
  <c r="O185" i="4"/>
  <c r="O214" i="4"/>
  <c r="O243" i="4"/>
  <c r="O272" i="4"/>
  <c r="O301" i="4"/>
  <c r="O330" i="4"/>
  <c r="O359" i="4"/>
  <c r="O388" i="4"/>
  <c r="O40" i="5"/>
  <c r="I304" i="1"/>
  <c r="I314" i="1"/>
  <c r="Q454" i="9"/>
  <c r="G454" i="9"/>
  <c r="G470" i="9"/>
  <c r="G486" i="9"/>
  <c r="G453" i="9"/>
  <c r="G469" i="9"/>
  <c r="G485" i="9"/>
  <c r="C253" i="1"/>
  <c r="J401" i="1"/>
  <c r="K268" i="23"/>
  <c r="G43" i="6"/>
  <c r="J363" i="5"/>
  <c r="J592" i="4"/>
  <c r="I332" i="4"/>
  <c r="I179" i="13"/>
  <c r="J44" i="5"/>
  <c r="J402" i="4"/>
  <c r="J54" i="5"/>
  <c r="I64" i="8"/>
  <c r="J294" i="11"/>
  <c r="I254" i="6"/>
  <c r="L44" i="6"/>
  <c r="L402" i="5"/>
  <c r="L54" i="6"/>
  <c r="L43" i="4"/>
  <c r="L53" i="4"/>
  <c r="L401" i="1"/>
  <c r="K622" i="5"/>
  <c r="K315" i="6"/>
  <c r="K217" i="1"/>
  <c r="K227" i="1"/>
  <c r="K197" i="1"/>
  <c r="K618" i="1"/>
  <c r="K189" i="4"/>
  <c r="K199" i="4"/>
  <c r="K586" i="1"/>
  <c r="D50" i="5"/>
  <c r="D401" i="4"/>
  <c r="D53" i="5"/>
  <c r="H52" i="4"/>
  <c r="H72" i="4"/>
  <c r="H82" i="4"/>
  <c r="F5" i="4"/>
  <c r="F419" i="1"/>
  <c r="F429" i="1"/>
  <c r="I16" i="23"/>
  <c r="I205" i="22"/>
  <c r="K281" i="20"/>
  <c r="E72" i="1"/>
  <c r="E82" i="1"/>
  <c r="E52" i="1"/>
  <c r="J42" i="4"/>
  <c r="J72" i="4"/>
  <c r="J82" i="4"/>
  <c r="E226" i="5"/>
  <c r="E228" i="6"/>
  <c r="E225" i="6"/>
  <c r="C73" i="5"/>
  <c r="I271" i="9"/>
  <c r="L402" i="6"/>
  <c r="L625" i="5"/>
  <c r="G281" i="20"/>
  <c r="J275" i="1"/>
  <c r="J285" i="1"/>
  <c r="J588" i="1"/>
  <c r="J247" i="4"/>
  <c r="J257" i="4"/>
  <c r="N105" i="1"/>
  <c r="N78" i="1"/>
  <c r="N81" i="1"/>
  <c r="N87" i="1"/>
  <c r="G54" i="4"/>
  <c r="I44" i="4"/>
  <c r="I64" i="9"/>
  <c r="J315" i="4"/>
  <c r="C362" i="1"/>
  <c r="C369" i="1"/>
  <c r="F73" i="5"/>
  <c r="F83" i="5"/>
  <c r="F101" i="4"/>
  <c r="F111" i="4"/>
  <c r="F81" i="4"/>
  <c r="K44" i="6"/>
  <c r="H392" i="4"/>
  <c r="H400" i="1"/>
  <c r="K108" i="1"/>
  <c r="K111" i="1"/>
  <c r="K598" i="1"/>
  <c r="K80" i="4"/>
  <c r="K83" i="4"/>
  <c r="G401" i="4"/>
  <c r="G53" i="5"/>
  <c r="G43" i="5"/>
  <c r="L82" i="5"/>
  <c r="D341" i="4"/>
  <c r="D369" i="1"/>
  <c r="D372" i="1"/>
  <c r="D342" i="1"/>
  <c r="D305" i="4"/>
  <c r="D333" i="1"/>
  <c r="D343" i="1"/>
  <c r="E18" i="4"/>
  <c r="E20" i="4"/>
  <c r="E426" i="1"/>
  <c r="D285" i="1"/>
  <c r="F168" i="1"/>
  <c r="F160" i="4"/>
  <c r="I160" i="4"/>
  <c r="F188" i="1"/>
  <c r="F198" i="1"/>
  <c r="D246" i="4"/>
  <c r="D256" i="4"/>
  <c r="D226" i="4"/>
  <c r="K607" i="1"/>
  <c r="K369" i="1"/>
  <c r="K372" i="1"/>
  <c r="K313" i="1"/>
  <c r="K622" i="1"/>
  <c r="I13" i="1"/>
  <c r="I23" i="1"/>
  <c r="H256" i="4"/>
  <c r="F402" i="5"/>
  <c r="F54" i="6"/>
  <c r="I107" i="4"/>
  <c r="I137" i="4"/>
  <c r="H228" i="4"/>
  <c r="J102" i="4"/>
  <c r="J112" i="4"/>
  <c r="J130" i="1"/>
  <c r="J140" i="1"/>
  <c r="J23" i="1"/>
  <c r="I19" i="5"/>
  <c r="I303" i="4"/>
  <c r="I281" i="1"/>
  <c r="L283" i="5"/>
  <c r="L284" i="4"/>
  <c r="L621" i="4"/>
  <c r="J49" i="4"/>
  <c r="F137" i="5"/>
  <c r="F109" i="6"/>
  <c r="F255" i="6"/>
  <c r="E188" i="1"/>
  <c r="E198" i="1"/>
  <c r="F426" i="5"/>
  <c r="F20" i="6"/>
  <c r="F428" i="6"/>
  <c r="F17" i="6"/>
  <c r="E312" i="5"/>
  <c r="E315" i="5"/>
  <c r="I361" i="5"/>
  <c r="G169" i="5"/>
  <c r="J130" i="6"/>
  <c r="J140" i="6"/>
  <c r="J110" i="6"/>
  <c r="J615" i="6"/>
  <c r="H110" i="8"/>
  <c r="D169" i="6"/>
  <c r="H202" i="8"/>
  <c r="I247" i="9"/>
  <c r="I248" i="9"/>
  <c r="D133" i="9"/>
  <c r="H202" i="11"/>
  <c r="F110" i="10"/>
  <c r="I265" i="10"/>
  <c r="I271" i="10"/>
  <c r="H133" i="15"/>
  <c r="I265" i="15"/>
  <c r="I271" i="15"/>
  <c r="L193" i="17"/>
  <c r="L473" i="17"/>
  <c r="D237" i="17"/>
  <c r="H215" i="18"/>
  <c r="I270" i="25"/>
  <c r="F193" i="16"/>
  <c r="J41" i="10"/>
  <c r="J479" i="10"/>
  <c r="L280" i="16"/>
  <c r="L281" i="16"/>
  <c r="L443" i="24"/>
  <c r="L237" i="24"/>
  <c r="L475" i="24"/>
  <c r="D83" i="25"/>
  <c r="I236" i="21"/>
  <c r="I237" i="21"/>
  <c r="H105" i="20"/>
  <c r="G171" i="20"/>
  <c r="E193" i="20"/>
  <c r="F193" i="24"/>
  <c r="L441" i="24"/>
  <c r="F37" i="23"/>
  <c r="H39" i="25"/>
  <c r="H193" i="25"/>
  <c r="I143" i="20"/>
  <c r="I149" i="20"/>
  <c r="E149" i="20"/>
  <c r="E280" i="24"/>
  <c r="G441" i="25"/>
  <c r="G457" i="25"/>
  <c r="G473" i="25"/>
  <c r="Q441" i="25"/>
  <c r="H44" i="5"/>
  <c r="H402" i="4"/>
  <c r="H54" i="5"/>
  <c r="F170" i="4"/>
  <c r="C166" i="5"/>
  <c r="K440" i="25"/>
  <c r="K193" i="25"/>
  <c r="K473" i="25"/>
  <c r="D193" i="25"/>
  <c r="I214" i="25"/>
  <c r="F215" i="25"/>
  <c r="L237" i="25"/>
  <c r="L475" i="25"/>
  <c r="J237" i="25"/>
  <c r="J475" i="25"/>
  <c r="L281" i="25"/>
  <c r="J459" i="25"/>
  <c r="K259" i="25"/>
  <c r="K476" i="25"/>
  <c r="L444" i="25"/>
  <c r="J259" i="25"/>
  <c r="J476" i="25"/>
  <c r="K460" i="25"/>
  <c r="E280" i="25"/>
  <c r="E281" i="25"/>
  <c r="I280" i="25"/>
  <c r="G259" i="25"/>
  <c r="D259" i="25"/>
  <c r="I273" i="25"/>
  <c r="D275" i="25"/>
  <c r="D281" i="25"/>
  <c r="I269" i="25"/>
  <c r="J436" i="27"/>
  <c r="K17" i="27"/>
  <c r="K465" i="27"/>
  <c r="I60" i="27"/>
  <c r="I61" i="27"/>
  <c r="L171" i="27"/>
  <c r="L472" i="27"/>
  <c r="L39" i="27"/>
  <c r="L466" i="27"/>
  <c r="F61" i="27"/>
  <c r="J105" i="27"/>
  <c r="J469" i="27"/>
  <c r="F193" i="27"/>
  <c r="I82" i="27"/>
  <c r="L127" i="27"/>
  <c r="L470" i="27"/>
  <c r="F275" i="27"/>
  <c r="F281" i="27"/>
  <c r="E275" i="27"/>
  <c r="E281" i="27"/>
  <c r="G442" i="27"/>
  <c r="G458" i="27"/>
  <c r="G474" i="27"/>
  <c r="Q442" i="27"/>
  <c r="O443" i="27"/>
  <c r="G443" i="27"/>
  <c r="G459" i="27"/>
  <c r="G475" i="27"/>
  <c r="J61" i="27"/>
  <c r="J467" i="27"/>
  <c r="L435" i="27"/>
  <c r="H83" i="27"/>
  <c r="J193" i="27"/>
  <c r="J473" i="27"/>
  <c r="I268" i="27"/>
  <c r="J439" i="27"/>
  <c r="J442" i="27"/>
  <c r="G441" i="27"/>
  <c r="G457" i="27"/>
  <c r="G473" i="27"/>
  <c r="J441" i="27"/>
  <c r="J438" i="27"/>
  <c r="J171" i="27"/>
  <c r="J472" i="27"/>
  <c r="I121" i="25"/>
  <c r="I127" i="25"/>
  <c r="I143" i="25"/>
  <c r="I149" i="25"/>
  <c r="I165" i="25"/>
  <c r="I187" i="25"/>
  <c r="I193" i="25"/>
  <c r="I209" i="25"/>
  <c r="I215" i="25"/>
  <c r="I55" i="25"/>
  <c r="I61" i="25"/>
  <c r="I99" i="25"/>
  <c r="I105" i="25"/>
  <c r="I33" i="25"/>
  <c r="I39" i="25"/>
  <c r="I77" i="25"/>
  <c r="I83" i="25"/>
  <c r="I11" i="25"/>
  <c r="I17" i="25"/>
  <c r="I231" i="24"/>
  <c r="I237" i="24"/>
  <c r="I253" i="24"/>
  <c r="I259" i="24"/>
  <c r="D275" i="24"/>
  <c r="D281" i="24"/>
  <c r="G280" i="24"/>
  <c r="I187" i="24"/>
  <c r="I193" i="24"/>
  <c r="I209" i="24"/>
  <c r="I215" i="24"/>
  <c r="I77" i="24"/>
  <c r="I83" i="24"/>
  <c r="I99" i="24"/>
  <c r="I105" i="24"/>
  <c r="I121" i="24"/>
  <c r="I127" i="24"/>
  <c r="I143" i="24"/>
  <c r="I149" i="24"/>
  <c r="I165" i="24"/>
  <c r="I171" i="24"/>
  <c r="I55" i="24"/>
  <c r="I61" i="24"/>
  <c r="I33" i="24"/>
  <c r="I39" i="24"/>
  <c r="I11" i="24"/>
  <c r="I17" i="24"/>
  <c r="L457" i="24"/>
  <c r="J259" i="24"/>
  <c r="J476" i="24"/>
  <c r="K193" i="24"/>
  <c r="K473" i="24"/>
  <c r="K456" i="24"/>
  <c r="K455" i="24"/>
  <c r="K452" i="24"/>
  <c r="J458" i="24"/>
  <c r="I139" i="1"/>
  <c r="I159" i="1"/>
  <c r="I169" i="1"/>
  <c r="N297" i="1"/>
  <c r="N326" i="1"/>
  <c r="N355" i="1"/>
  <c r="N384" i="1"/>
  <c r="N413" i="1"/>
  <c r="N7" i="4"/>
  <c r="F391" i="6"/>
  <c r="F401" i="6"/>
  <c r="F371" i="6"/>
  <c r="D275" i="19"/>
  <c r="D281" i="19"/>
  <c r="I269" i="19"/>
  <c r="I275" i="19"/>
  <c r="I277" i="19"/>
  <c r="I280" i="19"/>
  <c r="D280" i="19"/>
  <c r="I369" i="1"/>
  <c r="O107" i="1"/>
  <c r="O64" i="5"/>
  <c r="O93" i="5"/>
  <c r="O122" i="5"/>
  <c r="O151" i="5"/>
  <c r="O180" i="5"/>
  <c r="O209" i="5"/>
  <c r="O238" i="5"/>
  <c r="O267" i="5"/>
  <c r="O296" i="5"/>
  <c r="O325" i="5"/>
  <c r="O354" i="5"/>
  <c r="O383" i="5"/>
  <c r="G112" i="4"/>
  <c r="I81" i="5"/>
  <c r="I83" i="6"/>
  <c r="I101" i="5"/>
  <c r="I246" i="6"/>
  <c r="I256" i="6"/>
  <c r="I392" i="6"/>
  <c r="D51" i="6"/>
  <c r="O149" i="1"/>
  <c r="C112" i="5"/>
  <c r="C111" i="5"/>
  <c r="C101" i="5"/>
  <c r="C108" i="5"/>
  <c r="I217" i="6"/>
  <c r="I227" i="6"/>
  <c r="I197" i="6"/>
  <c r="G51" i="6"/>
  <c r="G402" i="5"/>
  <c r="G54" i="6"/>
  <c r="D50" i="4"/>
  <c r="C72" i="1"/>
  <c r="C79" i="1"/>
  <c r="L618" i="5"/>
  <c r="L199" i="6"/>
  <c r="K429" i="1"/>
  <c r="Q453" i="13"/>
  <c r="I188" i="6"/>
  <c r="I198" i="6"/>
  <c r="J170" i="6"/>
  <c r="J617" i="5"/>
  <c r="Q453" i="9"/>
  <c r="F286" i="4"/>
  <c r="H294" i="8"/>
  <c r="I18" i="6"/>
  <c r="I426" i="5"/>
  <c r="I20" i="6"/>
  <c r="I428" i="6"/>
  <c r="C109" i="4"/>
  <c r="C102" i="4"/>
  <c r="G52" i="6"/>
  <c r="G402" i="6"/>
  <c r="L23" i="5"/>
  <c r="L431" i="5"/>
  <c r="L25" i="6"/>
  <c r="H286" i="5"/>
  <c r="I263" i="23"/>
  <c r="I268" i="23"/>
  <c r="L281" i="19"/>
  <c r="C196" i="1"/>
  <c r="C189" i="1"/>
  <c r="Q453" i="12"/>
  <c r="G453" i="12"/>
  <c r="G469" i="12"/>
  <c r="G485" i="12"/>
  <c r="O454" i="12"/>
  <c r="I17" i="19"/>
  <c r="J344" i="6"/>
  <c r="J623" i="5"/>
  <c r="I79" i="22"/>
  <c r="I248" i="8"/>
  <c r="I313" i="6"/>
  <c r="I333" i="6"/>
  <c r="I343" i="6"/>
  <c r="I184" i="22"/>
  <c r="Q452" i="12"/>
  <c r="G442" i="21"/>
  <c r="G458" i="21"/>
  <c r="G474" i="21"/>
  <c r="K625" i="5"/>
  <c r="I197" i="5"/>
  <c r="I199" i="6"/>
  <c r="I280" i="21"/>
  <c r="G429" i="5"/>
  <c r="G23" i="6"/>
  <c r="G431" i="6"/>
  <c r="E227" i="4"/>
  <c r="K52" i="6"/>
  <c r="F285" i="4"/>
  <c r="F228" i="5"/>
  <c r="H372" i="5"/>
  <c r="D369" i="4"/>
  <c r="D372" i="4"/>
  <c r="I286" i="1"/>
  <c r="D112" i="5"/>
  <c r="I42" i="1"/>
  <c r="I72" i="1"/>
  <c r="I82" i="1"/>
  <c r="I52" i="1"/>
  <c r="K344" i="5"/>
  <c r="J189" i="5"/>
  <c r="J199" i="5"/>
  <c r="J217" i="4"/>
  <c r="J227" i="4"/>
  <c r="E170" i="4"/>
  <c r="H79" i="1"/>
  <c r="H82" i="1"/>
  <c r="H52" i="1"/>
  <c r="J82" i="1"/>
  <c r="G343" i="4"/>
  <c r="K605" i="5"/>
  <c r="K311" i="5"/>
  <c r="K314" i="5"/>
  <c r="G82" i="5"/>
  <c r="L392" i="4"/>
  <c r="H138" i="5"/>
  <c r="I138" i="5"/>
  <c r="I141" i="5"/>
  <c r="G370" i="5"/>
  <c r="I370" i="5"/>
  <c r="K293" i="10"/>
  <c r="K294" i="10"/>
  <c r="I424" i="4"/>
  <c r="I426" i="4"/>
  <c r="I41" i="5"/>
  <c r="I34" i="5"/>
  <c r="I86" i="9"/>
  <c r="I87" i="9"/>
  <c r="E224" i="1"/>
  <c r="F81" i="6"/>
  <c r="L248" i="10"/>
  <c r="L488" i="10"/>
  <c r="L456" i="10"/>
  <c r="E334" i="4"/>
  <c r="D247" i="4"/>
  <c r="I247" i="4"/>
  <c r="J313" i="5"/>
  <c r="G156" i="12"/>
  <c r="K133" i="8"/>
  <c r="K483" i="8"/>
  <c r="L271" i="15"/>
  <c r="L489" i="15"/>
  <c r="L457" i="15"/>
  <c r="I17" i="11"/>
  <c r="I18" i="11"/>
  <c r="G110" i="13"/>
  <c r="G293" i="12"/>
  <c r="G294" i="12"/>
  <c r="K465" i="15"/>
  <c r="K87" i="15"/>
  <c r="K481" i="15"/>
  <c r="H17" i="16"/>
  <c r="E64" i="15"/>
  <c r="H288" i="11"/>
  <c r="H294" i="11"/>
  <c r="G202" i="12"/>
  <c r="G202" i="13"/>
  <c r="H171" i="17"/>
  <c r="I99" i="18"/>
  <c r="I105" i="18"/>
  <c r="I231" i="19"/>
  <c r="I237" i="19"/>
  <c r="E237" i="20"/>
  <c r="G105" i="19"/>
  <c r="J460" i="19"/>
  <c r="F237" i="21"/>
  <c r="E17" i="24"/>
  <c r="K436" i="24"/>
  <c r="K83" i="24"/>
  <c r="K468" i="24"/>
  <c r="I271" i="24"/>
  <c r="I274" i="24"/>
  <c r="L259" i="24"/>
  <c r="L476" i="24"/>
  <c r="L444" i="24"/>
  <c r="E259" i="24"/>
  <c r="I170" i="24"/>
  <c r="L436" i="27"/>
  <c r="L83" i="27"/>
  <c r="L468" i="27"/>
  <c r="F259" i="24"/>
  <c r="J275" i="24"/>
  <c r="J281" i="24"/>
  <c r="I277" i="24"/>
  <c r="I280" i="24"/>
  <c r="J237" i="27"/>
  <c r="J475" i="27"/>
  <c r="J443" i="27"/>
  <c r="D259" i="27"/>
  <c r="F83" i="24"/>
  <c r="K275" i="24"/>
  <c r="K281" i="24"/>
  <c r="E39" i="25"/>
  <c r="F259" i="25"/>
  <c r="I258" i="25"/>
  <c r="F280" i="25"/>
  <c r="F281" i="25"/>
  <c r="G105" i="27"/>
  <c r="I273" i="27"/>
  <c r="I231" i="25"/>
  <c r="K438" i="27"/>
  <c r="K237" i="27"/>
  <c r="K475" i="27"/>
  <c r="G237" i="25"/>
  <c r="I55" i="27"/>
  <c r="D149" i="25"/>
  <c r="K39" i="27"/>
  <c r="K466" i="27"/>
  <c r="I236" i="27"/>
  <c r="D39" i="27"/>
  <c r="E127" i="27"/>
  <c r="K105" i="27"/>
  <c r="K469" i="27"/>
  <c r="K434" i="27"/>
  <c r="L105" i="27"/>
  <c r="L469" i="27"/>
  <c r="L17" i="27"/>
  <c r="L465" i="27"/>
  <c r="G17" i="27"/>
  <c r="F17" i="27"/>
  <c r="H259" i="27"/>
  <c r="G280" i="27"/>
  <c r="G281" i="27"/>
  <c r="I258" i="27"/>
  <c r="L259" i="27"/>
  <c r="L476" i="27"/>
  <c r="K259" i="27"/>
  <c r="K476" i="27"/>
  <c r="D237" i="27"/>
  <c r="G237" i="27"/>
  <c r="L237" i="27"/>
  <c r="L475" i="27"/>
  <c r="H237" i="27"/>
  <c r="H215" i="27"/>
  <c r="I214" i="27"/>
  <c r="G215" i="27"/>
  <c r="J215" i="27"/>
  <c r="J474" i="27"/>
  <c r="I209" i="27"/>
  <c r="L215" i="27"/>
  <c r="L474" i="27"/>
  <c r="H193" i="27"/>
  <c r="L280" i="27"/>
  <c r="K193" i="27"/>
  <c r="K473" i="27"/>
  <c r="L193" i="27"/>
  <c r="L473" i="27"/>
  <c r="K441" i="27"/>
  <c r="I170" i="27"/>
  <c r="D171" i="27"/>
  <c r="H171" i="27"/>
  <c r="I165" i="27"/>
  <c r="I171" i="27"/>
  <c r="H149" i="27"/>
  <c r="I148" i="27"/>
  <c r="J149" i="27"/>
  <c r="J471" i="27"/>
  <c r="I143" i="27"/>
  <c r="H127" i="27"/>
  <c r="F127" i="27"/>
  <c r="I126" i="27"/>
  <c r="I127" i="27"/>
  <c r="K127" i="27"/>
  <c r="K470" i="27"/>
  <c r="J127" i="27"/>
  <c r="J470" i="27"/>
  <c r="I104" i="27"/>
  <c r="I99" i="27"/>
  <c r="E61" i="27"/>
  <c r="G61" i="27"/>
  <c r="H39" i="27"/>
  <c r="G39" i="27"/>
  <c r="F39" i="27"/>
  <c r="I33" i="27"/>
  <c r="E17" i="27"/>
  <c r="D17" i="27"/>
  <c r="L460" i="25"/>
  <c r="K171" i="25"/>
  <c r="K472" i="25"/>
  <c r="L127" i="25"/>
  <c r="L470" i="25"/>
  <c r="N134" i="1"/>
  <c r="N136" i="1"/>
  <c r="N107" i="1"/>
  <c r="L13" i="6"/>
  <c r="L421" i="6"/>
  <c r="G444" i="20"/>
  <c r="G460" i="20"/>
  <c r="G476" i="20"/>
  <c r="D286" i="4"/>
  <c r="K624" i="5"/>
  <c r="E52" i="4"/>
  <c r="O454" i="13"/>
  <c r="Q454" i="13"/>
  <c r="G453" i="13"/>
  <c r="G469" i="13"/>
  <c r="G485" i="13"/>
  <c r="I226" i="1"/>
  <c r="I246" i="1"/>
  <c r="I256" i="1"/>
  <c r="G452" i="13"/>
  <c r="G468" i="13"/>
  <c r="G484" i="13"/>
  <c r="Q452" i="13"/>
  <c r="D402" i="4"/>
  <c r="D54" i="5"/>
  <c r="N34" i="4"/>
  <c r="N63" i="4"/>
  <c r="N92" i="4"/>
  <c r="N121" i="4"/>
  <c r="N150" i="4"/>
  <c r="N179" i="4"/>
  <c r="N208" i="4"/>
  <c r="N237" i="4"/>
  <c r="N266" i="4"/>
  <c r="N295" i="4"/>
  <c r="N324" i="4"/>
  <c r="N353" i="4"/>
  <c r="N382" i="4"/>
  <c r="N34" i="5"/>
  <c r="N63" i="5"/>
  <c r="N92" i="5"/>
  <c r="N121" i="5"/>
  <c r="N150" i="5"/>
  <c r="N179" i="5"/>
  <c r="N208" i="5"/>
  <c r="N237" i="5"/>
  <c r="N266" i="5"/>
  <c r="N411" i="1"/>
  <c r="N5" i="4"/>
  <c r="K79" i="4"/>
  <c r="G453" i="11"/>
  <c r="G469" i="11"/>
  <c r="G485" i="11"/>
  <c r="O454" i="11"/>
  <c r="Q453" i="11"/>
  <c r="C305" i="1"/>
  <c r="C312" i="1"/>
  <c r="I202" i="13"/>
  <c r="G443" i="20"/>
  <c r="G459" i="20"/>
  <c r="G475" i="20"/>
  <c r="Q443" i="20"/>
  <c r="E401" i="4"/>
  <c r="E53" i="5"/>
  <c r="E43" i="5"/>
  <c r="I43" i="5"/>
  <c r="I188" i="4"/>
  <c r="I198" i="4"/>
  <c r="I168" i="4"/>
  <c r="G429" i="23"/>
  <c r="G445" i="23"/>
  <c r="G461" i="23"/>
  <c r="O430" i="23"/>
  <c r="Q430" i="23"/>
  <c r="J170" i="5"/>
  <c r="G108" i="4"/>
  <c r="G111" i="4"/>
  <c r="G80" i="5"/>
  <c r="G83" i="5"/>
  <c r="G81" i="4"/>
  <c r="L101" i="4"/>
  <c r="L111" i="4"/>
  <c r="L81" i="4"/>
  <c r="L614" i="4"/>
  <c r="L73" i="5"/>
  <c r="L83" i="5"/>
  <c r="L582" i="4"/>
  <c r="D73" i="5"/>
  <c r="D83" i="5"/>
  <c r="D81" i="4"/>
  <c r="D101" i="4"/>
  <c r="D111" i="4"/>
  <c r="L42" i="4"/>
  <c r="I168" i="6"/>
  <c r="I17" i="4"/>
  <c r="L314" i="4"/>
  <c r="I110" i="4"/>
  <c r="I130" i="4"/>
  <c r="I140" i="4"/>
  <c r="N178" i="1"/>
  <c r="N207" i="1"/>
  <c r="N236" i="1"/>
  <c r="N265" i="1"/>
  <c r="N294" i="1"/>
  <c r="N323" i="1"/>
  <c r="I42" i="6"/>
  <c r="I72" i="6"/>
  <c r="I400" i="5"/>
  <c r="I402" i="6"/>
  <c r="H294" i="13"/>
  <c r="H257" i="5"/>
  <c r="I254" i="5"/>
  <c r="G82" i="6"/>
  <c r="Q444" i="17"/>
  <c r="D141" i="4"/>
  <c r="I271" i="12"/>
  <c r="I288" i="13"/>
  <c r="I294" i="13"/>
  <c r="I369" i="6"/>
  <c r="I372" i="6"/>
  <c r="I342" i="6"/>
  <c r="I61" i="20"/>
  <c r="I284" i="1"/>
  <c r="I311" i="1"/>
  <c r="Q442" i="24"/>
  <c r="O443" i="24"/>
  <c r="O444" i="24"/>
  <c r="D429" i="4"/>
  <c r="K429" i="5"/>
  <c r="K23" i="6"/>
  <c r="K431" i="6"/>
  <c r="G83" i="4"/>
  <c r="I304" i="6"/>
  <c r="I314" i="6"/>
  <c r="I167" i="4"/>
  <c r="I170" i="4"/>
  <c r="D170" i="4"/>
  <c r="I179" i="8"/>
  <c r="J169" i="5"/>
  <c r="F50" i="6"/>
  <c r="F401" i="5"/>
  <c r="F53" i="6"/>
  <c r="K343" i="5"/>
  <c r="I202" i="10"/>
  <c r="Q444" i="16"/>
  <c r="I195" i="5"/>
  <c r="I198" i="5"/>
  <c r="D140" i="4"/>
  <c r="L18" i="4"/>
  <c r="L426" i="1"/>
  <c r="L429" i="1"/>
  <c r="D9" i="4"/>
  <c r="I9" i="4"/>
  <c r="I415" i="1"/>
  <c r="G256" i="5"/>
  <c r="H140" i="1"/>
  <c r="E294" i="9"/>
  <c r="I293" i="15"/>
  <c r="H82" i="6"/>
  <c r="I41" i="15"/>
  <c r="I110" i="8"/>
  <c r="I18" i="15"/>
  <c r="L429" i="6"/>
  <c r="G283" i="4"/>
  <c r="I283" i="4"/>
  <c r="G311" i="1"/>
  <c r="J18" i="5"/>
  <c r="J20" i="5"/>
  <c r="J426" i="4"/>
  <c r="J429" i="4"/>
  <c r="T305" i="5"/>
  <c r="H5" i="5"/>
  <c r="I411" i="4"/>
  <c r="K370" i="5"/>
  <c r="K608" i="4"/>
  <c r="K371" i="4"/>
  <c r="K624" i="4"/>
  <c r="K398" i="4"/>
  <c r="H363" i="5"/>
  <c r="H391" i="4"/>
  <c r="H312" i="5"/>
  <c r="I312" i="5"/>
  <c r="H340" i="4"/>
  <c r="H343" i="4"/>
  <c r="G253" i="4"/>
  <c r="G256" i="4"/>
  <c r="G225" i="5"/>
  <c r="E218" i="5"/>
  <c r="I218" i="5"/>
  <c r="E226" i="4"/>
  <c r="K189" i="5"/>
  <c r="K199" i="5"/>
  <c r="K586" i="4"/>
  <c r="K217" i="4"/>
  <c r="K227" i="4"/>
  <c r="H109" i="5"/>
  <c r="H137" i="4"/>
  <c r="H140" i="4"/>
  <c r="I291" i="12"/>
  <c r="I293" i="12"/>
  <c r="I41" i="13"/>
  <c r="I160" i="6"/>
  <c r="I168" i="5"/>
  <c r="I170" i="6"/>
  <c r="L256" i="5"/>
  <c r="I259" i="17"/>
  <c r="H8" i="6"/>
  <c r="H419" i="5"/>
  <c r="I414" i="5"/>
  <c r="I8" i="6"/>
  <c r="F169" i="5"/>
  <c r="E80" i="6"/>
  <c r="E108" i="5"/>
  <c r="E111" i="5"/>
  <c r="L257" i="5"/>
  <c r="L140" i="1"/>
  <c r="G315" i="5"/>
  <c r="E189" i="6"/>
  <c r="E217" i="5"/>
  <c r="E227" i="5"/>
  <c r="L160" i="6"/>
  <c r="L188" i="5"/>
  <c r="L198" i="5"/>
  <c r="L585" i="5"/>
  <c r="H138" i="6"/>
  <c r="H166" i="5"/>
  <c r="H169" i="5"/>
  <c r="F130" i="5"/>
  <c r="F140" i="5"/>
  <c r="F110" i="5"/>
  <c r="F112" i="6"/>
  <c r="L170" i="6"/>
  <c r="H288" i="12"/>
  <c r="H294" i="12"/>
  <c r="I39" i="20"/>
  <c r="J590" i="6"/>
  <c r="J333" i="6"/>
  <c r="J343" i="6"/>
  <c r="K605" i="6"/>
  <c r="K311" i="6"/>
  <c r="K314" i="6"/>
  <c r="G275" i="6"/>
  <c r="G226" i="6"/>
  <c r="G253" i="6"/>
  <c r="G256" i="6"/>
  <c r="L601" i="6"/>
  <c r="L195" i="6"/>
  <c r="L198" i="6"/>
  <c r="J139" i="6"/>
  <c r="J616" i="6"/>
  <c r="J600" i="6"/>
  <c r="J166" i="6"/>
  <c r="J169" i="6"/>
  <c r="H159" i="6"/>
  <c r="H169" i="6"/>
  <c r="H139" i="6"/>
  <c r="L453" i="8"/>
  <c r="L179" i="8"/>
  <c r="L485" i="8"/>
  <c r="C139" i="4"/>
  <c r="K373" i="5"/>
  <c r="I83" i="17"/>
  <c r="E391" i="5"/>
  <c r="E371" i="5"/>
  <c r="E373" i="6"/>
  <c r="F254" i="6"/>
  <c r="F255" i="5"/>
  <c r="F257" i="6"/>
  <c r="J275" i="5"/>
  <c r="J285" i="5"/>
  <c r="J247" i="6"/>
  <c r="J588" i="5"/>
  <c r="H281" i="17"/>
  <c r="E4" i="4"/>
  <c r="I4" i="4"/>
  <c r="E419" i="1"/>
  <c r="E429" i="1"/>
  <c r="I51" i="4"/>
  <c r="I54" i="4"/>
  <c r="E398" i="5"/>
  <c r="E50" i="6"/>
  <c r="E370" i="6"/>
  <c r="I397" i="1"/>
  <c r="I400" i="1"/>
  <c r="K254" i="5"/>
  <c r="K257" i="5"/>
  <c r="K282" i="4"/>
  <c r="K285" i="4"/>
  <c r="K246" i="4"/>
  <c r="K256" i="4"/>
  <c r="K587" i="4"/>
  <c r="D169" i="4"/>
  <c r="G312" i="4"/>
  <c r="I312" i="4"/>
  <c r="G340" i="1"/>
  <c r="G343" i="1"/>
  <c r="J138" i="4"/>
  <c r="J141" i="4"/>
  <c r="J600" i="1"/>
  <c r="E253" i="4"/>
  <c r="E256" i="4"/>
  <c r="E225" i="5"/>
  <c r="E228" i="5"/>
  <c r="G130" i="5"/>
  <c r="G140" i="5"/>
  <c r="G110" i="5"/>
  <c r="G112" i="6"/>
  <c r="E426" i="4"/>
  <c r="E398" i="1"/>
  <c r="E401" i="1"/>
  <c r="E50" i="4"/>
  <c r="E53" i="4"/>
  <c r="L248" i="8"/>
  <c r="L488" i="8"/>
  <c r="G102" i="6"/>
  <c r="L109" i="4"/>
  <c r="L112" i="4"/>
  <c r="I53" i="1"/>
  <c r="I431" i="4"/>
  <c r="H139" i="4"/>
  <c r="D343" i="5"/>
  <c r="F304" i="5"/>
  <c r="F314" i="5"/>
  <c r="F276" i="6"/>
  <c r="I216" i="5"/>
  <c r="L591" i="6"/>
  <c r="L362" i="6"/>
  <c r="L372" i="6"/>
  <c r="I390" i="4"/>
  <c r="J54" i="4"/>
  <c r="K189" i="6"/>
  <c r="K217" i="5"/>
  <c r="K227" i="5"/>
  <c r="I390" i="6"/>
  <c r="I400" i="6"/>
  <c r="J586" i="6"/>
  <c r="J197" i="6"/>
  <c r="J618" i="6"/>
  <c r="F52" i="1"/>
  <c r="L312" i="5"/>
  <c r="L315" i="5"/>
  <c r="K197" i="5"/>
  <c r="J283" i="5"/>
  <c r="J286" i="5"/>
  <c r="J218" i="4"/>
  <c r="J228" i="4"/>
  <c r="C286" i="1"/>
  <c r="C283" i="1"/>
  <c r="I368" i="1"/>
  <c r="E275" i="4"/>
  <c r="E285" i="4"/>
  <c r="E247" i="5"/>
  <c r="I247" i="5"/>
  <c r="I257" i="5"/>
  <c r="L167" i="5"/>
  <c r="L170" i="5"/>
  <c r="L168" i="4"/>
  <c r="L617" i="4"/>
  <c r="G168" i="6"/>
  <c r="G188" i="6"/>
  <c r="G198" i="6"/>
  <c r="L73" i="6"/>
  <c r="L101" i="5"/>
  <c r="L111" i="5"/>
  <c r="I35" i="5"/>
  <c r="I40" i="8"/>
  <c r="I41" i="8"/>
  <c r="E202" i="8"/>
  <c r="E156" i="8"/>
  <c r="I224" i="8"/>
  <c r="F271" i="9"/>
  <c r="E18" i="8"/>
  <c r="G202" i="8"/>
  <c r="H202" i="9"/>
  <c r="H248" i="8"/>
  <c r="F133" i="8"/>
  <c r="I280" i="11"/>
  <c r="I288" i="11"/>
  <c r="I294" i="11"/>
  <c r="J64" i="15"/>
  <c r="J480" i="15"/>
  <c r="G193" i="16"/>
  <c r="H39" i="17"/>
  <c r="I201" i="15"/>
  <c r="I202" i="15"/>
  <c r="I236" i="16"/>
  <c r="I237" i="16"/>
  <c r="H83" i="16"/>
  <c r="I273" i="19"/>
  <c r="G215" i="18"/>
  <c r="I121" i="19"/>
  <c r="I127" i="19"/>
  <c r="F149" i="18"/>
  <c r="D193" i="18"/>
  <c r="I271" i="19"/>
  <c r="I272" i="19"/>
  <c r="H39" i="18"/>
  <c r="I126" i="18"/>
  <c r="I127" i="18"/>
  <c r="F171" i="19"/>
  <c r="K193" i="19"/>
  <c r="K473" i="19"/>
  <c r="K457" i="19"/>
  <c r="H237" i="19"/>
  <c r="D193" i="21"/>
  <c r="G215" i="20"/>
  <c r="H275" i="24"/>
  <c r="H281" i="24"/>
  <c r="G184" i="23"/>
  <c r="G149" i="27"/>
  <c r="I253" i="25"/>
  <c r="I259" i="25"/>
  <c r="I16" i="27"/>
  <c r="I187" i="27"/>
  <c r="I193" i="27"/>
  <c r="F237" i="24"/>
  <c r="J17" i="27"/>
  <c r="J465" i="27"/>
  <c r="J433" i="27"/>
  <c r="H275" i="25"/>
  <c r="H281" i="25"/>
  <c r="I11" i="27"/>
  <c r="I17" i="27"/>
  <c r="K149" i="27"/>
  <c r="K471" i="27"/>
  <c r="K171" i="27"/>
  <c r="K472" i="27"/>
  <c r="L444" i="27"/>
  <c r="L443" i="27"/>
  <c r="E401" i="5"/>
  <c r="E53" i="6"/>
  <c r="E43" i="6"/>
  <c r="H373" i="5"/>
  <c r="I363" i="5"/>
  <c r="I373" i="5"/>
  <c r="G454" i="13"/>
  <c r="G470" i="13"/>
  <c r="G486" i="13"/>
  <c r="O455" i="13"/>
  <c r="O456" i="13"/>
  <c r="I73" i="5"/>
  <c r="Q443" i="24"/>
  <c r="G443" i="24"/>
  <c r="G459" i="24"/>
  <c r="G475" i="24"/>
  <c r="G430" i="23"/>
  <c r="G446" i="23"/>
  <c r="G462" i="23"/>
  <c r="Q454" i="11"/>
  <c r="I42" i="5"/>
  <c r="I72" i="5"/>
  <c r="I82" i="5"/>
  <c r="I400" i="4"/>
  <c r="I52" i="5"/>
  <c r="G315" i="4"/>
  <c r="I52" i="6"/>
  <c r="H112" i="5"/>
  <c r="I109" i="5"/>
  <c r="I112" i="5"/>
  <c r="L52" i="4"/>
  <c r="L72" i="4"/>
  <c r="L82" i="4"/>
  <c r="N163" i="1"/>
  <c r="I38" i="27"/>
  <c r="I39" i="27"/>
  <c r="J39" i="27"/>
  <c r="J466" i="27"/>
  <c r="K127" i="17"/>
  <c r="K470" i="17"/>
  <c r="K454" i="17"/>
  <c r="L51" i="5"/>
  <c r="O453" i="15"/>
  <c r="G452" i="15"/>
  <c r="G468" i="15"/>
  <c r="G484" i="15"/>
  <c r="Q452" i="15"/>
  <c r="L436" i="17"/>
  <c r="L83" i="17"/>
  <c r="L468" i="17"/>
  <c r="J458" i="17"/>
  <c r="J215" i="17"/>
  <c r="J474" i="17"/>
  <c r="J79" i="4"/>
  <c r="J52" i="4"/>
  <c r="E257" i="5"/>
  <c r="I275" i="25"/>
  <c r="I281" i="25"/>
  <c r="I342" i="4"/>
  <c r="I362" i="4"/>
  <c r="I372" i="4"/>
  <c r="I419" i="5"/>
  <c r="I429" i="5"/>
  <c r="I23" i="6"/>
  <c r="I13" i="6"/>
  <c r="I421" i="6"/>
  <c r="D344" i="4"/>
  <c r="I341" i="4"/>
  <c r="F13" i="4"/>
  <c r="I398" i="1"/>
  <c r="G455" i="13"/>
  <c r="G471" i="13"/>
  <c r="G487" i="13"/>
  <c r="J622" i="5"/>
  <c r="J315" i="6"/>
  <c r="D257" i="4"/>
  <c r="F429" i="5"/>
  <c r="F23" i="6"/>
  <c r="F431" i="6"/>
  <c r="I18" i="4"/>
  <c r="D401" i="5"/>
  <c r="D53" i="6"/>
  <c r="I108" i="5"/>
  <c r="I111" i="5"/>
  <c r="I80" i="6"/>
  <c r="Q443" i="27"/>
  <c r="I333" i="4"/>
  <c r="I343" i="4"/>
  <c r="I313" i="4"/>
  <c r="O444" i="27"/>
  <c r="K43" i="6"/>
  <c r="C137" i="5"/>
  <c r="C130" i="5"/>
  <c r="I276" i="5"/>
  <c r="I160" i="5"/>
  <c r="I170" i="5"/>
  <c r="H257" i="4"/>
  <c r="I288" i="10"/>
  <c r="I294" i="10"/>
  <c r="L315" i="4"/>
  <c r="D20" i="4"/>
  <c r="I202" i="12"/>
  <c r="H50" i="4"/>
  <c r="H53" i="4"/>
  <c r="H401" i="1"/>
  <c r="Q442" i="21"/>
  <c r="O443" i="21"/>
  <c r="O444" i="21"/>
  <c r="I127" i="17"/>
  <c r="L615" i="5"/>
  <c r="L112" i="6"/>
  <c r="E372" i="5"/>
  <c r="F314" i="1"/>
  <c r="J23" i="4"/>
  <c r="J82" i="6"/>
  <c r="K619" i="5"/>
  <c r="K228" i="6"/>
  <c r="D228" i="4"/>
  <c r="G452" i="12"/>
  <c r="G468" i="12"/>
  <c r="G484" i="12"/>
  <c r="I275" i="20"/>
  <c r="I281" i="20"/>
  <c r="F281" i="20"/>
  <c r="I193" i="17"/>
  <c r="I225" i="13"/>
  <c r="I263" i="22"/>
  <c r="I268" i="22"/>
  <c r="I4" i="5"/>
  <c r="I101" i="6"/>
  <c r="I111" i="6"/>
  <c r="F43" i="4"/>
  <c r="F53" i="4"/>
  <c r="C247" i="1"/>
  <c r="C254" i="1"/>
  <c r="I102" i="4"/>
  <c r="F112" i="4"/>
  <c r="I226" i="4"/>
  <c r="L285" i="4"/>
  <c r="J372" i="5"/>
  <c r="Q443" i="19"/>
  <c r="O444" i="19"/>
  <c r="Q444" i="19"/>
  <c r="G444" i="19"/>
  <c r="G460" i="19"/>
  <c r="G476" i="19"/>
  <c r="J141" i="6"/>
  <c r="I305" i="6"/>
  <c r="I259" i="19"/>
  <c r="I166" i="5"/>
  <c r="I169" i="5"/>
  <c r="H401" i="6"/>
  <c r="I247" i="6"/>
  <c r="K399" i="5"/>
  <c r="K609" i="4"/>
  <c r="D283" i="5"/>
  <c r="D286" i="5"/>
  <c r="D311" i="4"/>
  <c r="D314" i="4"/>
  <c r="I252" i="1"/>
  <c r="I282" i="1"/>
  <c r="I285" i="1"/>
  <c r="L198" i="4"/>
  <c r="I33" i="4"/>
  <c r="K226" i="1"/>
  <c r="K619" i="1"/>
  <c r="E133" i="8"/>
  <c r="I416" i="1"/>
  <c r="H313" i="1"/>
  <c r="F82" i="6"/>
  <c r="F199" i="4"/>
  <c r="D10" i="4"/>
  <c r="I219" i="8"/>
  <c r="I225" i="8"/>
  <c r="I291" i="9"/>
  <c r="I293" i="9"/>
  <c r="I294" i="9"/>
  <c r="H130" i="5"/>
  <c r="H140" i="5"/>
  <c r="H110" i="5"/>
  <c r="H112" i="6"/>
  <c r="H41" i="9"/>
  <c r="I368" i="5"/>
  <c r="I398" i="5"/>
  <c r="I401" i="5"/>
  <c r="I53" i="6"/>
  <c r="H371" i="6"/>
  <c r="E18" i="9"/>
  <c r="H81" i="5"/>
  <c r="H83" i="6"/>
  <c r="F110" i="12"/>
  <c r="K202" i="15"/>
  <c r="K486" i="15"/>
  <c r="D87" i="12"/>
  <c r="I285" i="12"/>
  <c r="I288" i="12"/>
  <c r="I294" i="12"/>
  <c r="H215" i="16"/>
  <c r="F87" i="10"/>
  <c r="G215" i="16"/>
  <c r="F156" i="12"/>
  <c r="F259" i="27"/>
  <c r="L61" i="27"/>
  <c r="L467" i="27"/>
  <c r="L451" i="27"/>
  <c r="I231" i="27"/>
  <c r="I237" i="27"/>
  <c r="I431" i="6"/>
  <c r="I50" i="4"/>
  <c r="I370" i="6"/>
  <c r="I371" i="5"/>
  <c r="I373" i="6"/>
  <c r="I10" i="4"/>
  <c r="D13" i="4"/>
  <c r="D23" i="4"/>
  <c r="I255" i="1"/>
  <c r="K435" i="27"/>
  <c r="D61" i="27"/>
  <c r="K83" i="27"/>
  <c r="K468" i="27"/>
  <c r="J83" i="27"/>
  <c r="J468" i="27"/>
  <c r="G83" i="27"/>
  <c r="D83" i="27"/>
  <c r="I77" i="27"/>
  <c r="I83" i="27"/>
  <c r="F105" i="27"/>
  <c r="I105" i="27"/>
  <c r="G127" i="27"/>
  <c r="I121" i="27"/>
  <c r="L149" i="27"/>
  <c r="L471" i="27"/>
  <c r="K280" i="27"/>
  <c r="D149" i="27"/>
  <c r="I149" i="27"/>
  <c r="J280" i="27"/>
  <c r="J281" i="27"/>
  <c r="E171" i="27"/>
  <c r="I192" i="27"/>
  <c r="D193" i="27"/>
  <c r="J275" i="27"/>
  <c r="K215" i="27"/>
  <c r="K474" i="27"/>
  <c r="K442" i="27"/>
  <c r="I215" i="27"/>
  <c r="F237" i="27"/>
  <c r="J259" i="28"/>
  <c r="J476" i="28"/>
  <c r="J434" i="28"/>
  <c r="L61" i="28"/>
  <c r="L467" i="28"/>
  <c r="J61" i="28"/>
  <c r="J467" i="28"/>
  <c r="J83" i="28"/>
  <c r="J468" i="28"/>
  <c r="K105" i="28"/>
  <c r="K469" i="28"/>
  <c r="J149" i="28"/>
  <c r="J471" i="28"/>
  <c r="L440" i="28"/>
  <c r="J171" i="28"/>
  <c r="J472" i="28"/>
  <c r="L215" i="28"/>
  <c r="L474" i="28"/>
  <c r="J215" i="28"/>
  <c r="J474" i="28"/>
  <c r="K237" i="28"/>
  <c r="K475" i="28"/>
  <c r="L237" i="28"/>
  <c r="L475" i="28"/>
  <c r="J237" i="28"/>
  <c r="J475" i="28"/>
  <c r="K275" i="28"/>
  <c r="L17" i="28"/>
  <c r="L465" i="28"/>
  <c r="I82" i="28"/>
  <c r="G83" i="28"/>
  <c r="I104" i="28"/>
  <c r="G105" i="28"/>
  <c r="E105" i="28"/>
  <c r="F105" i="28"/>
  <c r="I126" i="28"/>
  <c r="D127" i="28"/>
  <c r="E127" i="28"/>
  <c r="F127" i="28"/>
  <c r="G127" i="28"/>
  <c r="G171" i="28"/>
  <c r="E171" i="28"/>
  <c r="F171" i="28"/>
  <c r="H171" i="28"/>
  <c r="F193" i="28"/>
  <c r="D193" i="28"/>
  <c r="E193" i="28"/>
  <c r="F215" i="28"/>
  <c r="E237" i="28"/>
  <c r="G237" i="28"/>
  <c r="H237" i="28"/>
  <c r="F280" i="28"/>
  <c r="D259" i="28"/>
  <c r="I258" i="28"/>
  <c r="I279" i="28"/>
  <c r="E259" i="28"/>
  <c r="F275" i="28"/>
  <c r="I270" i="28"/>
  <c r="I271" i="28"/>
  <c r="I231" i="28"/>
  <c r="I209" i="28"/>
  <c r="I187" i="28"/>
  <c r="I165" i="28"/>
  <c r="E61" i="28"/>
  <c r="F61" i="28"/>
  <c r="F39" i="28"/>
  <c r="E17" i="28"/>
  <c r="I16" i="28"/>
  <c r="D39" i="28"/>
  <c r="E39" i="28"/>
  <c r="G39" i="28"/>
  <c r="D17" i="28"/>
  <c r="E83" i="28"/>
  <c r="K433" i="28"/>
  <c r="K17" i="28"/>
  <c r="K465" i="28"/>
  <c r="K443" i="28"/>
  <c r="G61" i="28"/>
  <c r="I277" i="28"/>
  <c r="L275" i="28"/>
  <c r="K61" i="28"/>
  <c r="K467" i="28"/>
  <c r="K435" i="28"/>
  <c r="D275" i="28"/>
  <c r="K83" i="28"/>
  <c r="K468" i="28"/>
  <c r="K171" i="28"/>
  <c r="K472" i="28"/>
  <c r="K259" i="28"/>
  <c r="K476" i="28"/>
  <c r="K434" i="28"/>
  <c r="J439" i="28"/>
  <c r="J442" i="28"/>
  <c r="L453" i="28"/>
  <c r="J17" i="28"/>
  <c r="J465" i="28"/>
  <c r="J105" i="28"/>
  <c r="J469" i="28"/>
  <c r="J193" i="28"/>
  <c r="J473" i="28"/>
  <c r="L259" i="28"/>
  <c r="L476" i="28"/>
  <c r="K442" i="28"/>
  <c r="K193" i="28"/>
  <c r="K473" i="28"/>
  <c r="D280" i="28"/>
  <c r="L193" i="28"/>
  <c r="L473" i="28"/>
  <c r="I268" i="28"/>
  <c r="J435" i="28"/>
  <c r="L39" i="28"/>
  <c r="L466" i="28"/>
  <c r="I33" i="28"/>
  <c r="K39" i="28"/>
  <c r="K466" i="28"/>
  <c r="J39" i="28"/>
  <c r="J466" i="28"/>
  <c r="I38" i="28"/>
  <c r="H39" i="28"/>
  <c r="L20" i="6"/>
  <c r="L428" i="6"/>
  <c r="L429" i="5"/>
  <c r="L23" i="6"/>
  <c r="L431" i="6"/>
  <c r="C160" i="1"/>
  <c r="C167" i="1"/>
  <c r="G344" i="5"/>
  <c r="I334" i="5"/>
  <c r="I344" i="5"/>
  <c r="N35" i="4"/>
  <c r="N64" i="4"/>
  <c r="N93" i="4"/>
  <c r="N122" i="4"/>
  <c r="N151" i="4"/>
  <c r="N180" i="4"/>
  <c r="N209" i="4"/>
  <c r="N238" i="4"/>
  <c r="N267" i="4"/>
  <c r="N296" i="4"/>
  <c r="N325" i="4"/>
  <c r="N354" i="4"/>
  <c r="N383" i="4"/>
  <c r="N412" i="1"/>
  <c r="N6" i="4"/>
  <c r="G282" i="6"/>
  <c r="G255" i="6"/>
  <c r="I282" i="6"/>
  <c r="I285" i="6"/>
  <c r="I255" i="6"/>
  <c r="K472" i="8"/>
  <c r="K248" i="8"/>
  <c r="K488" i="8"/>
  <c r="J472" i="10"/>
  <c r="J248" i="10"/>
  <c r="J488" i="10"/>
  <c r="K457" i="17"/>
  <c r="K193" i="17"/>
  <c r="K473" i="17"/>
  <c r="I391" i="1"/>
  <c r="I401" i="1"/>
  <c r="I371" i="1"/>
  <c r="K618" i="5"/>
  <c r="K199" i="6"/>
  <c r="U307" i="5"/>
  <c r="U308" i="5"/>
  <c r="U310" i="5"/>
  <c r="J428" i="5"/>
  <c r="J22" i="6"/>
  <c r="O417" i="4"/>
  <c r="O11" i="5"/>
  <c r="O69" i="5"/>
  <c r="O98" i="5"/>
  <c r="O127" i="5"/>
  <c r="O156" i="5"/>
  <c r="O185" i="5"/>
  <c r="O214" i="5"/>
  <c r="O243" i="5"/>
  <c r="O272" i="5"/>
  <c r="O301" i="5"/>
  <c r="O330" i="5"/>
  <c r="O359" i="5"/>
  <c r="O388" i="5"/>
  <c r="O41" i="4"/>
  <c r="O70" i="4"/>
  <c r="O99" i="4"/>
  <c r="O128" i="4"/>
  <c r="O157" i="4"/>
  <c r="O186" i="4"/>
  <c r="O215" i="4"/>
  <c r="O244" i="4"/>
  <c r="O273" i="4"/>
  <c r="O302" i="4"/>
  <c r="O331" i="4"/>
  <c r="O360" i="4"/>
  <c r="O389" i="4"/>
  <c r="O418" i="1"/>
  <c r="O12" i="4"/>
  <c r="E402" i="5"/>
  <c r="E54" i="6"/>
  <c r="E44" i="6"/>
  <c r="I392" i="5"/>
  <c r="N11" i="5"/>
  <c r="N40" i="5"/>
  <c r="N69" i="5"/>
  <c r="N98" i="5"/>
  <c r="N127" i="5"/>
  <c r="N156" i="5"/>
  <c r="N185" i="5"/>
  <c r="N214" i="5"/>
  <c r="N243" i="5"/>
  <c r="N272" i="5"/>
  <c r="N301" i="5"/>
  <c r="N330" i="5"/>
  <c r="N359" i="5"/>
  <c r="N388" i="5"/>
  <c r="G443" i="21"/>
  <c r="G459" i="21"/>
  <c r="G475" i="21"/>
  <c r="N423" i="1"/>
  <c r="N46" i="4"/>
  <c r="I288" i="8"/>
  <c r="I294" i="8"/>
  <c r="F421" i="5"/>
  <c r="F15" i="6"/>
  <c r="F23" i="5"/>
  <c r="F431" i="5"/>
  <c r="F25" i="6"/>
  <c r="D15" i="6"/>
  <c r="D23" i="5"/>
  <c r="D431" i="5"/>
  <c r="D25" i="6"/>
  <c r="C140" i="4"/>
  <c r="C141" i="4"/>
  <c r="N411" i="4"/>
  <c r="N5" i="5"/>
  <c r="N295" i="5"/>
  <c r="N324" i="5"/>
  <c r="N353" i="5"/>
  <c r="N382" i="5"/>
  <c r="N34" i="6"/>
  <c r="N63" i="6"/>
  <c r="N92" i="6"/>
  <c r="N121" i="6"/>
  <c r="N150" i="6"/>
  <c r="N179" i="6"/>
  <c r="G199" i="4"/>
  <c r="I189" i="4"/>
  <c r="I199" i="4"/>
  <c r="C198" i="5"/>
  <c r="C188" i="5"/>
  <c r="C158" i="5"/>
  <c r="C168" i="5"/>
  <c r="C170" i="5"/>
  <c r="C165" i="5"/>
  <c r="A175" i="5"/>
  <c r="I226" i="5"/>
  <c r="I228" i="6"/>
  <c r="I218" i="6"/>
  <c r="I246" i="5"/>
  <c r="H13" i="6"/>
  <c r="H421" i="6"/>
  <c r="H429" i="5"/>
  <c r="H23" i="6"/>
  <c r="H431" i="6"/>
  <c r="O48" i="5"/>
  <c r="O77" i="5"/>
  <c r="O106" i="5"/>
  <c r="O135" i="5"/>
  <c r="O164" i="5"/>
  <c r="O193" i="5"/>
  <c r="O222" i="5"/>
  <c r="O251" i="5"/>
  <c r="O280" i="5"/>
  <c r="O309" i="5"/>
  <c r="O338" i="5"/>
  <c r="O367" i="5"/>
  <c r="O396" i="5"/>
  <c r="O425" i="4"/>
  <c r="O19" i="5"/>
  <c r="O455" i="12"/>
  <c r="O453" i="10"/>
  <c r="Q452" i="10"/>
  <c r="G452" i="10"/>
  <c r="G468" i="10"/>
  <c r="G484" i="10"/>
  <c r="I18" i="10"/>
  <c r="I217" i="4"/>
  <c r="I227" i="4"/>
  <c r="I197" i="4"/>
  <c r="O34" i="4"/>
  <c r="O63" i="4"/>
  <c r="O92" i="4"/>
  <c r="O121" i="4"/>
  <c r="O150" i="4"/>
  <c r="O179" i="4"/>
  <c r="O208" i="4"/>
  <c r="O237" i="4"/>
  <c r="O266" i="4"/>
  <c r="O295" i="4"/>
  <c r="O324" i="4"/>
  <c r="O353" i="4"/>
  <c r="O382" i="4"/>
  <c r="O411" i="1"/>
  <c r="O5" i="4"/>
  <c r="I283" i="5"/>
  <c r="I286" i="5"/>
  <c r="I275" i="21"/>
  <c r="I281" i="21"/>
  <c r="K51" i="6"/>
  <c r="K402" i="5"/>
  <c r="K54" i="6"/>
  <c r="O178" i="1"/>
  <c r="I225" i="6"/>
  <c r="I253" i="5"/>
  <c r="N165" i="1"/>
  <c r="N192" i="1"/>
  <c r="N425" i="1"/>
  <c r="N19" i="4"/>
  <c r="N48" i="4"/>
  <c r="N77" i="4"/>
  <c r="N106" i="4"/>
  <c r="N135" i="4"/>
  <c r="N164" i="4"/>
  <c r="N193" i="4"/>
  <c r="N222" i="4"/>
  <c r="N251" i="4"/>
  <c r="N280" i="4"/>
  <c r="N309" i="4"/>
  <c r="N338" i="4"/>
  <c r="N367" i="4"/>
  <c r="N396" i="4"/>
  <c r="J401" i="4"/>
  <c r="J53" i="5"/>
  <c r="J43" i="5"/>
  <c r="I419" i="1"/>
  <c r="I429" i="1"/>
  <c r="O414" i="4"/>
  <c r="O8" i="5"/>
  <c r="O95" i="5"/>
  <c r="O124" i="5"/>
  <c r="O153" i="5"/>
  <c r="O182" i="5"/>
  <c r="O211" i="5"/>
  <c r="O240" i="5"/>
  <c r="O269" i="5"/>
  <c r="O298" i="5"/>
  <c r="O327" i="5"/>
  <c r="O356" i="5"/>
  <c r="O385" i="5"/>
  <c r="I312" i="6"/>
  <c r="I313" i="5"/>
  <c r="I315" i="6"/>
  <c r="I340" i="5"/>
  <c r="I343" i="5"/>
  <c r="I109" i="6"/>
  <c r="I137" i="5"/>
  <c r="I140" i="5"/>
  <c r="N415" i="1"/>
  <c r="N9" i="4"/>
  <c r="N38" i="4"/>
  <c r="N67" i="4"/>
  <c r="N96" i="4"/>
  <c r="N125" i="4"/>
  <c r="N154" i="4"/>
  <c r="N183" i="4"/>
  <c r="N212" i="4"/>
  <c r="N241" i="4"/>
  <c r="N270" i="4"/>
  <c r="N299" i="4"/>
  <c r="N328" i="4"/>
  <c r="N357" i="4"/>
  <c r="N386" i="4"/>
  <c r="C109" i="1"/>
  <c r="C102" i="1"/>
  <c r="G285" i="6"/>
  <c r="C131" i="5"/>
  <c r="F50" i="5"/>
  <c r="C218" i="1"/>
  <c r="C225" i="1"/>
  <c r="I392" i="4"/>
  <c r="D44" i="5"/>
  <c r="N126" i="1"/>
  <c r="I398" i="6"/>
  <c r="I401" i="6"/>
  <c r="K421" i="5"/>
  <c r="K15" i="6"/>
  <c r="K23" i="5"/>
  <c r="K431" i="5"/>
  <c r="K25" i="6"/>
  <c r="G50" i="6"/>
  <c r="G401" i="5"/>
  <c r="G53" i="6"/>
  <c r="O453" i="8"/>
  <c r="Q452" i="8"/>
  <c r="G452" i="8"/>
  <c r="G468" i="8"/>
  <c r="G484" i="8"/>
  <c r="E13" i="4"/>
  <c r="E23" i="4"/>
  <c r="C109" i="5"/>
  <c r="C102" i="5"/>
  <c r="I363" i="6"/>
  <c r="I391" i="5"/>
  <c r="I305" i="4"/>
  <c r="I315" i="4"/>
  <c r="D315" i="4"/>
  <c r="O162" i="1"/>
  <c r="F51" i="5"/>
  <c r="F402" i="4"/>
  <c r="F54" i="5"/>
  <c r="N110" i="1"/>
  <c r="N116" i="1"/>
  <c r="O412" i="4"/>
  <c r="O6" i="5"/>
  <c r="J52" i="5"/>
  <c r="J625" i="4"/>
  <c r="N36" i="4"/>
  <c r="N65" i="4"/>
  <c r="N94" i="4"/>
  <c r="N123" i="4"/>
  <c r="N152" i="4"/>
  <c r="N181" i="4"/>
  <c r="N210" i="4"/>
  <c r="N239" i="4"/>
  <c r="N268" i="4"/>
  <c r="N297" i="4"/>
  <c r="N326" i="4"/>
  <c r="N355" i="4"/>
  <c r="N384" i="4"/>
  <c r="I282" i="4"/>
  <c r="I285" i="4"/>
  <c r="I255" i="4"/>
  <c r="L624" i="5"/>
  <c r="L373" i="6"/>
  <c r="O416" i="1"/>
  <c r="O10" i="4"/>
  <c r="O39" i="4"/>
  <c r="O68" i="4"/>
  <c r="O97" i="4"/>
  <c r="O126" i="4"/>
  <c r="O155" i="4"/>
  <c r="O184" i="4"/>
  <c r="O213" i="4"/>
  <c r="O242" i="4"/>
  <c r="O271" i="4"/>
  <c r="O300" i="4"/>
  <c r="O329" i="4"/>
  <c r="O358" i="4"/>
  <c r="O387" i="4"/>
  <c r="C276" i="1"/>
  <c r="K50" i="5"/>
  <c r="K401" i="4"/>
  <c r="K53" i="5"/>
  <c r="G373" i="5"/>
  <c r="J373" i="5"/>
  <c r="N182" i="1"/>
  <c r="I399" i="6"/>
  <c r="I49" i="6"/>
  <c r="I79" i="6"/>
  <c r="E344" i="4"/>
  <c r="I305" i="5"/>
  <c r="I315" i="5"/>
  <c r="F373" i="4"/>
  <c r="I370" i="4"/>
  <c r="H141" i="5"/>
  <c r="C82" i="5"/>
  <c r="E281" i="17"/>
  <c r="I110" i="5"/>
  <c r="I112" i="6"/>
  <c r="H108" i="4"/>
  <c r="H111" i="4"/>
  <c r="H80" i="5"/>
  <c r="I80" i="5"/>
  <c r="I83" i="5"/>
  <c r="I101" i="1"/>
  <c r="I111" i="1"/>
  <c r="G111" i="5"/>
  <c r="F111" i="5"/>
  <c r="G442" i="18"/>
  <c r="G458" i="18"/>
  <c r="G474" i="18"/>
  <c r="Q442" i="18"/>
  <c r="O443" i="18"/>
  <c r="O444" i="18"/>
  <c r="G5" i="4"/>
  <c r="G419" i="1"/>
  <c r="G429" i="1"/>
  <c r="E399" i="4"/>
  <c r="E400" i="1"/>
  <c r="D391" i="1"/>
  <c r="D363" i="4"/>
  <c r="I363" i="4"/>
  <c r="I373" i="4"/>
  <c r="J314" i="1"/>
  <c r="E197" i="1"/>
  <c r="E217" i="1"/>
  <c r="E227" i="1"/>
  <c r="D72" i="4"/>
  <c r="D82" i="4"/>
  <c r="J614" i="5"/>
  <c r="J429" i="1"/>
  <c r="I179" i="12"/>
  <c r="I179" i="15"/>
  <c r="I248" i="10"/>
  <c r="K52" i="4"/>
  <c r="C137" i="1"/>
  <c r="I304" i="5"/>
  <c r="I314" i="5"/>
  <c r="J294" i="8"/>
  <c r="I100" i="23"/>
  <c r="C82" i="4"/>
  <c r="C83" i="4"/>
  <c r="C80" i="4"/>
  <c r="C166" i="1"/>
  <c r="C159" i="1"/>
  <c r="I100" i="22"/>
  <c r="L20" i="4"/>
  <c r="L23" i="4"/>
  <c r="L217" i="1"/>
  <c r="L227" i="1"/>
  <c r="L586" i="1"/>
  <c r="L189" i="4"/>
  <c r="L199" i="4"/>
  <c r="I7" i="5"/>
  <c r="K373" i="4"/>
  <c r="J198" i="5"/>
  <c r="E12" i="5"/>
  <c r="I12" i="5"/>
  <c r="E419" i="4"/>
  <c r="E429" i="4"/>
  <c r="K228" i="5"/>
  <c r="I226" i="22"/>
  <c r="I165" i="1"/>
  <c r="D49" i="6"/>
  <c r="D79" i="6"/>
  <c r="D82" i="6"/>
  <c r="D399" i="6"/>
  <c r="I368" i="4"/>
  <c r="E110" i="4"/>
  <c r="E313" i="4"/>
  <c r="E333" i="4"/>
  <c r="E343" i="4"/>
  <c r="L139" i="1"/>
  <c r="L616" i="1"/>
  <c r="H314" i="5"/>
  <c r="J195" i="4"/>
  <c r="J198" i="4"/>
  <c r="G49" i="4"/>
  <c r="K168" i="6"/>
  <c r="K617" i="6"/>
  <c r="D41" i="8"/>
  <c r="I71" i="4"/>
  <c r="K293" i="8"/>
  <c r="K294" i="8"/>
  <c r="G41" i="9"/>
  <c r="I224" i="9"/>
  <c r="I225" i="9"/>
  <c r="I17" i="9"/>
  <c r="I18" i="9"/>
  <c r="I280" i="15"/>
  <c r="I288" i="15"/>
  <c r="I294" i="15"/>
  <c r="I81" i="15"/>
  <c r="I87" i="15"/>
  <c r="I104" i="15"/>
  <c r="I110" i="15"/>
  <c r="D127" i="17"/>
  <c r="L171" i="16"/>
  <c r="L472" i="16"/>
  <c r="E17" i="16"/>
  <c r="I55" i="17"/>
  <c r="I61" i="17"/>
  <c r="E237" i="21"/>
  <c r="G193" i="24"/>
  <c r="E16" i="23"/>
  <c r="F39" i="20"/>
  <c r="E83" i="24"/>
  <c r="J83" i="20"/>
  <c r="J468" i="20"/>
  <c r="L275" i="24"/>
  <c r="L281" i="24"/>
  <c r="Q441" i="27"/>
  <c r="D215" i="28"/>
  <c r="E215" i="28"/>
  <c r="I170" i="28"/>
  <c r="I171" i="28"/>
  <c r="I273" i="28"/>
  <c r="O442" i="28"/>
  <c r="G441" i="28"/>
  <c r="G457" i="28"/>
  <c r="G473" i="28"/>
  <c r="F105" i="25"/>
  <c r="I236" i="25"/>
  <c r="I237" i="25"/>
  <c r="I253" i="28"/>
  <c r="I259" i="28"/>
  <c r="I274" i="28"/>
  <c r="Q441" i="28"/>
  <c r="G79" i="4"/>
  <c r="G82" i="4"/>
  <c r="G52" i="4"/>
  <c r="I398" i="4"/>
  <c r="I371" i="4"/>
  <c r="Q443" i="18"/>
  <c r="A204" i="5"/>
  <c r="C227" i="5"/>
  <c r="C194" i="5"/>
  <c r="C187" i="5"/>
  <c r="C197" i="5"/>
  <c r="C199" i="5"/>
  <c r="N75" i="4"/>
  <c r="D373" i="4"/>
  <c r="N129" i="1"/>
  <c r="N139" i="1"/>
  <c r="N145" i="1"/>
  <c r="N155" i="1"/>
  <c r="N208" i="6"/>
  <c r="N237" i="6"/>
  <c r="N266" i="6"/>
  <c r="N295" i="6"/>
  <c r="N324" i="6"/>
  <c r="N353" i="6"/>
  <c r="N382" i="6"/>
  <c r="N411" i="6"/>
  <c r="C73" i="4"/>
  <c r="I195" i="1"/>
  <c r="I198" i="1"/>
  <c r="I168" i="1"/>
  <c r="C72" i="4"/>
  <c r="C79" i="4"/>
  <c r="D43" i="4"/>
  <c r="D401" i="1"/>
  <c r="H83" i="5"/>
  <c r="G444" i="21"/>
  <c r="G460" i="21"/>
  <c r="G476" i="21"/>
  <c r="Q444" i="21"/>
  <c r="O165" i="1"/>
  <c r="O191" i="1"/>
  <c r="I43" i="6"/>
  <c r="O454" i="8"/>
  <c r="G453" i="8"/>
  <c r="G469" i="8"/>
  <c r="G485" i="8"/>
  <c r="Q453" i="8"/>
  <c r="I44" i="5"/>
  <c r="C195" i="5"/>
  <c r="C138" i="4"/>
  <c r="C131" i="4"/>
  <c r="E51" i="5"/>
  <c r="E402" i="4"/>
  <c r="E54" i="5"/>
  <c r="I399" i="4"/>
  <c r="I51" i="5"/>
  <c r="C79" i="5"/>
  <c r="C72" i="5"/>
  <c r="O207" i="1"/>
  <c r="I256" i="5"/>
  <c r="C130" i="4"/>
  <c r="C137" i="4"/>
  <c r="N211" i="1"/>
  <c r="Q442" i="28"/>
  <c r="G442" i="28"/>
  <c r="G458" i="28"/>
  <c r="G474" i="28"/>
  <c r="O443" i="28"/>
  <c r="O454" i="10"/>
  <c r="G453" i="10"/>
  <c r="G469" i="10"/>
  <c r="G485" i="10"/>
  <c r="Q453" i="10"/>
  <c r="N17" i="4"/>
  <c r="G13" i="4"/>
  <c r="G23" i="4"/>
  <c r="I5" i="4"/>
  <c r="N221" i="1"/>
  <c r="N194" i="1"/>
  <c r="Q455" i="12"/>
  <c r="O456" i="12"/>
  <c r="G455" i="12"/>
  <c r="G471" i="12"/>
  <c r="G487" i="12"/>
  <c r="I402" i="5"/>
  <c r="I54" i="6"/>
  <c r="I44" i="6"/>
  <c r="N352" i="1"/>
  <c r="I402" i="4"/>
  <c r="I54" i="5"/>
  <c r="C224" i="5"/>
  <c r="C217" i="5"/>
  <c r="Q443" i="28"/>
  <c r="O444" i="28"/>
  <c r="G443" i="28"/>
  <c r="G459" i="28"/>
  <c r="G475" i="28"/>
  <c r="D53" i="4"/>
  <c r="I43" i="4"/>
  <c r="I53" i="4"/>
  <c r="Q444" i="18"/>
  <c r="G444" i="18"/>
  <c r="G460" i="18"/>
  <c r="G476" i="18"/>
  <c r="N223" i="1"/>
  <c r="N250" i="1"/>
  <c r="O236" i="1"/>
  <c r="I50" i="5"/>
  <c r="I401" i="4"/>
  <c r="I53" i="5"/>
  <c r="C223" i="5"/>
  <c r="A233" i="5"/>
  <c r="C256" i="5"/>
  <c r="C226" i="5"/>
  <c r="C228" i="5"/>
  <c r="C216" i="5"/>
  <c r="N184" i="1"/>
  <c r="N158" i="1"/>
  <c r="N168" i="1"/>
  <c r="N174" i="1"/>
  <c r="N104" i="4"/>
  <c r="N133" i="4"/>
  <c r="N162" i="4"/>
  <c r="N240" i="1"/>
  <c r="O194" i="1"/>
  <c r="O220" i="1"/>
  <c r="O455" i="10"/>
  <c r="G454" i="10"/>
  <c r="G470" i="10"/>
  <c r="G486" i="10"/>
  <c r="Q454" i="10"/>
  <c r="C189" i="5"/>
  <c r="C196" i="5"/>
  <c r="O249" i="1"/>
  <c r="O223" i="1"/>
  <c r="O265" i="1"/>
  <c r="N381" i="1"/>
  <c r="N269" i="1"/>
  <c r="C252" i="5"/>
  <c r="C255" i="5"/>
  <c r="C257" i="5"/>
  <c r="C285" i="5"/>
  <c r="A262" i="5"/>
  <c r="C245" i="5"/>
  <c r="Q455" i="10"/>
  <c r="G455" i="10"/>
  <c r="G471" i="10"/>
  <c r="G487" i="10"/>
  <c r="O456" i="10"/>
  <c r="C253" i="5"/>
  <c r="C246" i="5"/>
  <c r="N213" i="1"/>
  <c r="N187" i="1"/>
  <c r="N197" i="1"/>
  <c r="N203" i="1"/>
  <c r="Q444" i="28"/>
  <c r="G444" i="28"/>
  <c r="G460" i="28"/>
  <c r="G476" i="28"/>
  <c r="N242" i="1"/>
  <c r="N216" i="1"/>
  <c r="N226" i="1"/>
  <c r="N232" i="1"/>
  <c r="O252" i="1"/>
  <c r="O278" i="1"/>
  <c r="C284" i="5"/>
  <c r="C286" i="5"/>
  <c r="C274" i="5"/>
  <c r="A291" i="5"/>
  <c r="C281" i="5"/>
  <c r="C314" i="5"/>
  <c r="N410" i="1"/>
  <c r="N4" i="4"/>
  <c r="N33" i="4"/>
  <c r="O294" i="1"/>
  <c r="C275" i="5"/>
  <c r="C282" i="5"/>
  <c r="O457" i="10"/>
  <c r="G456" i="10"/>
  <c r="G472" i="10"/>
  <c r="G488" i="10"/>
  <c r="Q456" i="10"/>
  <c r="C283" i="5"/>
  <c r="C276" i="5"/>
  <c r="C303" i="5"/>
  <c r="A320" i="5"/>
  <c r="C313" i="5"/>
  <c r="C315" i="5"/>
  <c r="C305" i="5"/>
  <c r="C310" i="5"/>
  <c r="C343" i="5"/>
  <c r="N62" i="4"/>
  <c r="N271" i="1"/>
  <c r="N245" i="1"/>
  <c r="N191" i="4"/>
  <c r="N220" i="4"/>
  <c r="O307" i="1"/>
  <c r="O310" i="1"/>
  <c r="O281" i="1"/>
  <c r="C304" i="5"/>
  <c r="C311" i="5"/>
  <c r="C339" i="5"/>
  <c r="C372" i="5"/>
  <c r="C332" i="5"/>
  <c r="C342" i="5"/>
  <c r="C344" i="5"/>
  <c r="A349" i="5"/>
  <c r="N300" i="1"/>
  <c r="N329" i="1"/>
  <c r="N91" i="4"/>
  <c r="C312" i="5"/>
  <c r="C371" i="5"/>
  <c r="C373" i="5"/>
  <c r="C363" i="5"/>
  <c r="C368" i="5"/>
  <c r="A378" i="5"/>
  <c r="C401" i="5"/>
  <c r="C361" i="5"/>
  <c r="C341" i="5"/>
  <c r="C334" i="5"/>
  <c r="N249" i="4"/>
  <c r="N278" i="4"/>
  <c r="N120" i="4"/>
  <c r="C369" i="5"/>
  <c r="C362" i="5"/>
  <c r="C397" i="5"/>
  <c r="A30" i="6"/>
  <c r="C400" i="5"/>
  <c r="C402" i="5"/>
  <c r="C390" i="5"/>
  <c r="N358" i="1"/>
  <c r="N387" i="1"/>
  <c r="N416" i="1"/>
  <c r="N10" i="4"/>
  <c r="N149" i="4"/>
  <c r="N178" i="4"/>
  <c r="N307" i="4"/>
  <c r="N336" i="4"/>
  <c r="N365" i="4"/>
  <c r="N39" i="4"/>
  <c r="N68" i="4"/>
  <c r="N97" i="4"/>
  <c r="N394" i="4"/>
  <c r="N126" i="4"/>
  <c r="N155" i="4"/>
  <c r="N184" i="4"/>
  <c r="N213" i="4"/>
  <c r="N242" i="4"/>
  <c r="N271" i="4"/>
  <c r="N300" i="4"/>
  <c r="N329" i="4"/>
  <c r="N358" i="4"/>
  <c r="N387" i="4"/>
  <c r="N39" i="5"/>
  <c r="N68" i="5"/>
  <c r="N97" i="5"/>
  <c r="N126" i="5"/>
  <c r="N155" i="5"/>
  <c r="N184" i="5"/>
  <c r="N213" i="5"/>
  <c r="N242" i="5"/>
  <c r="N271" i="5"/>
  <c r="N300" i="5"/>
  <c r="N329" i="5"/>
  <c r="N358" i="5"/>
  <c r="N387" i="5"/>
  <c r="H17" i="28"/>
  <c r="G17" i="28"/>
  <c r="I11" i="28"/>
  <c r="I17" i="28"/>
  <c r="D280" i="27"/>
  <c r="G259" i="27"/>
  <c r="I279" i="27"/>
  <c r="D275" i="27"/>
  <c r="D281" i="27"/>
  <c r="J259" i="27"/>
  <c r="J476" i="27"/>
  <c r="O34" i="5"/>
  <c r="O63" i="5"/>
  <c r="O92" i="5"/>
  <c r="O121" i="5"/>
  <c r="O150" i="5"/>
  <c r="O179" i="5"/>
  <c r="O208" i="5"/>
  <c r="O237" i="5"/>
  <c r="O266" i="5"/>
  <c r="O295" i="5"/>
  <c r="O324" i="5"/>
  <c r="O353" i="5"/>
  <c r="O382" i="5"/>
  <c r="O411" i="4"/>
  <c r="O5" i="5"/>
  <c r="O35" i="6"/>
  <c r="O64" i="6"/>
  <c r="O93" i="6"/>
  <c r="O122" i="6"/>
  <c r="O151" i="6"/>
  <c r="O180" i="6"/>
  <c r="O209" i="6"/>
  <c r="O238" i="6"/>
  <c r="O267" i="6"/>
  <c r="O296" i="6"/>
  <c r="O325" i="6"/>
  <c r="O354" i="6"/>
  <c r="O383" i="6"/>
  <c r="O412" i="5"/>
  <c r="O6" i="6"/>
  <c r="N41" i="5"/>
  <c r="N70" i="5"/>
  <c r="N99" i="5"/>
  <c r="N128" i="5"/>
  <c r="N157" i="5"/>
  <c r="N186" i="5"/>
  <c r="N215" i="5"/>
  <c r="N244" i="5"/>
  <c r="N273" i="5"/>
  <c r="N302" i="5"/>
  <c r="N331" i="5"/>
  <c r="N360" i="5"/>
  <c r="N389" i="5"/>
  <c r="N418" i="4"/>
  <c r="N12" i="5"/>
  <c r="G455" i="9"/>
  <c r="G471" i="9"/>
  <c r="G487" i="9"/>
  <c r="O456" i="9"/>
  <c r="Q455" i="9"/>
  <c r="N39" i="6"/>
  <c r="N68" i="6"/>
  <c r="N97" i="6"/>
  <c r="N126" i="6"/>
  <c r="N155" i="6"/>
  <c r="N184" i="6"/>
  <c r="N213" i="6"/>
  <c r="N242" i="6"/>
  <c r="N271" i="6"/>
  <c r="N300" i="6"/>
  <c r="N329" i="6"/>
  <c r="N358" i="6"/>
  <c r="N387" i="6"/>
  <c r="N416" i="5"/>
  <c r="N10" i="6"/>
  <c r="N416" i="4"/>
  <c r="N10" i="5"/>
  <c r="C52" i="6"/>
  <c r="A59" i="6"/>
  <c r="N423" i="4"/>
  <c r="N46" i="5"/>
  <c r="N75" i="5"/>
  <c r="O418" i="4"/>
  <c r="O12" i="5"/>
  <c r="O41" i="5"/>
  <c r="O70" i="5"/>
  <c r="O99" i="5"/>
  <c r="O128" i="5"/>
  <c r="O157" i="5"/>
  <c r="O186" i="5"/>
  <c r="O215" i="5"/>
  <c r="O244" i="5"/>
  <c r="O273" i="5"/>
  <c r="O302" i="5"/>
  <c r="O331" i="5"/>
  <c r="O360" i="5"/>
  <c r="O389" i="5"/>
  <c r="C398" i="5"/>
  <c r="C50" i="6"/>
  <c r="C391" i="5"/>
  <c r="C43" i="6"/>
  <c r="C53" i="6"/>
  <c r="N207" i="4"/>
  <c r="N412" i="4"/>
  <c r="N6" i="5"/>
  <c r="N35" i="5"/>
  <c r="N64" i="5"/>
  <c r="N93" i="5"/>
  <c r="N122" i="5"/>
  <c r="N151" i="5"/>
  <c r="N180" i="5"/>
  <c r="N209" i="5"/>
  <c r="N238" i="5"/>
  <c r="N267" i="5"/>
  <c r="N296" i="5"/>
  <c r="N325" i="5"/>
  <c r="N354" i="5"/>
  <c r="N383" i="5"/>
  <c r="O416" i="4"/>
  <c r="O10" i="5"/>
  <c r="O39" i="5"/>
  <c r="O68" i="5"/>
  <c r="O97" i="5"/>
  <c r="O126" i="5"/>
  <c r="O155" i="5"/>
  <c r="O184" i="5"/>
  <c r="O213" i="5"/>
  <c r="O242" i="5"/>
  <c r="O271" i="5"/>
  <c r="O300" i="5"/>
  <c r="O329" i="5"/>
  <c r="O358" i="5"/>
  <c r="O387" i="5"/>
  <c r="N413" i="4"/>
  <c r="N7" i="5"/>
  <c r="N36" i="5"/>
  <c r="N65" i="5"/>
  <c r="N94" i="5"/>
  <c r="N123" i="5"/>
  <c r="N152" i="5"/>
  <c r="N181" i="5"/>
  <c r="N210" i="5"/>
  <c r="N239" i="5"/>
  <c r="N268" i="5"/>
  <c r="N297" i="5"/>
  <c r="N326" i="5"/>
  <c r="N355" i="5"/>
  <c r="N384" i="5"/>
  <c r="N425" i="4"/>
  <c r="N19" i="5"/>
  <c r="N48" i="5"/>
  <c r="N77" i="5"/>
  <c r="N106" i="5"/>
  <c r="N135" i="5"/>
  <c r="N164" i="5"/>
  <c r="N193" i="5"/>
  <c r="N222" i="5"/>
  <c r="N251" i="5"/>
  <c r="N280" i="5"/>
  <c r="N309" i="5"/>
  <c r="N338" i="5"/>
  <c r="N367" i="5"/>
  <c r="N396" i="5"/>
  <c r="C392" i="5"/>
  <c r="C44" i="6"/>
  <c r="C54" i="6"/>
  <c r="C399" i="5"/>
  <c r="C51" i="6"/>
  <c r="C340" i="5"/>
  <c r="C333" i="5"/>
  <c r="Q454" i="8"/>
  <c r="O455" i="8"/>
  <c r="G454" i="8"/>
  <c r="G470" i="8"/>
  <c r="G486" i="8"/>
  <c r="C247" i="5"/>
  <c r="C254" i="5"/>
  <c r="N252" i="1"/>
  <c r="N255" i="1"/>
  <c r="N261" i="1"/>
  <c r="N279" i="1"/>
  <c r="O457" i="12"/>
  <c r="G456" i="12"/>
  <c r="G472" i="12"/>
  <c r="G488" i="12"/>
  <c r="Q456" i="12"/>
  <c r="N417" i="5"/>
  <c r="N11" i="6"/>
  <c r="N40" i="6"/>
  <c r="N69" i="6"/>
  <c r="N98" i="6"/>
  <c r="N127" i="6"/>
  <c r="N156" i="6"/>
  <c r="N185" i="6"/>
  <c r="N214" i="6"/>
  <c r="N243" i="6"/>
  <c r="N272" i="6"/>
  <c r="N301" i="6"/>
  <c r="N330" i="6"/>
  <c r="N359" i="6"/>
  <c r="N388" i="6"/>
  <c r="O417" i="5"/>
  <c r="O11" i="6"/>
  <c r="O40" i="6"/>
  <c r="O69" i="6"/>
  <c r="O98" i="6"/>
  <c r="O127" i="6"/>
  <c r="O156" i="6"/>
  <c r="O185" i="6"/>
  <c r="O214" i="6"/>
  <c r="O243" i="6"/>
  <c r="O272" i="6"/>
  <c r="O301" i="6"/>
  <c r="O330" i="6"/>
  <c r="O359" i="6"/>
  <c r="O388" i="6"/>
  <c r="N298" i="1"/>
  <c r="N274" i="1"/>
  <c r="G457" i="10"/>
  <c r="G473" i="10"/>
  <c r="G489" i="10"/>
  <c r="Q457" i="10"/>
  <c r="O425" i="5"/>
  <c r="O19" i="6"/>
  <c r="O48" i="6"/>
  <c r="O77" i="6"/>
  <c r="O106" i="6"/>
  <c r="O135" i="6"/>
  <c r="O164" i="6"/>
  <c r="O193" i="6"/>
  <c r="O222" i="6"/>
  <c r="O251" i="6"/>
  <c r="O280" i="6"/>
  <c r="O309" i="6"/>
  <c r="O338" i="6"/>
  <c r="O367" i="6"/>
  <c r="O396" i="6"/>
  <c r="C370" i="5"/>
  <c r="O323" i="1"/>
  <c r="C225" i="5"/>
  <c r="C218" i="5"/>
  <c r="O336" i="1"/>
  <c r="C160" i="5"/>
  <c r="C167" i="5"/>
  <c r="I50" i="6"/>
  <c r="Q456" i="13"/>
  <c r="G456" i="13"/>
  <c r="G472" i="13"/>
  <c r="G488" i="13"/>
  <c r="O457" i="13"/>
  <c r="Q444" i="24"/>
  <c r="G444" i="24"/>
  <c r="G460" i="24"/>
  <c r="G476" i="24"/>
  <c r="N411" i="5"/>
  <c r="N5" i="6"/>
  <c r="I101" i="4"/>
  <c r="I111" i="4"/>
  <c r="I81" i="4"/>
  <c r="N415" i="4"/>
  <c r="N9" i="5"/>
  <c r="N38" i="5"/>
  <c r="N67" i="5"/>
  <c r="N96" i="5"/>
  <c r="N125" i="5"/>
  <c r="N154" i="5"/>
  <c r="N183" i="5"/>
  <c r="N212" i="5"/>
  <c r="N241" i="5"/>
  <c r="N270" i="5"/>
  <c r="N299" i="5"/>
  <c r="N328" i="5"/>
  <c r="N357" i="5"/>
  <c r="N386" i="5"/>
  <c r="I42" i="4"/>
  <c r="G444" i="27"/>
  <c r="G460" i="27"/>
  <c r="G476" i="27"/>
  <c r="Q444" i="27"/>
  <c r="O37" i="6"/>
  <c r="O66" i="6"/>
  <c r="O95" i="6"/>
  <c r="O124" i="6"/>
  <c r="O153" i="6"/>
  <c r="O182" i="6"/>
  <c r="O211" i="6"/>
  <c r="O240" i="6"/>
  <c r="O269" i="6"/>
  <c r="O298" i="6"/>
  <c r="O327" i="6"/>
  <c r="O356" i="6"/>
  <c r="O385" i="6"/>
  <c r="O414" i="5"/>
  <c r="O8" i="6"/>
  <c r="Q453" i="15"/>
  <c r="O454" i="15"/>
  <c r="G453" i="15"/>
  <c r="G469" i="15"/>
  <c r="G485" i="15"/>
  <c r="I5" i="5"/>
  <c r="I82" i="6"/>
  <c r="H401" i="4"/>
  <c r="H53" i="5"/>
  <c r="H43" i="5"/>
  <c r="L402" i="4"/>
  <c r="L54" i="5"/>
  <c r="L44" i="5"/>
  <c r="O455" i="11"/>
  <c r="G454" i="11"/>
  <c r="G470" i="11"/>
  <c r="G486" i="11"/>
  <c r="O424" i="1"/>
  <c r="O18" i="4"/>
  <c r="O47" i="4"/>
  <c r="O76" i="4"/>
  <c r="O105" i="4"/>
  <c r="O134" i="4"/>
  <c r="O163" i="4"/>
  <c r="O192" i="4"/>
  <c r="O221" i="4"/>
  <c r="O250" i="4"/>
  <c r="O279" i="4"/>
  <c r="O308" i="4"/>
  <c r="O337" i="4"/>
  <c r="O366" i="4"/>
  <c r="O395" i="4"/>
  <c r="I225" i="5"/>
  <c r="I228" i="5"/>
  <c r="G228" i="5"/>
  <c r="I281" i="24"/>
  <c r="G443" i="18"/>
  <c r="G459" i="18"/>
  <c r="G475" i="18"/>
  <c r="I39" i="28"/>
  <c r="O413" i="4"/>
  <c r="O7" i="5"/>
  <c r="O36" i="5"/>
  <c r="O65" i="5"/>
  <c r="O94" i="5"/>
  <c r="O123" i="5"/>
  <c r="O152" i="5"/>
  <c r="O181" i="5"/>
  <c r="O210" i="5"/>
  <c r="O239" i="5"/>
  <c r="O268" i="5"/>
  <c r="O297" i="5"/>
  <c r="O326" i="5"/>
  <c r="O355" i="5"/>
  <c r="O384" i="5"/>
  <c r="Q454" i="12"/>
  <c r="G454" i="12"/>
  <c r="G470" i="12"/>
  <c r="G486" i="12"/>
  <c r="I281" i="19"/>
  <c r="Q443" i="21"/>
  <c r="O431" i="23"/>
  <c r="I18" i="5"/>
  <c r="I20" i="5"/>
  <c r="I428" i="5"/>
  <c r="I22" i="6"/>
  <c r="F402" i="6"/>
  <c r="K621" i="5"/>
  <c r="O444" i="25"/>
  <c r="I275" i="16"/>
  <c r="I281" i="16"/>
  <c r="O71" i="1"/>
  <c r="O81" i="1"/>
  <c r="O87" i="1"/>
  <c r="O96" i="1"/>
  <c r="J166" i="1"/>
  <c r="J139" i="1"/>
  <c r="J616" i="1"/>
  <c r="F159" i="1"/>
  <c r="F169" i="1"/>
  <c r="F131" i="4"/>
  <c r="D137" i="1"/>
  <c r="D140" i="1"/>
  <c r="D109" i="4"/>
  <c r="E49" i="6"/>
  <c r="E79" i="6"/>
  <c r="E82" i="6"/>
  <c r="E399" i="6"/>
  <c r="E400" i="5"/>
  <c r="L448" i="10"/>
  <c r="L64" i="10"/>
  <c r="L480" i="10"/>
  <c r="K271" i="10"/>
  <c r="K489" i="10"/>
  <c r="K457" i="10"/>
  <c r="K450" i="11"/>
  <c r="K110" i="11"/>
  <c r="K482" i="11"/>
  <c r="L452" i="11"/>
  <c r="L156" i="11"/>
  <c r="L484" i="11"/>
  <c r="K457" i="12"/>
  <c r="K271" i="12"/>
  <c r="K489" i="12"/>
  <c r="L625" i="4"/>
  <c r="E228" i="4"/>
  <c r="J281" i="16"/>
  <c r="I12" i="4"/>
  <c r="I13" i="4"/>
  <c r="I303" i="1"/>
  <c r="G304" i="1"/>
  <c r="G314" i="1"/>
  <c r="G276" i="4"/>
  <c r="G284" i="1"/>
  <c r="H315" i="5"/>
  <c r="I314" i="4"/>
  <c r="D199" i="4"/>
  <c r="I414" i="4"/>
  <c r="I419" i="4"/>
  <c r="I429" i="4"/>
  <c r="H419" i="4"/>
  <c r="H429" i="4"/>
  <c r="H8" i="5"/>
  <c r="I8" i="5"/>
  <c r="Q443" i="25"/>
  <c r="I275" i="27"/>
  <c r="I281" i="27"/>
  <c r="F52" i="4"/>
  <c r="G53" i="4"/>
  <c r="I37" i="22"/>
  <c r="I415" i="4"/>
  <c r="E9" i="5"/>
  <c r="I362" i="1"/>
  <c r="I372" i="1"/>
  <c r="I342" i="1"/>
  <c r="J13" i="5"/>
  <c r="I228" i="4"/>
  <c r="I83" i="4"/>
  <c r="J169" i="1"/>
  <c r="Q455" i="13"/>
  <c r="C168" i="4"/>
  <c r="A175" i="4"/>
  <c r="H276" i="4"/>
  <c r="H286" i="4"/>
  <c r="H304" i="1"/>
  <c r="H314" i="1"/>
  <c r="H362" i="1"/>
  <c r="H372" i="1"/>
  <c r="H334" i="4"/>
  <c r="F275" i="5"/>
  <c r="F285" i="5"/>
  <c r="F247" i="6"/>
  <c r="J189" i="6"/>
  <c r="J197" i="5"/>
  <c r="J599" i="5"/>
  <c r="J137" i="5"/>
  <c r="J140" i="5"/>
  <c r="I280" i="17"/>
  <c r="I281" i="17"/>
  <c r="G170" i="4"/>
  <c r="K256" i="6"/>
  <c r="F81" i="1"/>
  <c r="F101" i="1"/>
  <c r="F111" i="1"/>
  <c r="L370" i="4"/>
  <c r="L373" i="4"/>
  <c r="L608" i="1"/>
  <c r="G254" i="4"/>
  <c r="G282" i="1"/>
  <c r="G285" i="1"/>
  <c r="K283" i="5"/>
  <c r="K286" i="5"/>
  <c r="K605" i="4"/>
  <c r="K311" i="4"/>
  <c r="K314" i="4"/>
  <c r="K312" i="5"/>
  <c r="K315" i="5"/>
  <c r="K340" i="4"/>
  <c r="K343" i="4"/>
  <c r="K606" i="4"/>
  <c r="K313" i="4"/>
  <c r="K622" i="4"/>
  <c r="C107" i="5"/>
  <c r="J281" i="20"/>
  <c r="L372" i="4"/>
  <c r="G23" i="1"/>
  <c r="I38" i="4"/>
  <c r="F19" i="4"/>
  <c r="K255" i="1"/>
  <c r="K620" i="1"/>
  <c r="D293" i="9"/>
  <c r="D294" i="9"/>
  <c r="H18" i="10"/>
  <c r="H64" i="8"/>
  <c r="G400" i="6"/>
  <c r="D156" i="11"/>
  <c r="E156" i="11"/>
  <c r="F248" i="13"/>
  <c r="F248" i="11"/>
  <c r="L18" i="13"/>
  <c r="L478" i="13"/>
  <c r="G61" i="17"/>
  <c r="E133" i="11"/>
  <c r="D133" i="13"/>
  <c r="K472" i="15"/>
  <c r="F215" i="19"/>
  <c r="H215" i="17"/>
  <c r="F237" i="17"/>
  <c r="E193" i="17"/>
  <c r="H17" i="18"/>
  <c r="K281" i="27"/>
  <c r="I269" i="27"/>
  <c r="E39" i="27"/>
  <c r="I277" i="27"/>
  <c r="I280" i="27"/>
  <c r="L259" i="25"/>
  <c r="L476" i="25"/>
  <c r="J275" i="25"/>
  <c r="J281" i="25"/>
  <c r="K61" i="27"/>
  <c r="K467" i="27"/>
  <c r="I253" i="27"/>
  <c r="I259" i="27"/>
  <c r="F127" i="25"/>
  <c r="L275" i="27"/>
  <c r="L281" i="27"/>
  <c r="K440" i="24"/>
  <c r="N425" i="5"/>
  <c r="N19" i="6"/>
  <c r="N48" i="6"/>
  <c r="N77" i="6"/>
  <c r="N106" i="6"/>
  <c r="N135" i="6"/>
  <c r="N164" i="6"/>
  <c r="N193" i="6"/>
  <c r="N222" i="6"/>
  <c r="N251" i="6"/>
  <c r="N280" i="6"/>
  <c r="N309" i="6"/>
  <c r="N338" i="6"/>
  <c r="N367" i="6"/>
  <c r="N396" i="6"/>
  <c r="N17" i="5"/>
  <c r="I52" i="4"/>
  <c r="I72" i="4"/>
  <c r="I82" i="4"/>
  <c r="O413" i="5"/>
  <c r="O7" i="6"/>
  <c r="O36" i="6"/>
  <c r="O65" i="6"/>
  <c r="O94" i="6"/>
  <c r="O123" i="6"/>
  <c r="O152" i="6"/>
  <c r="O181" i="6"/>
  <c r="O210" i="6"/>
  <c r="O239" i="6"/>
  <c r="O268" i="6"/>
  <c r="O297" i="6"/>
  <c r="O326" i="6"/>
  <c r="O355" i="6"/>
  <c r="O384" i="6"/>
  <c r="N413" i="5"/>
  <c r="N7" i="6"/>
  <c r="N36" i="6"/>
  <c r="N65" i="6"/>
  <c r="N94" i="6"/>
  <c r="N123" i="6"/>
  <c r="N152" i="6"/>
  <c r="N181" i="6"/>
  <c r="N210" i="6"/>
  <c r="N239" i="6"/>
  <c r="N268" i="6"/>
  <c r="N297" i="6"/>
  <c r="N326" i="6"/>
  <c r="N355" i="6"/>
  <c r="N384" i="6"/>
  <c r="N41" i="6"/>
  <c r="N70" i="6"/>
  <c r="N99" i="6"/>
  <c r="N128" i="6"/>
  <c r="N157" i="6"/>
  <c r="N186" i="6"/>
  <c r="N215" i="6"/>
  <c r="N244" i="6"/>
  <c r="N273" i="6"/>
  <c r="N302" i="6"/>
  <c r="N331" i="6"/>
  <c r="N360" i="6"/>
  <c r="N389" i="6"/>
  <c r="N418" i="5"/>
  <c r="N12" i="6"/>
  <c r="I131" i="4"/>
  <c r="I141" i="4"/>
  <c r="F141" i="4"/>
  <c r="O339" i="1"/>
  <c r="O365" i="1"/>
  <c r="F20" i="4"/>
  <c r="F23" i="4"/>
  <c r="I19" i="4"/>
  <c r="I20" i="4"/>
  <c r="N38" i="6"/>
  <c r="N67" i="6"/>
  <c r="N96" i="6"/>
  <c r="N125" i="6"/>
  <c r="N154" i="6"/>
  <c r="N183" i="6"/>
  <c r="N212" i="6"/>
  <c r="N241" i="6"/>
  <c r="N270" i="6"/>
  <c r="N299" i="6"/>
  <c r="N328" i="6"/>
  <c r="N357" i="6"/>
  <c r="N386" i="6"/>
  <c r="N415" i="5"/>
  <c r="N9" i="6"/>
  <c r="J199" i="6"/>
  <c r="J618" i="5"/>
  <c r="T307" i="5"/>
  <c r="T308" i="5"/>
  <c r="T310" i="5"/>
  <c r="A204" i="4"/>
  <c r="C197" i="4"/>
  <c r="I276" i="4"/>
  <c r="I286" i="4"/>
  <c r="G286" i="4"/>
  <c r="O424" i="4"/>
  <c r="O18" i="5"/>
  <c r="O47" i="5"/>
  <c r="O76" i="5"/>
  <c r="O105" i="5"/>
  <c r="O134" i="5"/>
  <c r="O163" i="5"/>
  <c r="O192" i="5"/>
  <c r="O221" i="5"/>
  <c r="O250" i="5"/>
  <c r="O279" i="5"/>
  <c r="O308" i="5"/>
  <c r="O337" i="5"/>
  <c r="O366" i="5"/>
  <c r="O395" i="5"/>
  <c r="O455" i="15"/>
  <c r="G454" i="15"/>
  <c r="G470" i="15"/>
  <c r="G486" i="15"/>
  <c r="Q454" i="15"/>
  <c r="Q457" i="12"/>
  <c r="G457" i="12"/>
  <c r="G473" i="12"/>
  <c r="G489" i="12"/>
  <c r="I254" i="4"/>
  <c r="I257" i="4"/>
  <c r="G257" i="4"/>
  <c r="J421" i="5"/>
  <c r="J15" i="6"/>
  <c r="J23" i="5"/>
  <c r="J431" i="5"/>
  <c r="J25" i="6"/>
  <c r="Q444" i="25"/>
  <c r="G444" i="25"/>
  <c r="G460" i="25"/>
  <c r="G476" i="25"/>
  <c r="N236" i="4"/>
  <c r="C170" i="4"/>
  <c r="C169" i="4"/>
  <c r="I9" i="5"/>
  <c r="E13" i="5"/>
  <c r="E52" i="6"/>
  <c r="E402" i="6"/>
  <c r="O352" i="1"/>
  <c r="N327" i="1"/>
  <c r="N303" i="1"/>
  <c r="N281" i="1"/>
  <c r="N284" i="1"/>
  <c r="N290" i="1"/>
  <c r="N308" i="1"/>
  <c r="O416" i="5"/>
  <c r="O10" i="6"/>
  <c r="O39" i="6"/>
  <c r="O68" i="6"/>
  <c r="O97" i="6"/>
  <c r="O126" i="6"/>
  <c r="O155" i="6"/>
  <c r="O184" i="6"/>
  <c r="O213" i="6"/>
  <c r="O242" i="6"/>
  <c r="O271" i="6"/>
  <c r="O300" i="6"/>
  <c r="O329" i="6"/>
  <c r="O358" i="6"/>
  <c r="O387" i="6"/>
  <c r="Q455" i="8"/>
  <c r="G455" i="8"/>
  <c r="G471" i="8"/>
  <c r="G487" i="8"/>
  <c r="O456" i="8"/>
  <c r="I313" i="1"/>
  <c r="I333" i="1"/>
  <c r="I343" i="1"/>
  <c r="O100" i="1"/>
  <c r="O110" i="1"/>
  <c r="O116" i="1"/>
  <c r="O125" i="1"/>
  <c r="G431" i="23"/>
  <c r="G447" i="23"/>
  <c r="G463" i="23"/>
  <c r="Q431" i="23"/>
  <c r="O10" i="8"/>
  <c r="O33" i="8"/>
  <c r="O56" i="8"/>
  <c r="O79" i="8"/>
  <c r="O102" i="8"/>
  <c r="O125" i="8"/>
  <c r="O148" i="8"/>
  <c r="O171" i="8"/>
  <c r="O194" i="8"/>
  <c r="O217" i="8"/>
  <c r="O240" i="8"/>
  <c r="O263" i="8"/>
  <c r="O417" i="6"/>
  <c r="O418" i="5"/>
  <c r="O12" i="6"/>
  <c r="O41" i="6"/>
  <c r="O70" i="6"/>
  <c r="O99" i="6"/>
  <c r="O128" i="6"/>
  <c r="O157" i="6"/>
  <c r="O186" i="6"/>
  <c r="O215" i="6"/>
  <c r="O244" i="6"/>
  <c r="O273" i="6"/>
  <c r="O302" i="6"/>
  <c r="O331" i="6"/>
  <c r="O360" i="6"/>
  <c r="O389" i="6"/>
  <c r="N9" i="8"/>
  <c r="N32" i="8"/>
  <c r="N55" i="8"/>
  <c r="N78" i="8"/>
  <c r="N101" i="8"/>
  <c r="N124" i="8"/>
  <c r="N147" i="8"/>
  <c r="N170" i="8"/>
  <c r="N193" i="8"/>
  <c r="N216" i="8"/>
  <c r="N239" i="8"/>
  <c r="N262" i="8"/>
  <c r="N416" i="6"/>
  <c r="O5" i="8"/>
  <c r="O28" i="8"/>
  <c r="O51" i="8"/>
  <c r="O74" i="8"/>
  <c r="O97" i="8"/>
  <c r="O120" i="8"/>
  <c r="O143" i="8"/>
  <c r="O166" i="8"/>
  <c r="O189" i="8"/>
  <c r="O212" i="8"/>
  <c r="O235" i="8"/>
  <c r="O258" i="8"/>
  <c r="O412" i="6"/>
  <c r="I23" i="4"/>
  <c r="G455" i="11"/>
  <c r="G471" i="11"/>
  <c r="G487" i="11"/>
  <c r="Q455" i="11"/>
  <c r="O456" i="11"/>
  <c r="H13" i="5"/>
  <c r="O7" i="8"/>
  <c r="O30" i="8"/>
  <c r="O53" i="8"/>
  <c r="O76" i="8"/>
  <c r="O99" i="8"/>
  <c r="O122" i="8"/>
  <c r="O145" i="8"/>
  <c r="O168" i="8"/>
  <c r="O191" i="8"/>
  <c r="O214" i="8"/>
  <c r="O237" i="8"/>
  <c r="O260" i="8"/>
  <c r="O414" i="6"/>
  <c r="N412" i="5"/>
  <c r="N6" i="6"/>
  <c r="N35" i="6"/>
  <c r="N64" i="6"/>
  <c r="N93" i="6"/>
  <c r="N122" i="6"/>
  <c r="N151" i="6"/>
  <c r="N180" i="6"/>
  <c r="N209" i="6"/>
  <c r="N238" i="6"/>
  <c r="N267" i="6"/>
  <c r="N296" i="6"/>
  <c r="N325" i="6"/>
  <c r="N354" i="6"/>
  <c r="N383" i="6"/>
  <c r="Q457" i="13"/>
  <c r="G457" i="13"/>
  <c r="G473" i="13"/>
  <c r="G489" i="13"/>
  <c r="C71" i="6"/>
  <c r="A88" i="6"/>
  <c r="C78" i="6"/>
  <c r="C81" i="6"/>
  <c r="H344" i="4"/>
  <c r="I334" i="4"/>
  <c r="I344" i="4"/>
  <c r="D112" i="4"/>
  <c r="I109" i="4"/>
  <c r="I112" i="4"/>
  <c r="I13" i="5"/>
  <c r="O425" i="6"/>
  <c r="O16" i="8"/>
  <c r="O39" i="8"/>
  <c r="O62" i="8"/>
  <c r="O85" i="8"/>
  <c r="O108" i="8"/>
  <c r="O131" i="8"/>
  <c r="O154" i="8"/>
  <c r="O177" i="8"/>
  <c r="O200" i="8"/>
  <c r="O223" i="8"/>
  <c r="O246" i="8"/>
  <c r="O269" i="8"/>
  <c r="N10" i="8"/>
  <c r="N33" i="8"/>
  <c r="N56" i="8"/>
  <c r="N79" i="8"/>
  <c r="N102" i="8"/>
  <c r="N125" i="8"/>
  <c r="N148" i="8"/>
  <c r="N171" i="8"/>
  <c r="N194" i="8"/>
  <c r="N217" i="8"/>
  <c r="N240" i="8"/>
  <c r="N263" i="8"/>
  <c r="N417" i="6"/>
  <c r="N104" i="5"/>
  <c r="G456" i="9"/>
  <c r="G472" i="9"/>
  <c r="G488" i="9"/>
  <c r="O457" i="9"/>
  <c r="Q456" i="9"/>
  <c r="O411" i="5"/>
  <c r="O5" i="6"/>
  <c r="O34" i="6"/>
  <c r="O63" i="6"/>
  <c r="O92" i="6"/>
  <c r="O121" i="6"/>
  <c r="O150" i="6"/>
  <c r="O179" i="6"/>
  <c r="O208" i="6"/>
  <c r="O237" i="6"/>
  <c r="O266" i="6"/>
  <c r="O295" i="6"/>
  <c r="O324" i="6"/>
  <c r="O353" i="6"/>
  <c r="O382" i="6"/>
  <c r="O411" i="6"/>
  <c r="O292" i="8"/>
  <c r="O16" i="9"/>
  <c r="O39" i="9"/>
  <c r="O62" i="9"/>
  <c r="O85" i="9"/>
  <c r="O108" i="9"/>
  <c r="O131" i="9"/>
  <c r="O154" i="9"/>
  <c r="O177" i="9"/>
  <c r="O200" i="9"/>
  <c r="O223" i="9"/>
  <c r="O246" i="9"/>
  <c r="O269" i="9"/>
  <c r="C100" i="6"/>
  <c r="C140" i="6"/>
  <c r="A117" i="6"/>
  <c r="C110" i="6"/>
  <c r="C112" i="6"/>
  <c r="C107" i="6"/>
  <c r="H23" i="5"/>
  <c r="H431" i="5"/>
  <c r="H25" i="6"/>
  <c r="H421" i="5"/>
  <c r="H15" i="6"/>
  <c r="E421" i="5"/>
  <c r="E15" i="6"/>
  <c r="E23" i="5"/>
  <c r="E431" i="5"/>
  <c r="E25" i="6"/>
  <c r="G457" i="9"/>
  <c r="G473" i="9"/>
  <c r="G489" i="9"/>
  <c r="Q457" i="9"/>
  <c r="I23" i="5"/>
  <c r="I431" i="5"/>
  <c r="I25" i="6"/>
  <c r="I421" i="5"/>
  <c r="I15" i="6"/>
  <c r="G456" i="11"/>
  <c r="G472" i="11"/>
  <c r="G488" i="11"/>
  <c r="O457" i="11"/>
  <c r="Q456" i="11"/>
  <c r="O418" i="6"/>
  <c r="O11" i="8"/>
  <c r="O34" i="8"/>
  <c r="O57" i="8"/>
  <c r="O80" i="8"/>
  <c r="O103" i="8"/>
  <c r="O126" i="8"/>
  <c r="O149" i="8"/>
  <c r="O172" i="8"/>
  <c r="O195" i="8"/>
  <c r="O218" i="8"/>
  <c r="O241" i="8"/>
  <c r="O264" i="8"/>
  <c r="Q455" i="15"/>
  <c r="O456" i="15"/>
  <c r="G455" i="15"/>
  <c r="G471" i="15"/>
  <c r="G487" i="15"/>
  <c r="Q456" i="8"/>
  <c r="O457" i="8"/>
  <c r="G456" i="8"/>
  <c r="G472" i="8"/>
  <c r="G488" i="8"/>
  <c r="N5" i="8"/>
  <c r="N28" i="8"/>
  <c r="N51" i="8"/>
  <c r="N74" i="8"/>
  <c r="N97" i="8"/>
  <c r="N120" i="8"/>
  <c r="N143" i="8"/>
  <c r="N166" i="8"/>
  <c r="N189" i="8"/>
  <c r="N212" i="8"/>
  <c r="N235" i="8"/>
  <c r="N258" i="8"/>
  <c r="N412" i="6"/>
  <c r="O381" i="1"/>
  <c r="N8" i="8"/>
  <c r="N31" i="8"/>
  <c r="N54" i="8"/>
  <c r="N77" i="8"/>
  <c r="N100" i="8"/>
  <c r="N123" i="8"/>
  <c r="N146" i="8"/>
  <c r="N169" i="8"/>
  <c r="N192" i="8"/>
  <c r="N215" i="8"/>
  <c r="N238" i="8"/>
  <c r="N261" i="8"/>
  <c r="N415" i="6"/>
  <c r="N11" i="8"/>
  <c r="N34" i="8"/>
  <c r="N57" i="8"/>
  <c r="N80" i="8"/>
  <c r="N103" i="8"/>
  <c r="N126" i="8"/>
  <c r="N149" i="8"/>
  <c r="N172" i="8"/>
  <c r="N195" i="8"/>
  <c r="N218" i="8"/>
  <c r="N241" i="8"/>
  <c r="N264" i="8"/>
  <c r="N418" i="6"/>
  <c r="C166" i="4"/>
  <c r="C159" i="4"/>
  <c r="N133" i="5"/>
  <c r="O286" i="8"/>
  <c r="O10" i="9"/>
  <c r="O33" i="9"/>
  <c r="O56" i="9"/>
  <c r="O79" i="9"/>
  <c r="O102" i="9"/>
  <c r="O125" i="9"/>
  <c r="O148" i="9"/>
  <c r="O171" i="9"/>
  <c r="O194" i="9"/>
  <c r="O217" i="9"/>
  <c r="O240" i="9"/>
  <c r="O263" i="9"/>
  <c r="N265" i="4"/>
  <c r="N6" i="8"/>
  <c r="N29" i="8"/>
  <c r="N52" i="8"/>
  <c r="N75" i="8"/>
  <c r="N98" i="8"/>
  <c r="N121" i="8"/>
  <c r="N144" i="8"/>
  <c r="N167" i="8"/>
  <c r="N190" i="8"/>
  <c r="N213" i="8"/>
  <c r="N236" i="8"/>
  <c r="N259" i="8"/>
  <c r="N413" i="6"/>
  <c r="N425" i="6"/>
  <c r="N16" i="8"/>
  <c r="N39" i="8"/>
  <c r="N62" i="8"/>
  <c r="N85" i="8"/>
  <c r="N108" i="8"/>
  <c r="N131" i="8"/>
  <c r="N154" i="8"/>
  <c r="N177" i="8"/>
  <c r="N200" i="8"/>
  <c r="N223" i="8"/>
  <c r="N246" i="8"/>
  <c r="N269" i="8"/>
  <c r="N10" i="9"/>
  <c r="N33" i="9"/>
  <c r="N56" i="9"/>
  <c r="N79" i="9"/>
  <c r="N102" i="9"/>
  <c r="N125" i="9"/>
  <c r="N148" i="9"/>
  <c r="N171" i="9"/>
  <c r="N194" i="9"/>
  <c r="N217" i="9"/>
  <c r="N240" i="9"/>
  <c r="N263" i="9"/>
  <c r="N286" i="8"/>
  <c r="C82" i="6"/>
  <c r="C83" i="6"/>
  <c r="O5" i="9"/>
  <c r="O28" i="9"/>
  <c r="O51" i="9"/>
  <c r="O74" i="9"/>
  <c r="O97" i="9"/>
  <c r="O120" i="9"/>
  <c r="O143" i="9"/>
  <c r="O166" i="9"/>
  <c r="O189" i="9"/>
  <c r="O212" i="9"/>
  <c r="O235" i="9"/>
  <c r="O258" i="9"/>
  <c r="O281" i="8"/>
  <c r="O9" i="8"/>
  <c r="O32" i="8"/>
  <c r="O55" i="8"/>
  <c r="O78" i="8"/>
  <c r="O101" i="8"/>
  <c r="O124" i="8"/>
  <c r="O147" i="8"/>
  <c r="O170" i="8"/>
  <c r="O193" i="8"/>
  <c r="O216" i="8"/>
  <c r="O239" i="8"/>
  <c r="O262" i="8"/>
  <c r="O416" i="6"/>
  <c r="C198" i="4"/>
  <c r="C199" i="4"/>
  <c r="C167" i="4"/>
  <c r="C160" i="4"/>
  <c r="O283" i="8"/>
  <c r="O7" i="9"/>
  <c r="O30" i="9"/>
  <c r="O53" i="9"/>
  <c r="O76" i="9"/>
  <c r="O99" i="9"/>
  <c r="O122" i="9"/>
  <c r="O145" i="9"/>
  <c r="O168" i="9"/>
  <c r="O191" i="9"/>
  <c r="O214" i="9"/>
  <c r="O237" i="9"/>
  <c r="O260" i="9"/>
  <c r="O129" i="1"/>
  <c r="O139" i="1"/>
  <c r="O145" i="1"/>
  <c r="O154" i="1"/>
  <c r="C226" i="4"/>
  <c r="A233" i="4"/>
  <c r="O394" i="1"/>
  <c r="O368" i="1"/>
  <c r="O6" i="8"/>
  <c r="O29" i="8"/>
  <c r="O52" i="8"/>
  <c r="O75" i="8"/>
  <c r="O98" i="8"/>
  <c r="O121" i="8"/>
  <c r="O144" i="8"/>
  <c r="O167" i="8"/>
  <c r="O190" i="8"/>
  <c r="O213" i="8"/>
  <c r="O236" i="8"/>
  <c r="O259" i="8"/>
  <c r="O413" i="6"/>
  <c r="O424" i="5"/>
  <c r="O18" i="6"/>
  <c r="O47" i="6"/>
  <c r="O76" i="6"/>
  <c r="O105" i="6"/>
  <c r="O134" i="6"/>
  <c r="O163" i="6"/>
  <c r="O192" i="6"/>
  <c r="O221" i="6"/>
  <c r="O250" i="6"/>
  <c r="O279" i="6"/>
  <c r="O308" i="6"/>
  <c r="O337" i="6"/>
  <c r="O366" i="6"/>
  <c r="O395" i="6"/>
  <c r="N356" i="1"/>
  <c r="N332" i="1"/>
  <c r="N285" i="8"/>
  <c r="N9" i="9"/>
  <c r="N32" i="9"/>
  <c r="N55" i="9"/>
  <c r="N78" i="9"/>
  <c r="N101" i="9"/>
  <c r="N124" i="9"/>
  <c r="N147" i="9"/>
  <c r="N170" i="9"/>
  <c r="N193" i="9"/>
  <c r="N216" i="9"/>
  <c r="N239" i="9"/>
  <c r="N262" i="9"/>
  <c r="N337" i="1"/>
  <c r="N310" i="1"/>
  <c r="N313" i="1"/>
  <c r="N319" i="1"/>
  <c r="C228" i="4"/>
  <c r="C227" i="4"/>
  <c r="N286" i="9"/>
  <c r="N10" i="10"/>
  <c r="N33" i="10"/>
  <c r="N56" i="10"/>
  <c r="N79" i="10"/>
  <c r="N102" i="10"/>
  <c r="N125" i="10"/>
  <c r="N148" i="10"/>
  <c r="N171" i="10"/>
  <c r="N194" i="10"/>
  <c r="N217" i="10"/>
  <c r="N240" i="10"/>
  <c r="N263" i="10"/>
  <c r="O424" i="6"/>
  <c r="O15" i="8"/>
  <c r="O38" i="8"/>
  <c r="O61" i="8"/>
  <c r="O84" i="8"/>
  <c r="O107" i="8"/>
  <c r="O130" i="8"/>
  <c r="O153" i="8"/>
  <c r="O176" i="8"/>
  <c r="O199" i="8"/>
  <c r="O222" i="8"/>
  <c r="O245" i="8"/>
  <c r="O268" i="8"/>
  <c r="O183" i="1"/>
  <c r="O158" i="1"/>
  <c r="O168" i="1"/>
  <c r="O174" i="1"/>
  <c r="N292" i="8"/>
  <c r="N16" i="9"/>
  <c r="N39" i="9"/>
  <c r="N62" i="9"/>
  <c r="N85" i="9"/>
  <c r="N108" i="9"/>
  <c r="N131" i="9"/>
  <c r="N154" i="9"/>
  <c r="N177" i="9"/>
  <c r="N200" i="9"/>
  <c r="N223" i="9"/>
  <c r="N246" i="9"/>
  <c r="N269" i="9"/>
  <c r="N162" i="5"/>
  <c r="N8" i="9"/>
  <c r="N31" i="9"/>
  <c r="N54" i="9"/>
  <c r="N77" i="9"/>
  <c r="N100" i="9"/>
  <c r="N123" i="9"/>
  <c r="N146" i="9"/>
  <c r="N169" i="9"/>
  <c r="N192" i="9"/>
  <c r="N215" i="9"/>
  <c r="N238" i="9"/>
  <c r="N261" i="9"/>
  <c r="N284" i="8"/>
  <c r="C72" i="6"/>
  <c r="C79" i="6"/>
  <c r="N385" i="1"/>
  <c r="N361" i="1"/>
  <c r="O283" i="9"/>
  <c r="O7" i="10"/>
  <c r="O30" i="10"/>
  <c r="O53" i="10"/>
  <c r="O76" i="10"/>
  <c r="O99" i="10"/>
  <c r="O122" i="10"/>
  <c r="O145" i="10"/>
  <c r="O168" i="10"/>
  <c r="O191" i="10"/>
  <c r="O214" i="10"/>
  <c r="O237" i="10"/>
  <c r="O260" i="10"/>
  <c r="O33" i="4"/>
  <c r="O410" i="1"/>
  <c r="C139" i="6"/>
  <c r="C141" i="6"/>
  <c r="C169" i="6"/>
  <c r="A146" i="6"/>
  <c r="C136" i="6"/>
  <c r="C129" i="6"/>
  <c r="O423" i="1"/>
  <c r="O397" i="1"/>
  <c r="O46" i="4"/>
  <c r="C195" i="4"/>
  <c r="C188" i="4"/>
  <c r="Q456" i="15"/>
  <c r="G456" i="15"/>
  <c r="G472" i="15"/>
  <c r="G488" i="15"/>
  <c r="O457" i="15"/>
  <c r="O281" i="9"/>
  <c r="O5" i="10"/>
  <c r="O28" i="10"/>
  <c r="O51" i="10"/>
  <c r="O74" i="10"/>
  <c r="O97" i="10"/>
  <c r="O120" i="10"/>
  <c r="O143" i="10"/>
  <c r="O166" i="10"/>
  <c r="O189" i="10"/>
  <c r="O212" i="10"/>
  <c r="O235" i="10"/>
  <c r="O258" i="10"/>
  <c r="N6" i="9"/>
  <c r="N29" i="9"/>
  <c r="N52" i="9"/>
  <c r="N75" i="9"/>
  <c r="N98" i="9"/>
  <c r="N121" i="9"/>
  <c r="N144" i="9"/>
  <c r="N167" i="9"/>
  <c r="N190" i="9"/>
  <c r="N213" i="9"/>
  <c r="N236" i="9"/>
  <c r="N259" i="9"/>
  <c r="N282" i="8"/>
  <c r="O287" i="8"/>
  <c r="O11" i="9"/>
  <c r="O34" i="9"/>
  <c r="O57" i="9"/>
  <c r="O80" i="9"/>
  <c r="O103" i="9"/>
  <c r="O126" i="9"/>
  <c r="O149" i="9"/>
  <c r="O172" i="9"/>
  <c r="O195" i="9"/>
  <c r="O218" i="9"/>
  <c r="O241" i="9"/>
  <c r="O264" i="9"/>
  <c r="C137" i="6"/>
  <c r="C130" i="6"/>
  <c r="O9" i="9"/>
  <c r="O32" i="9"/>
  <c r="O55" i="9"/>
  <c r="O78" i="9"/>
  <c r="O101" i="9"/>
  <c r="O124" i="9"/>
  <c r="O147" i="9"/>
  <c r="O170" i="9"/>
  <c r="O193" i="9"/>
  <c r="O216" i="9"/>
  <c r="O239" i="9"/>
  <c r="O262" i="9"/>
  <c r="O285" i="8"/>
  <c r="C102" i="6"/>
  <c r="C109" i="6"/>
  <c r="N339" i="1"/>
  <c r="N366" i="1"/>
  <c r="O282" i="8"/>
  <c r="O6" i="9"/>
  <c r="O29" i="9"/>
  <c r="O52" i="9"/>
  <c r="O75" i="9"/>
  <c r="O98" i="9"/>
  <c r="O121" i="9"/>
  <c r="O144" i="9"/>
  <c r="O167" i="9"/>
  <c r="O190" i="9"/>
  <c r="O213" i="9"/>
  <c r="O236" i="9"/>
  <c r="O259" i="9"/>
  <c r="N9" i="10"/>
  <c r="N32" i="10"/>
  <c r="N55" i="10"/>
  <c r="N78" i="10"/>
  <c r="N101" i="10"/>
  <c r="N124" i="10"/>
  <c r="N147" i="10"/>
  <c r="N170" i="10"/>
  <c r="N193" i="10"/>
  <c r="N216" i="10"/>
  <c r="N239" i="10"/>
  <c r="N262" i="10"/>
  <c r="N285" i="9"/>
  <c r="C73" i="6"/>
  <c r="C80" i="6"/>
  <c r="N294" i="4"/>
  <c r="N281" i="8"/>
  <c r="N5" i="9"/>
  <c r="N28" i="9"/>
  <c r="N51" i="9"/>
  <c r="N74" i="9"/>
  <c r="N97" i="9"/>
  <c r="N120" i="9"/>
  <c r="N143" i="9"/>
  <c r="N166" i="9"/>
  <c r="N189" i="9"/>
  <c r="N212" i="9"/>
  <c r="N235" i="9"/>
  <c r="N258" i="9"/>
  <c r="O292" i="9"/>
  <c r="O16" i="10"/>
  <c r="O39" i="10"/>
  <c r="O62" i="10"/>
  <c r="O85" i="10"/>
  <c r="O108" i="10"/>
  <c r="O131" i="10"/>
  <c r="O154" i="10"/>
  <c r="O177" i="10"/>
  <c r="O200" i="10"/>
  <c r="O223" i="10"/>
  <c r="O246" i="10"/>
  <c r="O269" i="10"/>
  <c r="N342" i="1"/>
  <c r="N348" i="1"/>
  <c r="C255" i="4"/>
  <c r="A262" i="4"/>
  <c r="C189" i="4"/>
  <c r="C196" i="4"/>
  <c r="O286" i="9"/>
  <c r="O10" i="10"/>
  <c r="O33" i="10"/>
  <c r="O56" i="10"/>
  <c r="O79" i="10"/>
  <c r="O102" i="10"/>
  <c r="O125" i="10"/>
  <c r="O148" i="10"/>
  <c r="O171" i="10"/>
  <c r="O194" i="10"/>
  <c r="O217" i="10"/>
  <c r="O240" i="10"/>
  <c r="O263" i="10"/>
  <c r="N11" i="9"/>
  <c r="N34" i="9"/>
  <c r="N57" i="9"/>
  <c r="N80" i="9"/>
  <c r="N103" i="9"/>
  <c r="N126" i="9"/>
  <c r="N149" i="9"/>
  <c r="N172" i="9"/>
  <c r="N195" i="9"/>
  <c r="N218" i="9"/>
  <c r="N241" i="9"/>
  <c r="N264" i="9"/>
  <c r="N287" i="8"/>
  <c r="G457" i="8"/>
  <c r="G473" i="8"/>
  <c r="G489" i="8"/>
  <c r="Q457" i="8"/>
  <c r="Q457" i="11"/>
  <c r="G457" i="11"/>
  <c r="G473" i="11"/>
  <c r="G489" i="11"/>
  <c r="O292" i="10"/>
  <c r="O16" i="11"/>
  <c r="O39" i="11"/>
  <c r="O62" i="11"/>
  <c r="O85" i="11"/>
  <c r="O108" i="11"/>
  <c r="O131" i="11"/>
  <c r="O154" i="11"/>
  <c r="O177" i="11"/>
  <c r="O200" i="11"/>
  <c r="O223" i="11"/>
  <c r="O246" i="11"/>
  <c r="O269" i="11"/>
  <c r="C257" i="4"/>
  <c r="C256" i="4"/>
  <c r="C131" i="6"/>
  <c r="C138" i="6"/>
  <c r="O4" i="4"/>
  <c r="O281" i="10"/>
  <c r="O5" i="11"/>
  <c r="O28" i="11"/>
  <c r="O51" i="11"/>
  <c r="O74" i="11"/>
  <c r="O97" i="11"/>
  <c r="O120" i="11"/>
  <c r="O143" i="11"/>
  <c r="O166" i="11"/>
  <c r="O189" i="11"/>
  <c r="O212" i="11"/>
  <c r="O235" i="11"/>
  <c r="O258" i="11"/>
  <c r="O15" i="9"/>
  <c r="O38" i="9"/>
  <c r="O61" i="9"/>
  <c r="O84" i="9"/>
  <c r="O107" i="9"/>
  <c r="O130" i="9"/>
  <c r="O153" i="9"/>
  <c r="O176" i="9"/>
  <c r="O199" i="9"/>
  <c r="O222" i="9"/>
  <c r="O245" i="9"/>
  <c r="O268" i="9"/>
  <c r="O291" i="8"/>
  <c r="N287" i="9"/>
  <c r="N11" i="10"/>
  <c r="N34" i="10"/>
  <c r="N57" i="10"/>
  <c r="N80" i="10"/>
  <c r="N103" i="10"/>
  <c r="N126" i="10"/>
  <c r="N149" i="10"/>
  <c r="N172" i="10"/>
  <c r="N195" i="10"/>
  <c r="N218" i="10"/>
  <c r="N241" i="10"/>
  <c r="N264" i="10"/>
  <c r="N9" i="11"/>
  <c r="N32" i="11"/>
  <c r="N55" i="11"/>
  <c r="N78" i="11"/>
  <c r="N101" i="11"/>
  <c r="N124" i="11"/>
  <c r="N147" i="11"/>
  <c r="N170" i="11"/>
  <c r="N193" i="11"/>
  <c r="N216" i="11"/>
  <c r="N239" i="11"/>
  <c r="N262" i="11"/>
  <c r="N285" i="10"/>
  <c r="O285" i="9"/>
  <c r="O9" i="10"/>
  <c r="O32" i="10"/>
  <c r="O55" i="10"/>
  <c r="O78" i="10"/>
  <c r="O101" i="10"/>
  <c r="O124" i="10"/>
  <c r="O147" i="10"/>
  <c r="O170" i="10"/>
  <c r="O193" i="10"/>
  <c r="O216" i="10"/>
  <c r="O239" i="10"/>
  <c r="O262" i="10"/>
  <c r="O17" i="4"/>
  <c r="O20" i="4"/>
  <c r="O426" i="1"/>
  <c r="O62" i="4"/>
  <c r="N8" i="10"/>
  <c r="N31" i="10"/>
  <c r="N54" i="10"/>
  <c r="N77" i="10"/>
  <c r="N100" i="10"/>
  <c r="N123" i="10"/>
  <c r="N146" i="10"/>
  <c r="N169" i="10"/>
  <c r="N192" i="10"/>
  <c r="N215" i="10"/>
  <c r="N238" i="10"/>
  <c r="N261" i="10"/>
  <c r="N284" i="9"/>
  <c r="O212" i="1"/>
  <c r="O187" i="1"/>
  <c r="O197" i="1"/>
  <c r="O203" i="1"/>
  <c r="O282" i="9"/>
  <c r="O6" i="10"/>
  <c r="O29" i="10"/>
  <c r="O52" i="10"/>
  <c r="O75" i="10"/>
  <c r="O98" i="10"/>
  <c r="O121" i="10"/>
  <c r="O144" i="10"/>
  <c r="O167" i="10"/>
  <c r="O190" i="10"/>
  <c r="O213" i="10"/>
  <c r="O236" i="10"/>
  <c r="O259" i="10"/>
  <c r="G457" i="15"/>
  <c r="G473" i="15"/>
  <c r="G489" i="15"/>
  <c r="Q457" i="15"/>
  <c r="N286" i="10"/>
  <c r="N10" i="11"/>
  <c r="N33" i="11"/>
  <c r="N56" i="11"/>
  <c r="N79" i="11"/>
  <c r="N102" i="11"/>
  <c r="N125" i="11"/>
  <c r="N148" i="11"/>
  <c r="N171" i="11"/>
  <c r="N194" i="11"/>
  <c r="N217" i="11"/>
  <c r="N240" i="11"/>
  <c r="N263" i="11"/>
  <c r="N5" i="10"/>
  <c r="N28" i="10"/>
  <c r="N51" i="10"/>
  <c r="N74" i="10"/>
  <c r="N97" i="10"/>
  <c r="N120" i="10"/>
  <c r="N143" i="10"/>
  <c r="N166" i="10"/>
  <c r="N189" i="10"/>
  <c r="N212" i="10"/>
  <c r="N235" i="10"/>
  <c r="N258" i="10"/>
  <c r="N281" i="9"/>
  <c r="N191" i="5"/>
  <c r="O49" i="4"/>
  <c r="O75" i="4"/>
  <c r="O286" i="10"/>
  <c r="O10" i="11"/>
  <c r="O33" i="11"/>
  <c r="O56" i="11"/>
  <c r="O79" i="11"/>
  <c r="O102" i="11"/>
  <c r="O125" i="11"/>
  <c r="O148" i="11"/>
  <c r="O171" i="11"/>
  <c r="O194" i="11"/>
  <c r="O217" i="11"/>
  <c r="O240" i="11"/>
  <c r="O263" i="11"/>
  <c r="O11" i="10"/>
  <c r="O34" i="10"/>
  <c r="O57" i="10"/>
  <c r="O80" i="10"/>
  <c r="O103" i="10"/>
  <c r="O126" i="10"/>
  <c r="O149" i="10"/>
  <c r="O172" i="10"/>
  <c r="O195" i="10"/>
  <c r="O218" i="10"/>
  <c r="O241" i="10"/>
  <c r="O264" i="10"/>
  <c r="O287" i="9"/>
  <c r="A175" i="6"/>
  <c r="C168" i="6"/>
  <c r="C170" i="6"/>
  <c r="C158" i="6"/>
  <c r="C198" i="6"/>
  <c r="C165" i="6"/>
  <c r="N292" i="9"/>
  <c r="N16" i="10"/>
  <c r="N39" i="10"/>
  <c r="N62" i="10"/>
  <c r="N85" i="10"/>
  <c r="N108" i="10"/>
  <c r="N131" i="10"/>
  <c r="N154" i="10"/>
  <c r="N177" i="10"/>
  <c r="N200" i="10"/>
  <c r="N223" i="10"/>
  <c r="N246" i="10"/>
  <c r="N269" i="10"/>
  <c r="C217" i="4"/>
  <c r="C224" i="4"/>
  <c r="N6" i="10"/>
  <c r="N29" i="10"/>
  <c r="N52" i="10"/>
  <c r="N75" i="10"/>
  <c r="N98" i="10"/>
  <c r="N121" i="10"/>
  <c r="N144" i="10"/>
  <c r="N167" i="10"/>
  <c r="N190" i="10"/>
  <c r="N213" i="10"/>
  <c r="N236" i="10"/>
  <c r="N259" i="10"/>
  <c r="N282" i="9"/>
  <c r="O7" i="11"/>
  <c r="O30" i="11"/>
  <c r="O53" i="11"/>
  <c r="O76" i="11"/>
  <c r="O99" i="11"/>
  <c r="O122" i="11"/>
  <c r="O145" i="11"/>
  <c r="O168" i="11"/>
  <c r="O191" i="11"/>
  <c r="O214" i="11"/>
  <c r="O237" i="11"/>
  <c r="O260" i="11"/>
  <c r="O283" i="10"/>
  <c r="N368" i="1"/>
  <c r="N395" i="1"/>
  <c r="N371" i="1"/>
  <c r="N377" i="1"/>
  <c r="C284" i="4"/>
  <c r="A291" i="4"/>
  <c r="N323" i="4"/>
  <c r="C159" i="6"/>
  <c r="C166" i="6"/>
  <c r="N390" i="1"/>
  <c r="N414" i="1"/>
  <c r="N37" i="4"/>
  <c r="C218" i="4"/>
  <c r="C225" i="4"/>
  <c r="N8" i="4"/>
  <c r="N13" i="4"/>
  <c r="N419" i="1"/>
  <c r="O10" i="12"/>
  <c r="O33" i="12"/>
  <c r="O56" i="12"/>
  <c r="O79" i="12"/>
  <c r="O102" i="12"/>
  <c r="O125" i="12"/>
  <c r="O148" i="12"/>
  <c r="O171" i="12"/>
  <c r="O194" i="12"/>
  <c r="O217" i="12"/>
  <c r="O240" i="12"/>
  <c r="O263" i="12"/>
  <c r="O286" i="11"/>
  <c r="N286" i="11"/>
  <c r="N10" i="12"/>
  <c r="N33" i="12"/>
  <c r="N56" i="12"/>
  <c r="N79" i="12"/>
  <c r="N102" i="12"/>
  <c r="N125" i="12"/>
  <c r="N148" i="12"/>
  <c r="N171" i="12"/>
  <c r="N194" i="12"/>
  <c r="N217" i="12"/>
  <c r="N240" i="12"/>
  <c r="N263" i="12"/>
  <c r="N285" i="11"/>
  <c r="N9" i="12"/>
  <c r="N32" i="12"/>
  <c r="N55" i="12"/>
  <c r="N78" i="12"/>
  <c r="N101" i="12"/>
  <c r="N124" i="12"/>
  <c r="N147" i="12"/>
  <c r="N170" i="12"/>
  <c r="N193" i="12"/>
  <c r="N216" i="12"/>
  <c r="N239" i="12"/>
  <c r="N262" i="12"/>
  <c r="N352" i="4"/>
  <c r="C188" i="6"/>
  <c r="C195" i="6"/>
  <c r="N287" i="10"/>
  <c r="N11" i="11"/>
  <c r="N34" i="11"/>
  <c r="N57" i="11"/>
  <c r="N80" i="11"/>
  <c r="N103" i="11"/>
  <c r="N126" i="11"/>
  <c r="N149" i="11"/>
  <c r="N172" i="11"/>
  <c r="N195" i="11"/>
  <c r="N218" i="11"/>
  <c r="N241" i="11"/>
  <c r="N264" i="11"/>
  <c r="N284" i="10"/>
  <c r="N8" i="11"/>
  <c r="N31" i="11"/>
  <c r="N54" i="11"/>
  <c r="N77" i="11"/>
  <c r="N100" i="11"/>
  <c r="N123" i="11"/>
  <c r="N146" i="11"/>
  <c r="N169" i="11"/>
  <c r="N192" i="11"/>
  <c r="N215" i="11"/>
  <c r="N238" i="11"/>
  <c r="N261" i="11"/>
  <c r="O7" i="12"/>
  <c r="O30" i="12"/>
  <c r="O53" i="12"/>
  <c r="O76" i="12"/>
  <c r="O99" i="12"/>
  <c r="O122" i="12"/>
  <c r="O145" i="12"/>
  <c r="O168" i="12"/>
  <c r="O191" i="12"/>
  <c r="O214" i="12"/>
  <c r="O237" i="12"/>
  <c r="O260" i="12"/>
  <c r="O283" i="11"/>
  <c r="O104" i="4"/>
  <c r="O78" i="4"/>
  <c r="O91" i="4"/>
  <c r="N6" i="11"/>
  <c r="N29" i="11"/>
  <c r="N52" i="11"/>
  <c r="N75" i="11"/>
  <c r="N98" i="11"/>
  <c r="N121" i="11"/>
  <c r="N144" i="11"/>
  <c r="N167" i="11"/>
  <c r="N190" i="11"/>
  <c r="N213" i="11"/>
  <c r="N236" i="11"/>
  <c r="N259" i="11"/>
  <c r="N282" i="10"/>
  <c r="C160" i="6"/>
  <c r="C167" i="6"/>
  <c r="O282" i="10"/>
  <c r="O6" i="11"/>
  <c r="O29" i="11"/>
  <c r="O52" i="11"/>
  <c r="O75" i="11"/>
  <c r="O98" i="11"/>
  <c r="O121" i="11"/>
  <c r="O144" i="11"/>
  <c r="O167" i="11"/>
  <c r="O190" i="11"/>
  <c r="O213" i="11"/>
  <c r="O236" i="11"/>
  <c r="O259" i="11"/>
  <c r="C246" i="4"/>
  <c r="C253" i="4"/>
  <c r="C313" i="4"/>
  <c r="A320" i="4"/>
  <c r="N66" i="4"/>
  <c r="N42" i="4"/>
  <c r="C285" i="4"/>
  <c r="C286" i="4"/>
  <c r="A204" i="6"/>
  <c r="C187" i="6"/>
  <c r="C197" i="6"/>
  <c r="C199" i="6"/>
  <c r="C194" i="6"/>
  <c r="C227" i="6"/>
  <c r="N220" i="5"/>
  <c r="O15" i="10"/>
  <c r="O38" i="10"/>
  <c r="O61" i="10"/>
  <c r="O84" i="10"/>
  <c r="O107" i="10"/>
  <c r="O130" i="10"/>
  <c r="O153" i="10"/>
  <c r="O176" i="10"/>
  <c r="O199" i="10"/>
  <c r="O222" i="10"/>
  <c r="O245" i="10"/>
  <c r="O268" i="10"/>
  <c r="O291" i="9"/>
  <c r="C247" i="4"/>
  <c r="C254" i="4"/>
  <c r="O9" i="11"/>
  <c r="O32" i="11"/>
  <c r="O55" i="11"/>
  <c r="O78" i="11"/>
  <c r="O101" i="11"/>
  <c r="O124" i="11"/>
  <c r="O147" i="11"/>
  <c r="O170" i="11"/>
  <c r="O193" i="11"/>
  <c r="O216" i="11"/>
  <c r="O239" i="11"/>
  <c r="O262" i="11"/>
  <c r="O285" i="10"/>
  <c r="O281" i="11"/>
  <c r="O5" i="12"/>
  <c r="O28" i="12"/>
  <c r="O51" i="12"/>
  <c r="O74" i="12"/>
  <c r="O97" i="12"/>
  <c r="O120" i="12"/>
  <c r="O143" i="12"/>
  <c r="O166" i="12"/>
  <c r="O189" i="12"/>
  <c r="O212" i="12"/>
  <c r="O235" i="12"/>
  <c r="O258" i="12"/>
  <c r="O16" i="12"/>
  <c r="O39" i="12"/>
  <c r="O62" i="12"/>
  <c r="O85" i="12"/>
  <c r="O108" i="12"/>
  <c r="O131" i="12"/>
  <c r="O154" i="12"/>
  <c r="O177" i="12"/>
  <c r="O200" i="12"/>
  <c r="O223" i="12"/>
  <c r="O246" i="12"/>
  <c r="O269" i="12"/>
  <c r="O292" i="11"/>
  <c r="N397" i="1"/>
  <c r="N400" i="1"/>
  <c r="N406" i="1"/>
  <c r="N424" i="1"/>
  <c r="N47" i="4"/>
  <c r="N292" i="10"/>
  <c r="N16" i="11"/>
  <c r="N39" i="11"/>
  <c r="N62" i="11"/>
  <c r="N85" i="11"/>
  <c r="N108" i="11"/>
  <c r="N131" i="11"/>
  <c r="N154" i="11"/>
  <c r="N177" i="11"/>
  <c r="N200" i="11"/>
  <c r="N223" i="11"/>
  <c r="N246" i="11"/>
  <c r="N269" i="11"/>
  <c r="O11" i="11"/>
  <c r="O34" i="11"/>
  <c r="O57" i="11"/>
  <c r="O80" i="11"/>
  <c r="O103" i="11"/>
  <c r="O126" i="11"/>
  <c r="O149" i="11"/>
  <c r="O172" i="11"/>
  <c r="O195" i="11"/>
  <c r="O218" i="11"/>
  <c r="O241" i="11"/>
  <c r="O264" i="11"/>
  <c r="O287" i="10"/>
  <c r="N5" i="11"/>
  <c r="N28" i="11"/>
  <c r="N51" i="11"/>
  <c r="N74" i="11"/>
  <c r="N97" i="11"/>
  <c r="N120" i="11"/>
  <c r="N143" i="11"/>
  <c r="N166" i="11"/>
  <c r="N189" i="11"/>
  <c r="N212" i="11"/>
  <c r="N235" i="11"/>
  <c r="N258" i="11"/>
  <c r="N281" i="10"/>
  <c r="O241" i="1"/>
  <c r="O216" i="1"/>
  <c r="O226" i="1"/>
  <c r="O232" i="1"/>
  <c r="N6" i="12"/>
  <c r="N29" i="12"/>
  <c r="N52" i="12"/>
  <c r="N75" i="12"/>
  <c r="N98" i="12"/>
  <c r="N121" i="12"/>
  <c r="N144" i="12"/>
  <c r="N167" i="12"/>
  <c r="N190" i="12"/>
  <c r="N213" i="12"/>
  <c r="N236" i="12"/>
  <c r="N259" i="12"/>
  <c r="N282" i="11"/>
  <c r="N11" i="12"/>
  <c r="N34" i="12"/>
  <c r="N57" i="12"/>
  <c r="N80" i="12"/>
  <c r="N103" i="12"/>
  <c r="N126" i="12"/>
  <c r="N149" i="12"/>
  <c r="N172" i="12"/>
  <c r="N195" i="12"/>
  <c r="N218" i="12"/>
  <c r="N241" i="12"/>
  <c r="N264" i="12"/>
  <c r="N287" i="11"/>
  <c r="N281" i="11"/>
  <c r="N5" i="12"/>
  <c r="N28" i="12"/>
  <c r="N51" i="12"/>
  <c r="N74" i="12"/>
  <c r="N97" i="12"/>
  <c r="N120" i="12"/>
  <c r="N143" i="12"/>
  <c r="N166" i="12"/>
  <c r="N189" i="12"/>
  <c r="N212" i="12"/>
  <c r="N235" i="12"/>
  <c r="N258" i="12"/>
  <c r="O120" i="4"/>
  <c r="A233" i="6"/>
  <c r="C223" i="6"/>
  <c r="C216" i="6"/>
  <c r="C256" i="6"/>
  <c r="C226" i="6"/>
  <c r="C228" i="6"/>
  <c r="N10" i="13"/>
  <c r="N33" i="13"/>
  <c r="N56" i="13"/>
  <c r="N79" i="13"/>
  <c r="N102" i="13"/>
  <c r="N125" i="13"/>
  <c r="N148" i="13"/>
  <c r="N171" i="13"/>
  <c r="N194" i="13"/>
  <c r="N217" i="13"/>
  <c r="N240" i="13"/>
  <c r="N263" i="13"/>
  <c r="N286" i="12"/>
  <c r="O287" i="11"/>
  <c r="O11" i="12"/>
  <c r="O34" i="12"/>
  <c r="O57" i="12"/>
  <c r="O80" i="12"/>
  <c r="O103" i="12"/>
  <c r="O126" i="12"/>
  <c r="O149" i="12"/>
  <c r="O172" i="12"/>
  <c r="O195" i="12"/>
  <c r="O218" i="12"/>
  <c r="O241" i="12"/>
  <c r="O264" i="12"/>
  <c r="O15" i="11"/>
  <c r="O38" i="11"/>
  <c r="O61" i="11"/>
  <c r="O84" i="11"/>
  <c r="O107" i="11"/>
  <c r="O130" i="11"/>
  <c r="O153" i="11"/>
  <c r="O176" i="11"/>
  <c r="O199" i="11"/>
  <c r="O222" i="11"/>
  <c r="O245" i="11"/>
  <c r="O268" i="11"/>
  <c r="O291" i="10"/>
  <c r="C276" i="4"/>
  <c r="C283" i="4"/>
  <c r="O282" i="11"/>
  <c r="O6" i="12"/>
  <c r="O29" i="12"/>
  <c r="O52" i="12"/>
  <c r="O75" i="12"/>
  <c r="O98" i="12"/>
  <c r="O121" i="12"/>
  <c r="O144" i="12"/>
  <c r="O167" i="12"/>
  <c r="O190" i="12"/>
  <c r="O213" i="12"/>
  <c r="O236" i="12"/>
  <c r="O259" i="12"/>
  <c r="C196" i="6"/>
  <c r="C189" i="6"/>
  <c r="C315" i="4"/>
  <c r="C314" i="4"/>
  <c r="O281" i="12"/>
  <c r="O5" i="13"/>
  <c r="O28" i="13"/>
  <c r="O51" i="13"/>
  <c r="O74" i="13"/>
  <c r="O97" i="13"/>
  <c r="O120" i="13"/>
  <c r="O143" i="13"/>
  <c r="O166" i="13"/>
  <c r="O189" i="13"/>
  <c r="O212" i="13"/>
  <c r="O235" i="13"/>
  <c r="O258" i="13"/>
  <c r="C275" i="4"/>
  <c r="C282" i="4"/>
  <c r="O107" i="4"/>
  <c r="O133" i="4"/>
  <c r="N16" i="12"/>
  <c r="N39" i="12"/>
  <c r="N62" i="12"/>
  <c r="N85" i="12"/>
  <c r="N108" i="12"/>
  <c r="N131" i="12"/>
  <c r="N154" i="12"/>
  <c r="N177" i="12"/>
  <c r="N200" i="12"/>
  <c r="N223" i="12"/>
  <c r="N246" i="12"/>
  <c r="N269" i="12"/>
  <c r="N292" i="11"/>
  <c r="N249" i="5"/>
  <c r="N52" i="4"/>
  <c r="N58" i="4"/>
  <c r="O286" i="12"/>
  <c r="O10" i="13"/>
  <c r="O33" i="13"/>
  <c r="O56" i="13"/>
  <c r="O79" i="13"/>
  <c r="O102" i="13"/>
  <c r="O125" i="13"/>
  <c r="O148" i="13"/>
  <c r="O171" i="13"/>
  <c r="O194" i="13"/>
  <c r="O217" i="13"/>
  <c r="O240" i="13"/>
  <c r="O263" i="13"/>
  <c r="O292" i="12"/>
  <c r="O16" i="13"/>
  <c r="O39" i="13"/>
  <c r="O62" i="13"/>
  <c r="O85" i="13"/>
  <c r="O108" i="13"/>
  <c r="O131" i="13"/>
  <c r="O154" i="13"/>
  <c r="O177" i="13"/>
  <c r="O200" i="13"/>
  <c r="O223" i="13"/>
  <c r="O246" i="13"/>
  <c r="O269" i="13"/>
  <c r="N49" i="4"/>
  <c r="N76" i="4"/>
  <c r="C217" i="6"/>
  <c r="C224" i="6"/>
  <c r="N71" i="4"/>
  <c r="N95" i="4"/>
  <c r="O7" i="13"/>
  <c r="O30" i="13"/>
  <c r="O53" i="13"/>
  <c r="O76" i="13"/>
  <c r="O99" i="13"/>
  <c r="O122" i="13"/>
  <c r="O145" i="13"/>
  <c r="O168" i="13"/>
  <c r="O191" i="13"/>
  <c r="O214" i="13"/>
  <c r="O237" i="13"/>
  <c r="O260" i="13"/>
  <c r="O283" i="12"/>
  <c r="N381" i="4"/>
  <c r="O270" i="1"/>
  <c r="O245" i="1"/>
  <c r="O255" i="1"/>
  <c r="O261" i="1"/>
  <c r="N18" i="4"/>
  <c r="N20" i="4"/>
  <c r="N426" i="1"/>
  <c r="N429" i="1"/>
  <c r="N435" i="1"/>
  <c r="T312" i="5"/>
  <c r="O285" i="11"/>
  <c r="O9" i="12"/>
  <c r="O32" i="12"/>
  <c r="O55" i="12"/>
  <c r="O78" i="12"/>
  <c r="O101" i="12"/>
  <c r="O124" i="12"/>
  <c r="O147" i="12"/>
  <c r="O170" i="12"/>
  <c r="O193" i="12"/>
  <c r="O216" i="12"/>
  <c r="O239" i="12"/>
  <c r="O262" i="12"/>
  <c r="A349" i="4"/>
  <c r="C342" i="4"/>
  <c r="N284" i="11"/>
  <c r="N8" i="12"/>
  <c r="N31" i="12"/>
  <c r="N54" i="12"/>
  <c r="N77" i="12"/>
  <c r="N100" i="12"/>
  <c r="N123" i="12"/>
  <c r="N146" i="12"/>
  <c r="N169" i="12"/>
  <c r="N192" i="12"/>
  <c r="N215" i="12"/>
  <c r="N238" i="12"/>
  <c r="N261" i="12"/>
  <c r="N285" i="12"/>
  <c r="N9" i="13"/>
  <c r="N32" i="13"/>
  <c r="N55" i="13"/>
  <c r="N78" i="13"/>
  <c r="N101" i="13"/>
  <c r="N124" i="13"/>
  <c r="N147" i="13"/>
  <c r="N170" i="13"/>
  <c r="N193" i="13"/>
  <c r="N216" i="13"/>
  <c r="N239" i="13"/>
  <c r="N262" i="13"/>
  <c r="N23" i="4"/>
  <c r="N29" i="4"/>
  <c r="N124" i="4"/>
  <c r="N100" i="4"/>
  <c r="O286" i="13"/>
  <c r="O10" i="15"/>
  <c r="O33" i="15"/>
  <c r="O56" i="15"/>
  <c r="O79" i="15"/>
  <c r="O102" i="15"/>
  <c r="O125" i="15"/>
  <c r="O148" i="15"/>
  <c r="O171" i="15"/>
  <c r="O194" i="15"/>
  <c r="O217" i="15"/>
  <c r="O240" i="15"/>
  <c r="O263" i="15"/>
  <c r="O6" i="13"/>
  <c r="O29" i="13"/>
  <c r="O52" i="13"/>
  <c r="O75" i="13"/>
  <c r="O98" i="13"/>
  <c r="O121" i="13"/>
  <c r="O144" i="13"/>
  <c r="O167" i="13"/>
  <c r="O190" i="13"/>
  <c r="O213" i="13"/>
  <c r="O236" i="13"/>
  <c r="O259" i="13"/>
  <c r="O282" i="12"/>
  <c r="O299" i="1"/>
  <c r="O274" i="1"/>
  <c r="O284" i="1"/>
  <c r="O290" i="1"/>
  <c r="N10" i="15"/>
  <c r="N33" i="15"/>
  <c r="N56" i="15"/>
  <c r="N79" i="15"/>
  <c r="N102" i="15"/>
  <c r="N125" i="15"/>
  <c r="N148" i="15"/>
  <c r="N171" i="15"/>
  <c r="N194" i="15"/>
  <c r="N217" i="15"/>
  <c r="N240" i="15"/>
  <c r="N263" i="15"/>
  <c r="N286" i="13"/>
  <c r="N281" i="12"/>
  <c r="N5" i="13"/>
  <c r="N28" i="13"/>
  <c r="N51" i="13"/>
  <c r="N74" i="13"/>
  <c r="N97" i="13"/>
  <c r="N120" i="13"/>
  <c r="N143" i="13"/>
  <c r="N166" i="13"/>
  <c r="N189" i="13"/>
  <c r="N212" i="13"/>
  <c r="N235" i="13"/>
  <c r="N258" i="13"/>
  <c r="O149" i="4"/>
  <c r="C344" i="4"/>
  <c r="C343" i="4"/>
  <c r="O281" i="13"/>
  <c r="O5" i="15"/>
  <c r="O28" i="15"/>
  <c r="O51" i="15"/>
  <c r="O74" i="15"/>
  <c r="O97" i="15"/>
  <c r="O120" i="15"/>
  <c r="O143" i="15"/>
  <c r="O166" i="15"/>
  <c r="O189" i="15"/>
  <c r="O212" i="15"/>
  <c r="O235" i="15"/>
  <c r="O258" i="15"/>
  <c r="C218" i="6"/>
  <c r="C225" i="6"/>
  <c r="N284" i="12"/>
  <c r="N8" i="13"/>
  <c r="N31" i="13"/>
  <c r="N54" i="13"/>
  <c r="N77" i="13"/>
  <c r="N100" i="13"/>
  <c r="N123" i="13"/>
  <c r="N146" i="13"/>
  <c r="N169" i="13"/>
  <c r="N192" i="13"/>
  <c r="N215" i="13"/>
  <c r="N238" i="13"/>
  <c r="N261" i="13"/>
  <c r="N81" i="4"/>
  <c r="N87" i="4"/>
  <c r="C371" i="4"/>
  <c r="A378" i="4"/>
  <c r="C400" i="4"/>
  <c r="N78" i="4"/>
  <c r="N105" i="4"/>
  <c r="N278" i="5"/>
  <c r="C253" i="6"/>
  <c r="C246" i="6"/>
  <c r="O9" i="13"/>
  <c r="O32" i="13"/>
  <c r="O55" i="13"/>
  <c r="O78" i="13"/>
  <c r="O101" i="13"/>
  <c r="O124" i="13"/>
  <c r="O147" i="13"/>
  <c r="O170" i="13"/>
  <c r="O193" i="13"/>
  <c r="O216" i="13"/>
  <c r="O239" i="13"/>
  <c r="O262" i="13"/>
  <c r="O285" i="12"/>
  <c r="N410" i="4"/>
  <c r="N33" i="5"/>
  <c r="N62" i="5"/>
  <c r="C311" i="4"/>
  <c r="C304" i="4"/>
  <c r="N287" i="12"/>
  <c r="N11" i="13"/>
  <c r="N34" i="13"/>
  <c r="N57" i="13"/>
  <c r="N80" i="13"/>
  <c r="N103" i="13"/>
  <c r="N126" i="13"/>
  <c r="N149" i="13"/>
  <c r="N172" i="13"/>
  <c r="N195" i="13"/>
  <c r="N218" i="13"/>
  <c r="N241" i="13"/>
  <c r="N264" i="13"/>
  <c r="O292" i="13"/>
  <c r="O16" i="15"/>
  <c r="O39" i="15"/>
  <c r="O62" i="15"/>
  <c r="O85" i="15"/>
  <c r="O108" i="15"/>
  <c r="O131" i="15"/>
  <c r="O154" i="15"/>
  <c r="O177" i="15"/>
  <c r="O200" i="15"/>
  <c r="O223" i="15"/>
  <c r="O246" i="15"/>
  <c r="O269" i="15"/>
  <c r="N292" i="12"/>
  <c r="N16" i="13"/>
  <c r="N39" i="13"/>
  <c r="N62" i="13"/>
  <c r="N85" i="13"/>
  <c r="N108" i="13"/>
  <c r="N131" i="13"/>
  <c r="N154" i="13"/>
  <c r="N177" i="13"/>
  <c r="N200" i="13"/>
  <c r="N223" i="13"/>
  <c r="N246" i="13"/>
  <c r="N269" i="13"/>
  <c r="C305" i="4"/>
  <c r="C312" i="4"/>
  <c r="O291" i="11"/>
  <c r="O15" i="12"/>
  <c r="O38" i="12"/>
  <c r="O61" i="12"/>
  <c r="O84" i="12"/>
  <c r="O107" i="12"/>
  <c r="O130" i="12"/>
  <c r="O153" i="12"/>
  <c r="O176" i="12"/>
  <c r="O199" i="12"/>
  <c r="O222" i="12"/>
  <c r="O245" i="12"/>
  <c r="O268" i="12"/>
  <c r="N285" i="13"/>
  <c r="N9" i="15"/>
  <c r="N32" i="15"/>
  <c r="N55" i="15"/>
  <c r="N78" i="15"/>
  <c r="N101" i="15"/>
  <c r="N124" i="15"/>
  <c r="N147" i="15"/>
  <c r="N170" i="15"/>
  <c r="N193" i="15"/>
  <c r="N216" i="15"/>
  <c r="N239" i="15"/>
  <c r="N262" i="15"/>
  <c r="O283" i="13"/>
  <c r="O7" i="15"/>
  <c r="O30" i="15"/>
  <c r="O53" i="15"/>
  <c r="O76" i="15"/>
  <c r="O99" i="15"/>
  <c r="O122" i="15"/>
  <c r="O145" i="15"/>
  <c r="O168" i="15"/>
  <c r="O191" i="15"/>
  <c r="O214" i="15"/>
  <c r="O237" i="15"/>
  <c r="O260" i="15"/>
  <c r="O162" i="4"/>
  <c r="O136" i="4"/>
  <c r="O11" i="13"/>
  <c r="O34" i="13"/>
  <c r="O57" i="13"/>
  <c r="O80" i="13"/>
  <c r="O103" i="13"/>
  <c r="O126" i="13"/>
  <c r="O149" i="13"/>
  <c r="O172" i="13"/>
  <c r="O195" i="13"/>
  <c r="O218" i="13"/>
  <c r="O241" i="13"/>
  <c r="O264" i="13"/>
  <c r="O287" i="12"/>
  <c r="C285" i="6"/>
  <c r="A262" i="6"/>
  <c r="C255" i="6"/>
  <c r="C257" i="6"/>
  <c r="C245" i="6"/>
  <c r="C252" i="6"/>
  <c r="N282" i="12"/>
  <c r="N6" i="13"/>
  <c r="N29" i="13"/>
  <c r="N52" i="13"/>
  <c r="N75" i="13"/>
  <c r="N98" i="13"/>
  <c r="N121" i="13"/>
  <c r="N144" i="13"/>
  <c r="N167" i="13"/>
  <c r="N190" i="13"/>
  <c r="N213" i="13"/>
  <c r="N236" i="13"/>
  <c r="N259" i="13"/>
  <c r="O291" i="12"/>
  <c r="O15" i="13"/>
  <c r="O38" i="13"/>
  <c r="O61" i="13"/>
  <c r="O84" i="13"/>
  <c r="O107" i="13"/>
  <c r="O130" i="13"/>
  <c r="O153" i="13"/>
  <c r="O176" i="13"/>
  <c r="O199" i="13"/>
  <c r="O222" i="13"/>
  <c r="O245" i="13"/>
  <c r="O268" i="13"/>
  <c r="N11" i="15"/>
  <c r="N34" i="15"/>
  <c r="N57" i="15"/>
  <c r="N80" i="15"/>
  <c r="N103" i="15"/>
  <c r="N126" i="15"/>
  <c r="N149" i="15"/>
  <c r="N172" i="15"/>
  <c r="N195" i="15"/>
  <c r="N218" i="15"/>
  <c r="N241" i="15"/>
  <c r="N264" i="15"/>
  <c r="N287" i="13"/>
  <c r="O9" i="15"/>
  <c r="O32" i="15"/>
  <c r="O55" i="15"/>
  <c r="O78" i="15"/>
  <c r="O101" i="15"/>
  <c r="O124" i="15"/>
  <c r="O147" i="15"/>
  <c r="O170" i="15"/>
  <c r="O193" i="15"/>
  <c r="O216" i="15"/>
  <c r="O239" i="15"/>
  <c r="O262" i="15"/>
  <c r="O285" i="13"/>
  <c r="C372" i="4"/>
  <c r="C373" i="4"/>
  <c r="C333" i="4"/>
  <c r="C340" i="4"/>
  <c r="N282" i="13"/>
  <c r="N6" i="15"/>
  <c r="N29" i="15"/>
  <c r="N52" i="15"/>
  <c r="N75" i="15"/>
  <c r="N98" i="15"/>
  <c r="N121" i="15"/>
  <c r="N144" i="15"/>
  <c r="N167" i="15"/>
  <c r="N190" i="15"/>
  <c r="N213" i="15"/>
  <c r="N236" i="15"/>
  <c r="N259" i="15"/>
  <c r="N282" i="15"/>
  <c r="O328" i="1"/>
  <c r="O303" i="1"/>
  <c r="O313" i="1"/>
  <c r="O319" i="1"/>
  <c r="N284" i="13"/>
  <c r="N8" i="15"/>
  <c r="N31" i="15"/>
  <c r="N54" i="15"/>
  <c r="N77" i="15"/>
  <c r="N100" i="15"/>
  <c r="N123" i="15"/>
  <c r="N146" i="15"/>
  <c r="N169" i="15"/>
  <c r="N192" i="15"/>
  <c r="N215" i="15"/>
  <c r="N238" i="15"/>
  <c r="N261" i="15"/>
  <c r="O178" i="4"/>
  <c r="O287" i="13"/>
  <c r="O11" i="15"/>
  <c r="O34" i="15"/>
  <c r="O57" i="15"/>
  <c r="O80" i="15"/>
  <c r="O103" i="15"/>
  <c r="O126" i="15"/>
  <c r="O149" i="15"/>
  <c r="O172" i="15"/>
  <c r="O195" i="15"/>
  <c r="O218" i="15"/>
  <c r="O241" i="15"/>
  <c r="O264" i="15"/>
  <c r="C341" i="4"/>
  <c r="C334" i="4"/>
  <c r="O165" i="4"/>
  <c r="O191" i="4"/>
  <c r="N307" i="5"/>
  <c r="O6" i="15"/>
  <c r="O29" i="15"/>
  <c r="O52" i="15"/>
  <c r="O75" i="15"/>
  <c r="O98" i="15"/>
  <c r="O121" i="15"/>
  <c r="O144" i="15"/>
  <c r="O167" i="15"/>
  <c r="O190" i="15"/>
  <c r="O213" i="15"/>
  <c r="O236" i="15"/>
  <c r="O259" i="15"/>
  <c r="O282" i="15"/>
  <c r="O282" i="13"/>
  <c r="O6" i="16"/>
  <c r="O28" i="16"/>
  <c r="O50" i="16"/>
  <c r="O72" i="16"/>
  <c r="O94" i="16"/>
  <c r="O116" i="16"/>
  <c r="O138" i="16"/>
  <c r="O160" i="16"/>
  <c r="O182" i="16"/>
  <c r="O204" i="16"/>
  <c r="O226" i="16"/>
  <c r="O248" i="16"/>
  <c r="O283" i="15"/>
  <c r="O286" i="15"/>
  <c r="O9" i="16"/>
  <c r="O31" i="16"/>
  <c r="O53" i="16"/>
  <c r="O75" i="16"/>
  <c r="O97" i="16"/>
  <c r="O119" i="16"/>
  <c r="O141" i="16"/>
  <c r="O163" i="16"/>
  <c r="O185" i="16"/>
  <c r="O207" i="16"/>
  <c r="O229" i="16"/>
  <c r="O251" i="16"/>
  <c r="N292" i="13"/>
  <c r="N16" i="15"/>
  <c r="N39" i="15"/>
  <c r="N62" i="15"/>
  <c r="N85" i="15"/>
  <c r="N108" i="15"/>
  <c r="N131" i="15"/>
  <c r="N154" i="15"/>
  <c r="N177" i="15"/>
  <c r="N200" i="15"/>
  <c r="N223" i="15"/>
  <c r="N246" i="15"/>
  <c r="N269" i="15"/>
  <c r="N281" i="13"/>
  <c r="N5" i="15"/>
  <c r="N28" i="15"/>
  <c r="N51" i="15"/>
  <c r="N74" i="15"/>
  <c r="N97" i="15"/>
  <c r="N120" i="15"/>
  <c r="N143" i="15"/>
  <c r="N166" i="15"/>
  <c r="N189" i="15"/>
  <c r="N212" i="15"/>
  <c r="N235" i="15"/>
  <c r="N258" i="15"/>
  <c r="C247" i="6"/>
  <c r="C254" i="6"/>
  <c r="N91" i="5"/>
  <c r="N107" i="4"/>
  <c r="N134" i="4"/>
  <c r="C314" i="6"/>
  <c r="A291" i="6"/>
  <c r="C281" i="6"/>
  <c r="C274" i="6"/>
  <c r="C284" i="6"/>
  <c r="C286" i="6"/>
  <c r="O292" i="15"/>
  <c r="O15" i="16"/>
  <c r="O37" i="16"/>
  <c r="O59" i="16"/>
  <c r="O81" i="16"/>
  <c r="O103" i="16"/>
  <c r="O125" i="16"/>
  <c r="O147" i="16"/>
  <c r="O169" i="16"/>
  <c r="O191" i="16"/>
  <c r="O213" i="16"/>
  <c r="O235" i="16"/>
  <c r="O257" i="16"/>
  <c r="N4" i="5"/>
  <c r="O5" i="16"/>
  <c r="O27" i="16"/>
  <c r="O49" i="16"/>
  <c r="O71" i="16"/>
  <c r="O93" i="16"/>
  <c r="O115" i="16"/>
  <c r="O137" i="16"/>
  <c r="O159" i="16"/>
  <c r="O181" i="16"/>
  <c r="O203" i="16"/>
  <c r="O225" i="16"/>
  <c r="O247" i="16"/>
  <c r="O281" i="15"/>
  <c r="N110" i="4"/>
  <c r="N116" i="4"/>
  <c r="N8" i="16"/>
  <c r="N30" i="16"/>
  <c r="N52" i="16"/>
  <c r="N74" i="16"/>
  <c r="N96" i="16"/>
  <c r="N118" i="16"/>
  <c r="N140" i="16"/>
  <c r="N162" i="16"/>
  <c r="N184" i="16"/>
  <c r="N206" i="16"/>
  <c r="N228" i="16"/>
  <c r="N250" i="16"/>
  <c r="N285" i="15"/>
  <c r="C275" i="6"/>
  <c r="C282" i="6"/>
  <c r="C402" i="4"/>
  <c r="C401" i="4"/>
  <c r="N286" i="15"/>
  <c r="N9" i="16"/>
  <c r="N31" i="16"/>
  <c r="N53" i="16"/>
  <c r="N75" i="16"/>
  <c r="N97" i="16"/>
  <c r="N119" i="16"/>
  <c r="N141" i="16"/>
  <c r="N163" i="16"/>
  <c r="N185" i="16"/>
  <c r="N207" i="16"/>
  <c r="N229" i="16"/>
  <c r="N251" i="16"/>
  <c r="N153" i="4"/>
  <c r="N129" i="4"/>
  <c r="O9" i="17"/>
  <c r="O31" i="17"/>
  <c r="O53" i="17"/>
  <c r="O75" i="17"/>
  <c r="O97" i="17"/>
  <c r="O119" i="17"/>
  <c r="O141" i="17"/>
  <c r="O163" i="17"/>
  <c r="O185" i="17"/>
  <c r="O207" i="17"/>
  <c r="O229" i="17"/>
  <c r="O251" i="17"/>
  <c r="O273" i="16"/>
  <c r="O220" i="4"/>
  <c r="O194" i="4"/>
  <c r="N7" i="16"/>
  <c r="N29" i="16"/>
  <c r="N51" i="16"/>
  <c r="N73" i="16"/>
  <c r="N95" i="16"/>
  <c r="N117" i="16"/>
  <c r="N139" i="16"/>
  <c r="N161" i="16"/>
  <c r="N183" i="16"/>
  <c r="N205" i="16"/>
  <c r="N227" i="16"/>
  <c r="N249" i="16"/>
  <c r="N284" i="15"/>
  <c r="C370" i="4"/>
  <c r="C363" i="4"/>
  <c r="N120" i="5"/>
  <c r="N8" i="17"/>
  <c r="N30" i="17"/>
  <c r="N52" i="17"/>
  <c r="N74" i="17"/>
  <c r="N96" i="17"/>
  <c r="N118" i="17"/>
  <c r="N140" i="17"/>
  <c r="N162" i="17"/>
  <c r="N184" i="17"/>
  <c r="N206" i="17"/>
  <c r="N228" i="17"/>
  <c r="N250" i="17"/>
  <c r="N272" i="16"/>
  <c r="O6" i="17"/>
  <c r="O28" i="17"/>
  <c r="O50" i="17"/>
  <c r="O72" i="17"/>
  <c r="O94" i="17"/>
  <c r="O116" i="17"/>
  <c r="O138" i="17"/>
  <c r="O160" i="17"/>
  <c r="O182" i="17"/>
  <c r="O204" i="17"/>
  <c r="O226" i="17"/>
  <c r="O248" i="17"/>
  <c r="O270" i="16"/>
  <c r="O357" i="1"/>
  <c r="O332" i="1"/>
  <c r="O342" i="1"/>
  <c r="O348" i="1"/>
  <c r="O8" i="16"/>
  <c r="O30" i="16"/>
  <c r="O52" i="16"/>
  <c r="O74" i="16"/>
  <c r="O96" i="16"/>
  <c r="O118" i="16"/>
  <c r="O140" i="16"/>
  <c r="O162" i="16"/>
  <c r="O184" i="16"/>
  <c r="O206" i="16"/>
  <c r="O228" i="16"/>
  <c r="O250" i="16"/>
  <c r="O285" i="15"/>
  <c r="N182" i="4"/>
  <c r="N158" i="4"/>
  <c r="C369" i="4"/>
  <c r="C362" i="4"/>
  <c r="C398" i="4"/>
  <c r="C391" i="4"/>
  <c r="C303" i="6"/>
  <c r="C343" i="6"/>
  <c r="A320" i="6"/>
  <c r="C313" i="6"/>
  <c r="C315" i="6"/>
  <c r="C310" i="6"/>
  <c r="O10" i="16"/>
  <c r="O32" i="16"/>
  <c r="O54" i="16"/>
  <c r="O76" i="16"/>
  <c r="O98" i="16"/>
  <c r="O120" i="16"/>
  <c r="O142" i="16"/>
  <c r="O164" i="16"/>
  <c r="O186" i="16"/>
  <c r="O208" i="16"/>
  <c r="O230" i="16"/>
  <c r="O252" i="16"/>
  <c r="O287" i="15"/>
  <c r="N9" i="17"/>
  <c r="N31" i="17"/>
  <c r="N53" i="17"/>
  <c r="N75" i="17"/>
  <c r="N97" i="17"/>
  <c r="N119" i="17"/>
  <c r="N141" i="17"/>
  <c r="N163" i="17"/>
  <c r="N185" i="17"/>
  <c r="N207" i="17"/>
  <c r="N229" i="17"/>
  <c r="N251" i="17"/>
  <c r="N273" i="16"/>
  <c r="N281" i="15"/>
  <c r="N5" i="16"/>
  <c r="N27" i="16"/>
  <c r="N49" i="16"/>
  <c r="N71" i="16"/>
  <c r="N93" i="16"/>
  <c r="N115" i="16"/>
  <c r="N137" i="16"/>
  <c r="N159" i="16"/>
  <c r="N181" i="16"/>
  <c r="N203" i="16"/>
  <c r="N225" i="16"/>
  <c r="N247" i="16"/>
  <c r="C311" i="6"/>
  <c r="C304" i="6"/>
  <c r="N10" i="16"/>
  <c r="N32" i="16"/>
  <c r="N54" i="16"/>
  <c r="N76" i="16"/>
  <c r="N98" i="16"/>
  <c r="N120" i="16"/>
  <c r="N142" i="16"/>
  <c r="N164" i="16"/>
  <c r="N186" i="16"/>
  <c r="N208" i="16"/>
  <c r="N230" i="16"/>
  <c r="N252" i="16"/>
  <c r="N287" i="15"/>
  <c r="C283" i="6"/>
  <c r="C276" i="6"/>
  <c r="N292" i="15"/>
  <c r="N15" i="16"/>
  <c r="N37" i="16"/>
  <c r="N59" i="16"/>
  <c r="N81" i="16"/>
  <c r="N103" i="16"/>
  <c r="N125" i="16"/>
  <c r="N147" i="16"/>
  <c r="N169" i="16"/>
  <c r="N191" i="16"/>
  <c r="N213" i="16"/>
  <c r="N235" i="16"/>
  <c r="N257" i="16"/>
  <c r="N336" i="5"/>
  <c r="O291" i="13"/>
  <c r="O15" i="15"/>
  <c r="O38" i="15"/>
  <c r="O61" i="15"/>
  <c r="O84" i="15"/>
  <c r="O107" i="15"/>
  <c r="O130" i="15"/>
  <c r="O153" i="15"/>
  <c r="O176" i="15"/>
  <c r="O199" i="15"/>
  <c r="O222" i="15"/>
  <c r="O245" i="15"/>
  <c r="O268" i="15"/>
  <c r="O269" i="16"/>
  <c r="O5" i="17"/>
  <c r="O27" i="17"/>
  <c r="O49" i="17"/>
  <c r="O71" i="17"/>
  <c r="O93" i="17"/>
  <c r="O115" i="17"/>
  <c r="O137" i="17"/>
  <c r="O159" i="17"/>
  <c r="O181" i="17"/>
  <c r="O203" i="17"/>
  <c r="O225" i="17"/>
  <c r="O247" i="17"/>
  <c r="C392" i="4"/>
  <c r="C399" i="4"/>
  <c r="N163" i="4"/>
  <c r="N136" i="4"/>
  <c r="N139" i="4"/>
  <c r="N145" i="4"/>
  <c r="O279" i="16"/>
  <c r="O15" i="17"/>
  <c r="O37" i="17"/>
  <c r="O59" i="17"/>
  <c r="O81" i="17"/>
  <c r="O103" i="17"/>
  <c r="O125" i="17"/>
  <c r="O147" i="17"/>
  <c r="O169" i="17"/>
  <c r="O191" i="17"/>
  <c r="O213" i="17"/>
  <c r="O235" i="17"/>
  <c r="O257" i="17"/>
  <c r="O207" i="4"/>
  <c r="O15" i="18"/>
  <c r="O37" i="18"/>
  <c r="O59" i="18"/>
  <c r="O81" i="18"/>
  <c r="O103" i="18"/>
  <c r="O125" i="18"/>
  <c r="O147" i="18"/>
  <c r="O169" i="18"/>
  <c r="O191" i="18"/>
  <c r="O213" i="18"/>
  <c r="O235" i="18"/>
  <c r="O257" i="18"/>
  <c r="O279" i="17"/>
  <c r="O14" i="16"/>
  <c r="O36" i="16"/>
  <c r="O58" i="16"/>
  <c r="O80" i="16"/>
  <c r="O102" i="16"/>
  <c r="O124" i="16"/>
  <c r="O146" i="16"/>
  <c r="O168" i="16"/>
  <c r="O190" i="16"/>
  <c r="O212" i="16"/>
  <c r="O234" i="16"/>
  <c r="O256" i="16"/>
  <c r="O291" i="15"/>
  <c r="N10" i="17"/>
  <c r="N32" i="17"/>
  <c r="N54" i="17"/>
  <c r="N76" i="17"/>
  <c r="N98" i="17"/>
  <c r="N120" i="17"/>
  <c r="N142" i="17"/>
  <c r="N164" i="17"/>
  <c r="N186" i="17"/>
  <c r="N208" i="17"/>
  <c r="N230" i="17"/>
  <c r="N252" i="17"/>
  <c r="N274" i="16"/>
  <c r="N365" i="5"/>
  <c r="C305" i="6"/>
  <c r="C312" i="6"/>
  <c r="O6" i="18"/>
  <c r="O28" i="18"/>
  <c r="O50" i="18"/>
  <c r="O72" i="18"/>
  <c r="O94" i="18"/>
  <c r="O116" i="18"/>
  <c r="O138" i="18"/>
  <c r="O160" i="18"/>
  <c r="O182" i="18"/>
  <c r="O204" i="18"/>
  <c r="O226" i="18"/>
  <c r="O248" i="18"/>
  <c r="O270" i="17"/>
  <c r="N7" i="17"/>
  <c r="N29" i="17"/>
  <c r="N51" i="17"/>
  <c r="N73" i="17"/>
  <c r="N95" i="17"/>
  <c r="N117" i="17"/>
  <c r="N139" i="17"/>
  <c r="N161" i="17"/>
  <c r="N183" i="17"/>
  <c r="N205" i="17"/>
  <c r="N227" i="17"/>
  <c r="N249" i="17"/>
  <c r="N271" i="16"/>
  <c r="O274" i="16"/>
  <c r="O10" i="17"/>
  <c r="O32" i="17"/>
  <c r="O54" i="17"/>
  <c r="O76" i="17"/>
  <c r="O98" i="17"/>
  <c r="O120" i="17"/>
  <c r="O142" i="17"/>
  <c r="O164" i="17"/>
  <c r="O186" i="17"/>
  <c r="O208" i="17"/>
  <c r="O230" i="17"/>
  <c r="O252" i="17"/>
  <c r="N192" i="4"/>
  <c r="N165" i="4"/>
  <c r="N168" i="4"/>
  <c r="N174" i="4"/>
  <c r="N15" i="17"/>
  <c r="N37" i="17"/>
  <c r="N59" i="17"/>
  <c r="N81" i="17"/>
  <c r="N103" i="17"/>
  <c r="N125" i="17"/>
  <c r="N147" i="17"/>
  <c r="N169" i="17"/>
  <c r="N191" i="17"/>
  <c r="N213" i="17"/>
  <c r="N235" i="17"/>
  <c r="N257" i="17"/>
  <c r="N279" i="16"/>
  <c r="N5" i="17"/>
  <c r="N27" i="17"/>
  <c r="N49" i="17"/>
  <c r="N71" i="17"/>
  <c r="N93" i="17"/>
  <c r="N115" i="17"/>
  <c r="N137" i="17"/>
  <c r="N159" i="17"/>
  <c r="N181" i="17"/>
  <c r="N203" i="17"/>
  <c r="N225" i="17"/>
  <c r="N247" i="17"/>
  <c r="N269" i="16"/>
  <c r="A349" i="6"/>
  <c r="C372" i="6"/>
  <c r="C332" i="6"/>
  <c r="C339" i="6"/>
  <c r="C342" i="6"/>
  <c r="C344" i="6"/>
  <c r="N211" i="4"/>
  <c r="N187" i="4"/>
  <c r="O386" i="1"/>
  <c r="O361" i="1"/>
  <c r="O371" i="1"/>
  <c r="O377" i="1"/>
  <c r="C333" i="6"/>
  <c r="C340" i="6"/>
  <c r="N8" i="18"/>
  <c r="N30" i="18"/>
  <c r="N52" i="18"/>
  <c r="N74" i="18"/>
  <c r="N96" i="18"/>
  <c r="N118" i="18"/>
  <c r="N140" i="18"/>
  <c r="N162" i="18"/>
  <c r="N184" i="18"/>
  <c r="N206" i="18"/>
  <c r="N228" i="18"/>
  <c r="N250" i="18"/>
  <c r="N272" i="17"/>
  <c r="O223" i="4"/>
  <c r="O249" i="4"/>
  <c r="O236" i="4"/>
  <c r="O269" i="17"/>
  <c r="O5" i="18"/>
  <c r="O27" i="18"/>
  <c r="O49" i="18"/>
  <c r="O71" i="18"/>
  <c r="O93" i="18"/>
  <c r="O115" i="18"/>
  <c r="O137" i="18"/>
  <c r="O159" i="18"/>
  <c r="O181" i="18"/>
  <c r="O203" i="18"/>
  <c r="O225" i="18"/>
  <c r="O247" i="18"/>
  <c r="N149" i="5"/>
  <c r="N273" i="17"/>
  <c r="N9" i="18"/>
  <c r="N31" i="18"/>
  <c r="N53" i="18"/>
  <c r="N75" i="18"/>
  <c r="N97" i="18"/>
  <c r="N119" i="18"/>
  <c r="N141" i="18"/>
  <c r="N163" i="18"/>
  <c r="N185" i="18"/>
  <c r="N207" i="18"/>
  <c r="N229" i="18"/>
  <c r="N251" i="18"/>
  <c r="O8" i="17"/>
  <c r="O30" i="17"/>
  <c r="O52" i="17"/>
  <c r="O74" i="17"/>
  <c r="O96" i="17"/>
  <c r="O118" i="17"/>
  <c r="O140" i="17"/>
  <c r="O162" i="17"/>
  <c r="O184" i="17"/>
  <c r="O206" i="17"/>
  <c r="O228" i="17"/>
  <c r="O250" i="17"/>
  <c r="O272" i="16"/>
  <c r="O273" i="17"/>
  <c r="O9" i="18"/>
  <c r="O31" i="18"/>
  <c r="O53" i="18"/>
  <c r="O75" i="18"/>
  <c r="O97" i="18"/>
  <c r="O119" i="18"/>
  <c r="O141" i="18"/>
  <c r="O163" i="18"/>
  <c r="O185" i="18"/>
  <c r="O207" i="18"/>
  <c r="O229" i="18"/>
  <c r="O251" i="18"/>
  <c r="O265" i="4"/>
  <c r="O14" i="17"/>
  <c r="O36" i="17"/>
  <c r="O58" i="17"/>
  <c r="O80" i="17"/>
  <c r="O102" i="17"/>
  <c r="O124" i="17"/>
  <c r="O146" i="17"/>
  <c r="O168" i="17"/>
  <c r="O190" i="17"/>
  <c r="O212" i="17"/>
  <c r="O234" i="17"/>
  <c r="O256" i="17"/>
  <c r="O278" i="16"/>
  <c r="C362" i="6"/>
  <c r="C369" i="6"/>
  <c r="C371" i="6"/>
  <c r="C373" i="6"/>
  <c r="A378" i="6"/>
  <c r="C368" i="6"/>
  <c r="C361" i="6"/>
  <c r="C401" i="6"/>
  <c r="N5" i="18"/>
  <c r="N27" i="18"/>
  <c r="N49" i="18"/>
  <c r="N71" i="18"/>
  <c r="N93" i="18"/>
  <c r="N115" i="18"/>
  <c r="N137" i="18"/>
  <c r="N159" i="18"/>
  <c r="N181" i="18"/>
  <c r="N203" i="18"/>
  <c r="N225" i="18"/>
  <c r="N247" i="18"/>
  <c r="N269" i="17"/>
  <c r="N7" i="18"/>
  <c r="N29" i="18"/>
  <c r="N51" i="18"/>
  <c r="N73" i="18"/>
  <c r="N95" i="18"/>
  <c r="N117" i="18"/>
  <c r="N139" i="18"/>
  <c r="N161" i="18"/>
  <c r="N183" i="18"/>
  <c r="N205" i="18"/>
  <c r="N227" i="18"/>
  <c r="N249" i="18"/>
  <c r="N271" i="17"/>
  <c r="N240" i="4"/>
  <c r="N216" i="4"/>
  <c r="N274" i="17"/>
  <c r="N10" i="18"/>
  <c r="N32" i="18"/>
  <c r="N54" i="18"/>
  <c r="N76" i="18"/>
  <c r="N98" i="18"/>
  <c r="N120" i="18"/>
  <c r="N142" i="18"/>
  <c r="N164" i="18"/>
  <c r="N186" i="18"/>
  <c r="N208" i="18"/>
  <c r="N230" i="18"/>
  <c r="N252" i="18"/>
  <c r="O272" i="17"/>
  <c r="O8" i="18"/>
  <c r="O30" i="18"/>
  <c r="O52" i="18"/>
  <c r="O74" i="18"/>
  <c r="O96" i="18"/>
  <c r="O118" i="18"/>
  <c r="O140" i="18"/>
  <c r="O162" i="18"/>
  <c r="O184" i="18"/>
  <c r="O206" i="18"/>
  <c r="O228" i="18"/>
  <c r="O250" i="18"/>
  <c r="O38" i="4"/>
  <c r="O415" i="1"/>
  <c r="O390" i="1"/>
  <c r="O400" i="1"/>
  <c r="O406" i="1"/>
  <c r="N394" i="5"/>
  <c r="O252" i="4"/>
  <c r="O278" i="4"/>
  <c r="C341" i="6"/>
  <c r="C334" i="6"/>
  <c r="N15" i="18"/>
  <c r="N37" i="18"/>
  <c r="N59" i="18"/>
  <c r="N81" i="18"/>
  <c r="N103" i="18"/>
  <c r="N125" i="18"/>
  <c r="N147" i="18"/>
  <c r="N169" i="18"/>
  <c r="N191" i="18"/>
  <c r="N213" i="18"/>
  <c r="N235" i="18"/>
  <c r="N257" i="18"/>
  <c r="N279" i="17"/>
  <c r="O6" i="19"/>
  <c r="O28" i="19"/>
  <c r="O50" i="19"/>
  <c r="O72" i="19"/>
  <c r="O94" i="19"/>
  <c r="O116" i="19"/>
  <c r="O138" i="19"/>
  <c r="O160" i="19"/>
  <c r="O182" i="19"/>
  <c r="O204" i="19"/>
  <c r="O226" i="19"/>
  <c r="O248" i="19"/>
  <c r="O270" i="18"/>
  <c r="N272" i="18"/>
  <c r="N8" i="19"/>
  <c r="N30" i="19"/>
  <c r="N52" i="19"/>
  <c r="N74" i="19"/>
  <c r="N96" i="19"/>
  <c r="N118" i="19"/>
  <c r="N140" i="19"/>
  <c r="N162" i="19"/>
  <c r="N184" i="19"/>
  <c r="N206" i="19"/>
  <c r="N228" i="19"/>
  <c r="N250" i="19"/>
  <c r="O273" i="18"/>
  <c r="O9" i="19"/>
  <c r="O31" i="19"/>
  <c r="O53" i="19"/>
  <c r="O75" i="19"/>
  <c r="O97" i="19"/>
  <c r="O119" i="19"/>
  <c r="O141" i="19"/>
  <c r="O163" i="19"/>
  <c r="O185" i="19"/>
  <c r="O207" i="19"/>
  <c r="O229" i="19"/>
  <c r="O251" i="19"/>
  <c r="O5" i="19"/>
  <c r="O27" i="19"/>
  <c r="O49" i="19"/>
  <c r="O71" i="19"/>
  <c r="O93" i="19"/>
  <c r="O115" i="19"/>
  <c r="O137" i="19"/>
  <c r="O159" i="19"/>
  <c r="O181" i="19"/>
  <c r="O203" i="19"/>
  <c r="O225" i="19"/>
  <c r="O247" i="19"/>
  <c r="O269" i="18"/>
  <c r="N221" i="4"/>
  <c r="N194" i="4"/>
  <c r="N9" i="19"/>
  <c r="N31" i="19"/>
  <c r="N53" i="19"/>
  <c r="N75" i="19"/>
  <c r="N97" i="19"/>
  <c r="N119" i="19"/>
  <c r="N141" i="19"/>
  <c r="N163" i="19"/>
  <c r="N185" i="19"/>
  <c r="N207" i="19"/>
  <c r="N229" i="19"/>
  <c r="N251" i="19"/>
  <c r="N273" i="18"/>
  <c r="N197" i="4"/>
  <c r="N203" i="4"/>
  <c r="N178" i="5"/>
  <c r="O274" i="17"/>
  <c r="O10" i="18"/>
  <c r="O32" i="18"/>
  <c r="O54" i="18"/>
  <c r="O76" i="18"/>
  <c r="O98" i="18"/>
  <c r="O120" i="18"/>
  <c r="O142" i="18"/>
  <c r="O164" i="18"/>
  <c r="O186" i="18"/>
  <c r="O208" i="18"/>
  <c r="O230" i="18"/>
  <c r="O252" i="18"/>
  <c r="O15" i="19"/>
  <c r="O37" i="19"/>
  <c r="O59" i="19"/>
  <c r="O81" i="19"/>
  <c r="O103" i="19"/>
  <c r="O125" i="19"/>
  <c r="O147" i="19"/>
  <c r="O169" i="19"/>
  <c r="O191" i="19"/>
  <c r="O213" i="19"/>
  <c r="O235" i="19"/>
  <c r="O257" i="19"/>
  <c r="O279" i="18"/>
  <c r="O5" i="20"/>
  <c r="O27" i="20"/>
  <c r="O49" i="20"/>
  <c r="O71" i="20"/>
  <c r="O93" i="20"/>
  <c r="O115" i="20"/>
  <c r="O137" i="20"/>
  <c r="O159" i="20"/>
  <c r="O181" i="20"/>
  <c r="O203" i="20"/>
  <c r="O225" i="20"/>
  <c r="O247" i="20"/>
  <c r="O269" i="19"/>
  <c r="O9" i="4"/>
  <c r="O13" i="4"/>
  <c r="O23" i="4"/>
  <c r="O29" i="4"/>
  <c r="O419" i="1"/>
  <c r="O429" i="1"/>
  <c r="O435" i="1"/>
  <c r="U312" i="5"/>
  <c r="O274" i="18"/>
  <c r="O10" i="19"/>
  <c r="O32" i="19"/>
  <c r="O54" i="19"/>
  <c r="O76" i="19"/>
  <c r="O98" i="19"/>
  <c r="O120" i="19"/>
  <c r="O142" i="19"/>
  <c r="O164" i="19"/>
  <c r="O186" i="19"/>
  <c r="O208" i="19"/>
  <c r="O230" i="19"/>
  <c r="O252" i="19"/>
  <c r="N250" i="4"/>
  <c r="N223" i="4"/>
  <c r="N269" i="4"/>
  <c r="N245" i="4"/>
  <c r="C400" i="6"/>
  <c r="C402" i="6"/>
  <c r="C390" i="6"/>
  <c r="C397" i="6"/>
  <c r="O273" i="19"/>
  <c r="O9" i="20"/>
  <c r="O31" i="20"/>
  <c r="O53" i="20"/>
  <c r="O75" i="20"/>
  <c r="O97" i="20"/>
  <c r="O119" i="20"/>
  <c r="O141" i="20"/>
  <c r="O163" i="20"/>
  <c r="O185" i="20"/>
  <c r="O207" i="20"/>
  <c r="O229" i="20"/>
  <c r="O251" i="20"/>
  <c r="O67" i="4"/>
  <c r="O42" i="4"/>
  <c r="O52" i="4"/>
  <c r="O58" i="4"/>
  <c r="N279" i="18"/>
  <c r="N15" i="19"/>
  <c r="N37" i="19"/>
  <c r="N59" i="19"/>
  <c r="N81" i="19"/>
  <c r="N103" i="19"/>
  <c r="N125" i="19"/>
  <c r="N147" i="19"/>
  <c r="N169" i="19"/>
  <c r="N191" i="19"/>
  <c r="N213" i="19"/>
  <c r="N235" i="19"/>
  <c r="N257" i="19"/>
  <c r="N271" i="18"/>
  <c r="N7" i="19"/>
  <c r="N29" i="19"/>
  <c r="N51" i="19"/>
  <c r="N73" i="19"/>
  <c r="N95" i="19"/>
  <c r="N117" i="19"/>
  <c r="N139" i="19"/>
  <c r="N161" i="19"/>
  <c r="N183" i="19"/>
  <c r="N205" i="19"/>
  <c r="N227" i="19"/>
  <c r="N249" i="19"/>
  <c r="O272" i="18"/>
  <c r="O8" i="19"/>
  <c r="O30" i="19"/>
  <c r="O52" i="19"/>
  <c r="O74" i="19"/>
  <c r="O96" i="19"/>
  <c r="O118" i="19"/>
  <c r="O140" i="19"/>
  <c r="O162" i="19"/>
  <c r="O184" i="19"/>
  <c r="O206" i="19"/>
  <c r="O228" i="19"/>
  <c r="O250" i="19"/>
  <c r="N272" i="19"/>
  <c r="N8" i="20"/>
  <c r="N30" i="20"/>
  <c r="N52" i="20"/>
  <c r="N74" i="20"/>
  <c r="N96" i="20"/>
  <c r="N118" i="20"/>
  <c r="N140" i="20"/>
  <c r="N162" i="20"/>
  <c r="N184" i="20"/>
  <c r="N206" i="20"/>
  <c r="N228" i="20"/>
  <c r="N250" i="20"/>
  <c r="O281" i="4"/>
  <c r="O307" i="4"/>
  <c r="N5" i="19"/>
  <c r="N27" i="19"/>
  <c r="N49" i="19"/>
  <c r="N71" i="19"/>
  <c r="N93" i="19"/>
  <c r="N115" i="19"/>
  <c r="N137" i="19"/>
  <c r="N159" i="19"/>
  <c r="N181" i="19"/>
  <c r="N203" i="19"/>
  <c r="N225" i="19"/>
  <c r="N247" i="19"/>
  <c r="N269" i="18"/>
  <c r="N10" i="19"/>
  <c r="N32" i="19"/>
  <c r="N54" i="19"/>
  <c r="N76" i="19"/>
  <c r="N98" i="19"/>
  <c r="N120" i="19"/>
  <c r="N142" i="19"/>
  <c r="N164" i="19"/>
  <c r="N186" i="19"/>
  <c r="N208" i="19"/>
  <c r="N230" i="19"/>
  <c r="N252" i="19"/>
  <c r="N274" i="18"/>
  <c r="C391" i="6"/>
  <c r="C398" i="6"/>
  <c r="O14" i="18"/>
  <c r="O36" i="18"/>
  <c r="O58" i="18"/>
  <c r="O80" i="18"/>
  <c r="O102" i="18"/>
  <c r="O124" i="18"/>
  <c r="O146" i="18"/>
  <c r="O168" i="18"/>
  <c r="O190" i="18"/>
  <c r="O212" i="18"/>
  <c r="O234" i="18"/>
  <c r="O256" i="18"/>
  <c r="O278" i="17"/>
  <c r="N9" i="20"/>
  <c r="N31" i="20"/>
  <c r="N53" i="20"/>
  <c r="N75" i="20"/>
  <c r="N97" i="20"/>
  <c r="N119" i="20"/>
  <c r="N141" i="20"/>
  <c r="N163" i="20"/>
  <c r="N185" i="20"/>
  <c r="N207" i="20"/>
  <c r="N229" i="20"/>
  <c r="N251" i="20"/>
  <c r="N273" i="19"/>
  <c r="O279" i="19"/>
  <c r="O15" i="20"/>
  <c r="O37" i="20"/>
  <c r="O59" i="20"/>
  <c r="O81" i="20"/>
  <c r="O103" i="20"/>
  <c r="O125" i="20"/>
  <c r="O147" i="20"/>
  <c r="O169" i="20"/>
  <c r="O191" i="20"/>
  <c r="O213" i="20"/>
  <c r="O235" i="20"/>
  <c r="O257" i="20"/>
  <c r="N423" i="5"/>
  <c r="N17" i="6"/>
  <c r="N46" i="6"/>
  <c r="N75" i="6"/>
  <c r="C363" i="6"/>
  <c r="C370" i="6"/>
  <c r="N207" i="5"/>
  <c r="O6" i="20"/>
  <c r="O28" i="20"/>
  <c r="O50" i="20"/>
  <c r="O72" i="20"/>
  <c r="O94" i="20"/>
  <c r="O116" i="20"/>
  <c r="O138" i="20"/>
  <c r="O160" i="20"/>
  <c r="O182" i="20"/>
  <c r="O204" i="20"/>
  <c r="O226" i="20"/>
  <c r="O248" i="20"/>
  <c r="O270" i="19"/>
  <c r="N226" i="4"/>
  <c r="N232" i="4"/>
  <c r="O294" i="4"/>
  <c r="N272" i="20"/>
  <c r="N8" i="21"/>
  <c r="N30" i="21"/>
  <c r="N52" i="21"/>
  <c r="N74" i="21"/>
  <c r="N96" i="21"/>
  <c r="N118" i="21"/>
  <c r="N140" i="21"/>
  <c r="N162" i="21"/>
  <c r="N184" i="21"/>
  <c r="N206" i="21"/>
  <c r="N228" i="21"/>
  <c r="N250" i="21"/>
  <c r="N298" i="4"/>
  <c r="N274" i="4"/>
  <c r="O5" i="21"/>
  <c r="O27" i="21"/>
  <c r="O49" i="21"/>
  <c r="O71" i="21"/>
  <c r="O93" i="21"/>
  <c r="O115" i="21"/>
  <c r="O137" i="21"/>
  <c r="O159" i="21"/>
  <c r="O181" i="21"/>
  <c r="O203" i="21"/>
  <c r="O225" i="21"/>
  <c r="O247" i="21"/>
  <c r="O269" i="20"/>
  <c r="O96" i="4"/>
  <c r="O71" i="4"/>
  <c r="O81" i="4"/>
  <c r="O87" i="4"/>
  <c r="O279" i="20"/>
  <c r="O15" i="21"/>
  <c r="O37" i="21"/>
  <c r="O59" i="21"/>
  <c r="O81" i="21"/>
  <c r="O103" i="21"/>
  <c r="O125" i="21"/>
  <c r="O147" i="21"/>
  <c r="O169" i="21"/>
  <c r="O191" i="21"/>
  <c r="O213" i="21"/>
  <c r="O235" i="21"/>
  <c r="O257" i="21"/>
  <c r="O279" i="21"/>
  <c r="N279" i="4"/>
  <c r="N252" i="4"/>
  <c r="N10" i="20"/>
  <c r="N32" i="20"/>
  <c r="N54" i="20"/>
  <c r="N76" i="20"/>
  <c r="N98" i="20"/>
  <c r="N120" i="20"/>
  <c r="N142" i="20"/>
  <c r="N164" i="20"/>
  <c r="N186" i="20"/>
  <c r="N208" i="20"/>
  <c r="N230" i="20"/>
  <c r="N252" i="20"/>
  <c r="N274" i="19"/>
  <c r="O274" i="19"/>
  <c r="O10" i="20"/>
  <c r="O32" i="20"/>
  <c r="O54" i="20"/>
  <c r="O76" i="20"/>
  <c r="O98" i="20"/>
  <c r="O120" i="20"/>
  <c r="O142" i="20"/>
  <c r="O164" i="20"/>
  <c r="O186" i="20"/>
  <c r="O208" i="20"/>
  <c r="O230" i="20"/>
  <c r="O252" i="20"/>
  <c r="O273" i="20"/>
  <c r="O9" i="21"/>
  <c r="O31" i="21"/>
  <c r="O53" i="21"/>
  <c r="O75" i="21"/>
  <c r="O97" i="21"/>
  <c r="O119" i="21"/>
  <c r="O141" i="21"/>
  <c r="O163" i="21"/>
  <c r="O185" i="21"/>
  <c r="O207" i="21"/>
  <c r="O229" i="21"/>
  <c r="O251" i="21"/>
  <c r="N236" i="5"/>
  <c r="N273" i="20"/>
  <c r="N9" i="21"/>
  <c r="N31" i="21"/>
  <c r="N53" i="21"/>
  <c r="N75" i="21"/>
  <c r="N97" i="21"/>
  <c r="N119" i="21"/>
  <c r="N141" i="21"/>
  <c r="N163" i="21"/>
  <c r="N185" i="21"/>
  <c r="N207" i="21"/>
  <c r="N229" i="21"/>
  <c r="N251" i="21"/>
  <c r="N5" i="20"/>
  <c r="N27" i="20"/>
  <c r="N49" i="20"/>
  <c r="N71" i="20"/>
  <c r="N93" i="20"/>
  <c r="N115" i="20"/>
  <c r="N137" i="20"/>
  <c r="N159" i="20"/>
  <c r="N181" i="20"/>
  <c r="N203" i="20"/>
  <c r="N225" i="20"/>
  <c r="N247" i="20"/>
  <c r="N269" i="19"/>
  <c r="O272" i="19"/>
  <c r="O8" i="20"/>
  <c r="O30" i="20"/>
  <c r="O52" i="20"/>
  <c r="O74" i="20"/>
  <c r="O96" i="20"/>
  <c r="O118" i="20"/>
  <c r="O140" i="20"/>
  <c r="O162" i="20"/>
  <c r="O184" i="20"/>
  <c r="O206" i="20"/>
  <c r="O228" i="20"/>
  <c r="O250" i="20"/>
  <c r="N279" i="19"/>
  <c r="N15" i="20"/>
  <c r="N37" i="20"/>
  <c r="N59" i="20"/>
  <c r="N81" i="20"/>
  <c r="N103" i="20"/>
  <c r="N125" i="20"/>
  <c r="N147" i="20"/>
  <c r="N169" i="20"/>
  <c r="N191" i="20"/>
  <c r="N213" i="20"/>
  <c r="N235" i="20"/>
  <c r="N257" i="20"/>
  <c r="C392" i="6"/>
  <c r="C399" i="6"/>
  <c r="O270" i="20"/>
  <c r="O6" i="21"/>
  <c r="O28" i="21"/>
  <c r="O50" i="21"/>
  <c r="O72" i="21"/>
  <c r="O94" i="21"/>
  <c r="O116" i="21"/>
  <c r="O138" i="21"/>
  <c r="O160" i="21"/>
  <c r="O182" i="21"/>
  <c r="O204" i="21"/>
  <c r="O226" i="21"/>
  <c r="O248" i="21"/>
  <c r="N7" i="20"/>
  <c r="N29" i="20"/>
  <c r="N51" i="20"/>
  <c r="N73" i="20"/>
  <c r="N95" i="20"/>
  <c r="N117" i="20"/>
  <c r="N139" i="20"/>
  <c r="N161" i="20"/>
  <c r="N183" i="20"/>
  <c r="N205" i="20"/>
  <c r="N227" i="20"/>
  <c r="N249" i="20"/>
  <c r="N271" i="19"/>
  <c r="O310" i="4"/>
  <c r="O336" i="4"/>
  <c r="O323" i="4"/>
  <c r="N104" i="6"/>
  <c r="O14" i="19"/>
  <c r="O36" i="19"/>
  <c r="O58" i="19"/>
  <c r="O80" i="19"/>
  <c r="O102" i="19"/>
  <c r="O124" i="19"/>
  <c r="O146" i="19"/>
  <c r="O168" i="19"/>
  <c r="O190" i="19"/>
  <c r="O212" i="19"/>
  <c r="O234" i="19"/>
  <c r="O256" i="19"/>
  <c r="O278" i="18"/>
  <c r="N255" i="4"/>
  <c r="N261" i="4"/>
  <c r="O6" i="22"/>
  <c r="O27" i="22"/>
  <c r="O48" i="22"/>
  <c r="O69" i="22"/>
  <c r="O90" i="22"/>
  <c r="O111" i="22"/>
  <c r="O132" i="22"/>
  <c r="O153" i="22"/>
  <c r="O174" i="22"/>
  <c r="O195" i="22"/>
  <c r="O216" i="22"/>
  <c r="O237" i="22"/>
  <c r="O270" i="21"/>
  <c r="O274" i="20"/>
  <c r="O10" i="21"/>
  <c r="O32" i="21"/>
  <c r="O54" i="21"/>
  <c r="O76" i="21"/>
  <c r="O98" i="21"/>
  <c r="O120" i="21"/>
  <c r="O142" i="21"/>
  <c r="O164" i="21"/>
  <c r="O186" i="21"/>
  <c r="O208" i="21"/>
  <c r="O230" i="21"/>
  <c r="O252" i="21"/>
  <c r="O273" i="21"/>
  <c r="O9" i="22"/>
  <c r="O30" i="22"/>
  <c r="O51" i="22"/>
  <c r="O72" i="22"/>
  <c r="O93" i="22"/>
  <c r="O114" i="22"/>
  <c r="O135" i="22"/>
  <c r="O156" i="22"/>
  <c r="O177" i="22"/>
  <c r="O198" i="22"/>
  <c r="O219" i="22"/>
  <c r="O240" i="22"/>
  <c r="N273" i="21"/>
  <c r="N9" i="22"/>
  <c r="N30" i="22"/>
  <c r="N51" i="22"/>
  <c r="N72" i="22"/>
  <c r="N93" i="22"/>
  <c r="N114" i="22"/>
  <c r="N135" i="22"/>
  <c r="N156" i="22"/>
  <c r="N177" i="22"/>
  <c r="N198" i="22"/>
  <c r="N219" i="22"/>
  <c r="N240" i="22"/>
  <c r="N269" i="20"/>
  <c r="N5" i="21"/>
  <c r="N27" i="21"/>
  <c r="N49" i="21"/>
  <c r="N71" i="21"/>
  <c r="N93" i="21"/>
  <c r="N115" i="21"/>
  <c r="N137" i="21"/>
  <c r="N159" i="21"/>
  <c r="N181" i="21"/>
  <c r="N203" i="21"/>
  <c r="N225" i="21"/>
  <c r="N247" i="21"/>
  <c r="O125" i="4"/>
  <c r="O100" i="4"/>
  <c r="O110" i="4"/>
  <c r="O116" i="4"/>
  <c r="O352" i="4"/>
  <c r="N10" i="21"/>
  <c r="N32" i="21"/>
  <c r="N54" i="21"/>
  <c r="N76" i="21"/>
  <c r="N98" i="21"/>
  <c r="N120" i="21"/>
  <c r="N142" i="21"/>
  <c r="N164" i="21"/>
  <c r="N186" i="21"/>
  <c r="N208" i="21"/>
  <c r="N230" i="21"/>
  <c r="N252" i="21"/>
  <c r="N274" i="20"/>
  <c r="N15" i="21"/>
  <c r="N37" i="21"/>
  <c r="N59" i="21"/>
  <c r="N81" i="21"/>
  <c r="N103" i="21"/>
  <c r="N125" i="21"/>
  <c r="N147" i="21"/>
  <c r="N169" i="21"/>
  <c r="N191" i="21"/>
  <c r="N213" i="21"/>
  <c r="N235" i="21"/>
  <c r="N257" i="21"/>
  <c r="N279" i="21"/>
  <c r="N279" i="20"/>
  <c r="O8" i="21"/>
  <c r="O30" i="21"/>
  <c r="O52" i="21"/>
  <c r="O74" i="21"/>
  <c r="O96" i="21"/>
  <c r="O118" i="21"/>
  <c r="O140" i="21"/>
  <c r="O162" i="21"/>
  <c r="O184" i="21"/>
  <c r="O206" i="21"/>
  <c r="O228" i="21"/>
  <c r="O250" i="21"/>
  <c r="O272" i="20"/>
  <c r="N133" i="6"/>
  <c r="O269" i="21"/>
  <c r="O5" i="22"/>
  <c r="O26" i="22"/>
  <c r="O47" i="22"/>
  <c r="O68" i="22"/>
  <c r="O89" i="22"/>
  <c r="O110" i="22"/>
  <c r="O131" i="22"/>
  <c r="O152" i="22"/>
  <c r="O173" i="22"/>
  <c r="O194" i="22"/>
  <c r="O215" i="22"/>
  <c r="O236" i="22"/>
  <c r="O339" i="4"/>
  <c r="O365" i="4"/>
  <c r="N265" i="5"/>
  <c r="N281" i="4"/>
  <c r="N284" i="4"/>
  <c r="N290" i="4"/>
  <c r="N308" i="4"/>
  <c r="N327" i="4"/>
  <c r="N303" i="4"/>
  <c r="N272" i="21"/>
  <c r="N8" i="22"/>
  <c r="N29" i="22"/>
  <c r="N50" i="22"/>
  <c r="N71" i="22"/>
  <c r="N92" i="22"/>
  <c r="N113" i="22"/>
  <c r="N134" i="22"/>
  <c r="N155" i="22"/>
  <c r="N176" i="22"/>
  <c r="N197" i="22"/>
  <c r="N218" i="22"/>
  <c r="N239" i="22"/>
  <c r="O278" i="19"/>
  <c r="O14" i="20"/>
  <c r="O36" i="20"/>
  <c r="O58" i="20"/>
  <c r="O80" i="20"/>
  <c r="O102" i="20"/>
  <c r="O124" i="20"/>
  <c r="O146" i="20"/>
  <c r="O168" i="20"/>
  <c r="O190" i="20"/>
  <c r="O212" i="20"/>
  <c r="O234" i="20"/>
  <c r="O256" i="20"/>
  <c r="N7" i="21"/>
  <c r="N29" i="21"/>
  <c r="N51" i="21"/>
  <c r="N73" i="21"/>
  <c r="N95" i="21"/>
  <c r="N117" i="21"/>
  <c r="N139" i="21"/>
  <c r="N161" i="21"/>
  <c r="N183" i="21"/>
  <c r="N205" i="21"/>
  <c r="N227" i="21"/>
  <c r="N249" i="21"/>
  <c r="N271" i="20"/>
  <c r="O6" i="23"/>
  <c r="O27" i="23"/>
  <c r="O48" i="23"/>
  <c r="O69" i="23"/>
  <c r="O90" i="23"/>
  <c r="O111" i="23"/>
  <c r="O132" i="23"/>
  <c r="O153" i="23"/>
  <c r="O174" i="23"/>
  <c r="O195" i="23"/>
  <c r="O216" i="23"/>
  <c r="O237" i="23"/>
  <c r="O258" i="22"/>
  <c r="N356" i="4"/>
  <c r="N332" i="4"/>
  <c r="N261" i="22"/>
  <c r="N9" i="23"/>
  <c r="N30" i="23"/>
  <c r="N51" i="23"/>
  <c r="N72" i="23"/>
  <c r="N93" i="23"/>
  <c r="N114" i="23"/>
  <c r="N135" i="23"/>
  <c r="N156" i="23"/>
  <c r="N177" i="23"/>
  <c r="N198" i="23"/>
  <c r="N219" i="23"/>
  <c r="N240" i="23"/>
  <c r="N274" i="21"/>
  <c r="N10" i="22"/>
  <c r="N31" i="22"/>
  <c r="N52" i="22"/>
  <c r="N73" i="22"/>
  <c r="N94" i="22"/>
  <c r="N115" i="22"/>
  <c r="N136" i="22"/>
  <c r="N157" i="22"/>
  <c r="N178" i="22"/>
  <c r="N199" i="22"/>
  <c r="N220" i="22"/>
  <c r="N241" i="22"/>
  <c r="N162" i="6"/>
  <c r="O14" i="21"/>
  <c r="O36" i="21"/>
  <c r="O58" i="21"/>
  <c r="O80" i="21"/>
  <c r="O102" i="21"/>
  <c r="O124" i="21"/>
  <c r="O146" i="21"/>
  <c r="O168" i="21"/>
  <c r="O190" i="21"/>
  <c r="O212" i="21"/>
  <c r="O234" i="21"/>
  <c r="O256" i="21"/>
  <c r="O278" i="20"/>
  <c r="O381" i="4"/>
  <c r="O5" i="23"/>
  <c r="O26" i="23"/>
  <c r="O47" i="23"/>
  <c r="O68" i="23"/>
  <c r="O89" i="23"/>
  <c r="O110" i="23"/>
  <c r="O131" i="23"/>
  <c r="O152" i="23"/>
  <c r="O173" i="23"/>
  <c r="O194" i="23"/>
  <c r="O215" i="23"/>
  <c r="O236" i="23"/>
  <c r="O257" i="22"/>
  <c r="N337" i="4"/>
  <c r="N310" i="4"/>
  <c r="N7" i="22"/>
  <c r="N28" i="22"/>
  <c r="N49" i="22"/>
  <c r="N70" i="22"/>
  <c r="N91" i="22"/>
  <c r="N112" i="22"/>
  <c r="N133" i="22"/>
  <c r="N154" i="22"/>
  <c r="N175" i="22"/>
  <c r="N196" i="22"/>
  <c r="N217" i="22"/>
  <c r="N238" i="22"/>
  <c r="N271" i="21"/>
  <c r="N294" i="5"/>
  <c r="O8" i="22"/>
  <c r="O29" i="22"/>
  <c r="O50" i="22"/>
  <c r="O71" i="22"/>
  <c r="O92" i="22"/>
  <c r="O113" i="22"/>
  <c r="O134" i="22"/>
  <c r="O155" i="22"/>
  <c r="O176" i="22"/>
  <c r="O197" i="22"/>
  <c r="O218" i="22"/>
  <c r="O239" i="22"/>
  <c r="O272" i="21"/>
  <c r="O274" i="21"/>
  <c r="O10" i="22"/>
  <c r="O31" i="22"/>
  <c r="O52" i="22"/>
  <c r="O73" i="22"/>
  <c r="O94" i="22"/>
  <c r="O115" i="22"/>
  <c r="O136" i="22"/>
  <c r="O157" i="22"/>
  <c r="O178" i="22"/>
  <c r="O199" i="22"/>
  <c r="O220" i="22"/>
  <c r="O241" i="22"/>
  <c r="N269" i="21"/>
  <c r="N5" i="22"/>
  <c r="N26" i="22"/>
  <c r="N47" i="22"/>
  <c r="N68" i="22"/>
  <c r="N89" i="22"/>
  <c r="N110" i="22"/>
  <c r="N131" i="22"/>
  <c r="N152" i="22"/>
  <c r="N173" i="22"/>
  <c r="N194" i="22"/>
  <c r="N215" i="22"/>
  <c r="N236" i="22"/>
  <c r="N313" i="4"/>
  <c r="N319" i="4"/>
  <c r="O9" i="23"/>
  <c r="O30" i="23"/>
  <c r="O51" i="23"/>
  <c r="O72" i="23"/>
  <c r="O93" i="23"/>
  <c r="O114" i="23"/>
  <c r="O135" i="23"/>
  <c r="O156" i="23"/>
  <c r="O177" i="23"/>
  <c r="O198" i="23"/>
  <c r="O219" i="23"/>
  <c r="O240" i="23"/>
  <c r="O261" i="22"/>
  <c r="N8" i="23"/>
  <c r="N29" i="23"/>
  <c r="N50" i="23"/>
  <c r="N71" i="23"/>
  <c r="N92" i="23"/>
  <c r="N113" i="23"/>
  <c r="N134" i="23"/>
  <c r="N155" i="23"/>
  <c r="N176" i="23"/>
  <c r="N197" i="23"/>
  <c r="N218" i="23"/>
  <c r="N239" i="23"/>
  <c r="N260" i="22"/>
  <c r="O394" i="4"/>
  <c r="O368" i="4"/>
  <c r="O154" i="4"/>
  <c r="O129" i="4"/>
  <c r="O139" i="4"/>
  <c r="O145" i="4"/>
  <c r="N8" i="24"/>
  <c r="N30" i="24"/>
  <c r="N52" i="24"/>
  <c r="N74" i="24"/>
  <c r="N96" i="24"/>
  <c r="N118" i="24"/>
  <c r="N140" i="24"/>
  <c r="N162" i="24"/>
  <c r="N184" i="24"/>
  <c r="N206" i="24"/>
  <c r="N228" i="24"/>
  <c r="N250" i="24"/>
  <c r="N260" i="23"/>
  <c r="N10" i="23"/>
  <c r="N31" i="23"/>
  <c r="N52" i="23"/>
  <c r="N73" i="23"/>
  <c r="N94" i="23"/>
  <c r="N115" i="23"/>
  <c r="N136" i="23"/>
  <c r="N157" i="23"/>
  <c r="N178" i="23"/>
  <c r="N199" i="23"/>
  <c r="N220" i="23"/>
  <c r="N241" i="23"/>
  <c r="N262" i="22"/>
  <c r="O261" i="23"/>
  <c r="O9" i="24"/>
  <c r="O31" i="24"/>
  <c r="O53" i="24"/>
  <c r="O75" i="24"/>
  <c r="O97" i="24"/>
  <c r="O119" i="24"/>
  <c r="O141" i="24"/>
  <c r="O163" i="24"/>
  <c r="O185" i="24"/>
  <c r="O207" i="24"/>
  <c r="O229" i="24"/>
  <c r="O251" i="24"/>
  <c r="O410" i="4"/>
  <c r="O33" i="5"/>
  <c r="O62" i="5"/>
  <c r="N323" i="5"/>
  <c r="N9" i="24"/>
  <c r="N31" i="24"/>
  <c r="N53" i="24"/>
  <c r="N75" i="24"/>
  <c r="N97" i="24"/>
  <c r="N119" i="24"/>
  <c r="N141" i="24"/>
  <c r="N163" i="24"/>
  <c r="N185" i="24"/>
  <c r="N207" i="24"/>
  <c r="N229" i="24"/>
  <c r="N251" i="24"/>
  <c r="N261" i="23"/>
  <c r="O183" i="4"/>
  <c r="O158" i="4"/>
  <c r="O168" i="4"/>
  <c r="O174" i="4"/>
  <c r="N5" i="23"/>
  <c r="N26" i="23"/>
  <c r="N47" i="23"/>
  <c r="N68" i="23"/>
  <c r="N89" i="23"/>
  <c r="N110" i="23"/>
  <c r="N131" i="23"/>
  <c r="N152" i="23"/>
  <c r="N173" i="23"/>
  <c r="N194" i="23"/>
  <c r="N215" i="23"/>
  <c r="N236" i="23"/>
  <c r="N257" i="22"/>
  <c r="O260" i="22"/>
  <c r="O8" i="23"/>
  <c r="O29" i="23"/>
  <c r="O50" i="23"/>
  <c r="O71" i="23"/>
  <c r="O92" i="23"/>
  <c r="O113" i="23"/>
  <c r="O134" i="23"/>
  <c r="O155" i="23"/>
  <c r="O176" i="23"/>
  <c r="O197" i="23"/>
  <c r="O218" i="23"/>
  <c r="O239" i="23"/>
  <c r="O278" i="21"/>
  <c r="O14" i="22"/>
  <c r="O35" i="22"/>
  <c r="O56" i="22"/>
  <c r="O77" i="22"/>
  <c r="O98" i="22"/>
  <c r="O119" i="22"/>
  <c r="O140" i="22"/>
  <c r="O161" i="22"/>
  <c r="O182" i="22"/>
  <c r="O203" i="22"/>
  <c r="O224" i="22"/>
  <c r="O245" i="22"/>
  <c r="N385" i="4"/>
  <c r="N361" i="4"/>
  <c r="N259" i="22"/>
  <c r="N7" i="23"/>
  <c r="N28" i="23"/>
  <c r="N49" i="23"/>
  <c r="N70" i="23"/>
  <c r="N91" i="23"/>
  <c r="N112" i="23"/>
  <c r="N133" i="23"/>
  <c r="N154" i="23"/>
  <c r="N175" i="23"/>
  <c r="N196" i="23"/>
  <c r="N217" i="23"/>
  <c r="N238" i="23"/>
  <c r="O46" i="5"/>
  <c r="O75" i="5"/>
  <c r="O423" i="4"/>
  <c r="O397" i="4"/>
  <c r="O49" i="5"/>
  <c r="O10" i="23"/>
  <c r="O31" i="23"/>
  <c r="O52" i="23"/>
  <c r="O73" i="23"/>
  <c r="O94" i="23"/>
  <c r="O115" i="23"/>
  <c r="O136" i="23"/>
  <c r="O157" i="23"/>
  <c r="O178" i="23"/>
  <c r="O199" i="23"/>
  <c r="O220" i="23"/>
  <c r="O241" i="23"/>
  <c r="O262" i="22"/>
  <c r="N191" i="6"/>
  <c r="O257" i="23"/>
  <c r="O5" i="24"/>
  <c r="O27" i="24"/>
  <c r="O49" i="24"/>
  <c r="O71" i="24"/>
  <c r="O93" i="24"/>
  <c r="O115" i="24"/>
  <c r="O137" i="24"/>
  <c r="O159" i="24"/>
  <c r="O181" i="24"/>
  <c r="O203" i="24"/>
  <c r="O225" i="24"/>
  <c r="O247" i="24"/>
  <c r="N366" i="4"/>
  <c r="N339" i="4"/>
  <c r="N342" i="4"/>
  <c r="N348" i="4"/>
  <c r="O6" i="24"/>
  <c r="O28" i="24"/>
  <c r="O50" i="24"/>
  <c r="O72" i="24"/>
  <c r="O94" i="24"/>
  <c r="O116" i="24"/>
  <c r="O138" i="24"/>
  <c r="O160" i="24"/>
  <c r="O182" i="24"/>
  <c r="O204" i="24"/>
  <c r="O226" i="24"/>
  <c r="O248" i="24"/>
  <c r="O258" i="23"/>
  <c r="N5" i="24"/>
  <c r="N27" i="24"/>
  <c r="N49" i="24"/>
  <c r="N71" i="24"/>
  <c r="N93" i="24"/>
  <c r="N115" i="24"/>
  <c r="N137" i="24"/>
  <c r="N159" i="24"/>
  <c r="N181" i="24"/>
  <c r="N203" i="24"/>
  <c r="N225" i="24"/>
  <c r="N247" i="24"/>
  <c r="N257" i="23"/>
  <c r="O91" i="5"/>
  <c r="N37" i="5"/>
  <c r="N66" i="5"/>
  <c r="N414" i="4"/>
  <c r="N390" i="4"/>
  <c r="O9" i="25"/>
  <c r="O31" i="25"/>
  <c r="O53" i="25"/>
  <c r="O75" i="25"/>
  <c r="O97" i="25"/>
  <c r="O119" i="25"/>
  <c r="O141" i="25"/>
  <c r="O163" i="25"/>
  <c r="O185" i="25"/>
  <c r="O207" i="25"/>
  <c r="O229" i="25"/>
  <c r="O251" i="25"/>
  <c r="O273" i="25"/>
  <c r="O9" i="27"/>
  <c r="O31" i="27"/>
  <c r="O53" i="27"/>
  <c r="O75" i="27"/>
  <c r="O97" i="27"/>
  <c r="O119" i="27"/>
  <c r="O141" i="27"/>
  <c r="O163" i="27"/>
  <c r="O185" i="27"/>
  <c r="O207" i="27"/>
  <c r="O229" i="27"/>
  <c r="O251" i="27"/>
  <c r="O273" i="27"/>
  <c r="O9" i="28"/>
  <c r="O31" i="28"/>
  <c r="O53" i="28"/>
  <c r="O75" i="28"/>
  <c r="O97" i="28"/>
  <c r="O119" i="28"/>
  <c r="O141" i="28"/>
  <c r="O163" i="28"/>
  <c r="O185" i="28"/>
  <c r="O207" i="28"/>
  <c r="O229" i="28"/>
  <c r="O251" i="28"/>
  <c r="O273" i="28"/>
  <c r="O273" i="24"/>
  <c r="O266" i="22"/>
  <c r="O14" i="23"/>
  <c r="O35" i="23"/>
  <c r="O56" i="23"/>
  <c r="O77" i="23"/>
  <c r="O98" i="23"/>
  <c r="O119" i="23"/>
  <c r="O140" i="23"/>
  <c r="O161" i="23"/>
  <c r="O182" i="23"/>
  <c r="O203" i="23"/>
  <c r="O224" i="23"/>
  <c r="O245" i="23"/>
  <c r="O4" i="5"/>
  <c r="O212" i="4"/>
  <c r="O187" i="4"/>
  <c r="O197" i="4"/>
  <c r="O203" i="4"/>
  <c r="O426" i="4"/>
  <c r="O17" i="5"/>
  <c r="O20" i="5"/>
  <c r="O8" i="24"/>
  <c r="O30" i="24"/>
  <c r="O52" i="24"/>
  <c r="O74" i="24"/>
  <c r="O96" i="24"/>
  <c r="O118" i="24"/>
  <c r="O140" i="24"/>
  <c r="O162" i="24"/>
  <c r="O184" i="24"/>
  <c r="O206" i="24"/>
  <c r="O228" i="24"/>
  <c r="O250" i="24"/>
  <c r="O260" i="23"/>
  <c r="N273" i="24"/>
  <c r="N9" i="25"/>
  <c r="N31" i="25"/>
  <c r="N53" i="25"/>
  <c r="N75" i="25"/>
  <c r="N97" i="25"/>
  <c r="N119" i="25"/>
  <c r="N141" i="25"/>
  <c r="N163" i="25"/>
  <c r="N185" i="25"/>
  <c r="N207" i="25"/>
  <c r="N229" i="25"/>
  <c r="N251" i="25"/>
  <c r="N273" i="25"/>
  <c r="N9" i="27"/>
  <c r="N31" i="27"/>
  <c r="N53" i="27"/>
  <c r="N75" i="27"/>
  <c r="N97" i="27"/>
  <c r="N119" i="27"/>
  <c r="N141" i="27"/>
  <c r="N163" i="27"/>
  <c r="N185" i="27"/>
  <c r="N207" i="27"/>
  <c r="N229" i="27"/>
  <c r="N251" i="27"/>
  <c r="N273" i="27"/>
  <c r="N9" i="28"/>
  <c r="N31" i="28"/>
  <c r="N53" i="28"/>
  <c r="N75" i="28"/>
  <c r="N97" i="28"/>
  <c r="N119" i="28"/>
  <c r="O269" i="24"/>
  <c r="O5" i="25"/>
  <c r="O27" i="25"/>
  <c r="O49" i="25"/>
  <c r="O71" i="25"/>
  <c r="O93" i="25"/>
  <c r="O115" i="25"/>
  <c r="O137" i="25"/>
  <c r="O159" i="25"/>
  <c r="O181" i="25"/>
  <c r="O203" i="25"/>
  <c r="O225" i="25"/>
  <c r="O247" i="25"/>
  <c r="O269" i="25"/>
  <c r="O5" i="27"/>
  <c r="O27" i="27"/>
  <c r="O49" i="27"/>
  <c r="O71" i="27"/>
  <c r="O93" i="27"/>
  <c r="O115" i="27"/>
  <c r="O137" i="27"/>
  <c r="O159" i="27"/>
  <c r="O181" i="27"/>
  <c r="O203" i="27"/>
  <c r="O225" i="27"/>
  <c r="O247" i="27"/>
  <c r="O269" i="27"/>
  <c r="O5" i="28"/>
  <c r="O27" i="28"/>
  <c r="O49" i="28"/>
  <c r="O71" i="28"/>
  <c r="O93" i="28"/>
  <c r="N262" i="23"/>
  <c r="N10" i="24"/>
  <c r="N32" i="24"/>
  <c r="N54" i="24"/>
  <c r="N76" i="24"/>
  <c r="N98" i="24"/>
  <c r="N120" i="24"/>
  <c r="N142" i="24"/>
  <c r="N164" i="24"/>
  <c r="N186" i="24"/>
  <c r="N208" i="24"/>
  <c r="N230" i="24"/>
  <c r="N252" i="24"/>
  <c r="O262" i="23"/>
  <c r="O10" i="24"/>
  <c r="O32" i="24"/>
  <c r="O54" i="24"/>
  <c r="O76" i="24"/>
  <c r="O98" i="24"/>
  <c r="O120" i="24"/>
  <c r="O142" i="24"/>
  <c r="O164" i="24"/>
  <c r="O186" i="24"/>
  <c r="O208" i="24"/>
  <c r="O230" i="24"/>
  <c r="O252" i="24"/>
  <c r="N368" i="4"/>
  <c r="N371" i="4"/>
  <c r="N377" i="4"/>
  <c r="N395" i="4"/>
  <c r="N259" i="23"/>
  <c r="N7" i="24"/>
  <c r="N29" i="24"/>
  <c r="N51" i="24"/>
  <c r="N73" i="24"/>
  <c r="N95" i="24"/>
  <c r="N117" i="24"/>
  <c r="N139" i="24"/>
  <c r="N161" i="24"/>
  <c r="N183" i="24"/>
  <c r="N205" i="24"/>
  <c r="N227" i="24"/>
  <c r="N249" i="24"/>
  <c r="N352" i="5"/>
  <c r="O6" i="25"/>
  <c r="O28" i="25"/>
  <c r="O50" i="25"/>
  <c r="O72" i="25"/>
  <c r="O94" i="25"/>
  <c r="O116" i="25"/>
  <c r="O138" i="25"/>
  <c r="O160" i="25"/>
  <c r="O182" i="25"/>
  <c r="O204" i="25"/>
  <c r="O226" i="25"/>
  <c r="O248" i="25"/>
  <c r="O270" i="25"/>
  <c r="O6" i="27"/>
  <c r="O28" i="27"/>
  <c r="O50" i="27"/>
  <c r="O72" i="27"/>
  <c r="O94" i="27"/>
  <c r="O116" i="27"/>
  <c r="O138" i="27"/>
  <c r="O160" i="27"/>
  <c r="O182" i="27"/>
  <c r="O204" i="27"/>
  <c r="O226" i="27"/>
  <c r="O248" i="27"/>
  <c r="O270" i="27"/>
  <c r="O6" i="28"/>
  <c r="O28" i="28"/>
  <c r="O50" i="28"/>
  <c r="O72" i="28"/>
  <c r="O94" i="28"/>
  <c r="O116" i="28"/>
  <c r="O138" i="28"/>
  <c r="O160" i="28"/>
  <c r="O182" i="28"/>
  <c r="O270" i="24"/>
  <c r="O104" i="5"/>
  <c r="O78" i="5"/>
  <c r="N220" i="6"/>
  <c r="N272" i="24"/>
  <c r="N8" i="25"/>
  <c r="N30" i="25"/>
  <c r="N52" i="25"/>
  <c r="N74" i="25"/>
  <c r="N96" i="25"/>
  <c r="N118" i="25"/>
  <c r="N140" i="25"/>
  <c r="N162" i="25"/>
  <c r="N184" i="25"/>
  <c r="N206" i="25"/>
  <c r="N228" i="25"/>
  <c r="N250" i="25"/>
  <c r="N272" i="25"/>
  <c r="N8" i="27"/>
  <c r="N30" i="27"/>
  <c r="N52" i="27"/>
  <c r="N74" i="27"/>
  <c r="N96" i="27"/>
  <c r="N118" i="27"/>
  <c r="N140" i="27"/>
  <c r="N162" i="27"/>
  <c r="N184" i="27"/>
  <c r="N206" i="27"/>
  <c r="N228" i="27"/>
  <c r="N250" i="27"/>
  <c r="N272" i="27"/>
  <c r="N8" i="28"/>
  <c r="N30" i="28"/>
  <c r="N52" i="28"/>
  <c r="N74" i="28"/>
  <c r="N96" i="28"/>
  <c r="N118" i="28"/>
  <c r="N140" i="28"/>
  <c r="N162" i="28"/>
  <c r="N184" i="28"/>
  <c r="N206" i="28"/>
  <c r="N228" i="28"/>
  <c r="N250" i="28"/>
  <c r="N272" i="28"/>
  <c r="N42" i="5"/>
  <c r="N381" i="5"/>
  <c r="N95" i="5"/>
  <c r="N71" i="5"/>
  <c r="O133" i="5"/>
  <c r="O107" i="5"/>
  <c r="O120" i="5"/>
  <c r="N271" i="24"/>
  <c r="N7" i="25"/>
  <c r="N29" i="25"/>
  <c r="N51" i="25"/>
  <c r="N73" i="25"/>
  <c r="N95" i="25"/>
  <c r="N117" i="25"/>
  <c r="N139" i="25"/>
  <c r="N161" i="25"/>
  <c r="N183" i="25"/>
  <c r="N205" i="25"/>
  <c r="N227" i="25"/>
  <c r="N249" i="25"/>
  <c r="N271" i="25"/>
  <c r="N7" i="27"/>
  <c r="N29" i="27"/>
  <c r="N51" i="27"/>
  <c r="N73" i="27"/>
  <c r="N95" i="27"/>
  <c r="N117" i="27"/>
  <c r="N139" i="27"/>
  <c r="N161" i="27"/>
  <c r="N183" i="27"/>
  <c r="N205" i="27"/>
  <c r="N227" i="27"/>
  <c r="N249" i="27"/>
  <c r="N271" i="27"/>
  <c r="N7" i="28"/>
  <c r="N29" i="28"/>
  <c r="N51" i="28"/>
  <c r="N73" i="28"/>
  <c r="N95" i="28"/>
  <c r="N117" i="28"/>
  <c r="N139" i="28"/>
  <c r="N161" i="28"/>
  <c r="N183" i="28"/>
  <c r="N205" i="28"/>
  <c r="N249" i="6"/>
  <c r="O241" i="4"/>
  <c r="O216" i="4"/>
  <c r="O226" i="4"/>
  <c r="O232" i="4"/>
  <c r="N8" i="5"/>
  <c r="N13" i="5"/>
  <c r="N419" i="4"/>
  <c r="N397" i="4"/>
  <c r="N49" i="5"/>
  <c r="N47" i="5"/>
  <c r="N76" i="5"/>
  <c r="N424" i="4"/>
  <c r="O274" i="24"/>
  <c r="O10" i="25"/>
  <c r="O32" i="25"/>
  <c r="O54" i="25"/>
  <c r="O76" i="25"/>
  <c r="O98" i="25"/>
  <c r="O120" i="25"/>
  <c r="O142" i="25"/>
  <c r="O164" i="25"/>
  <c r="O186" i="25"/>
  <c r="O208" i="25"/>
  <c r="O230" i="25"/>
  <c r="O252" i="25"/>
  <c r="O274" i="25"/>
  <c r="O10" i="27"/>
  <c r="O32" i="27"/>
  <c r="O54" i="27"/>
  <c r="O76" i="27"/>
  <c r="O98" i="27"/>
  <c r="O120" i="27"/>
  <c r="O142" i="27"/>
  <c r="O164" i="27"/>
  <c r="O186" i="27"/>
  <c r="O208" i="27"/>
  <c r="O230" i="27"/>
  <c r="O252" i="27"/>
  <c r="O274" i="27"/>
  <c r="O10" i="28"/>
  <c r="O32" i="28"/>
  <c r="O54" i="28"/>
  <c r="O76" i="28"/>
  <c r="O266" i="23"/>
  <c r="O15" i="24"/>
  <c r="O37" i="24"/>
  <c r="O59" i="24"/>
  <c r="O81" i="24"/>
  <c r="O103" i="24"/>
  <c r="O125" i="24"/>
  <c r="O147" i="24"/>
  <c r="O169" i="24"/>
  <c r="O191" i="24"/>
  <c r="O213" i="24"/>
  <c r="O235" i="24"/>
  <c r="O257" i="24"/>
  <c r="O8" i="25"/>
  <c r="O30" i="25"/>
  <c r="O52" i="25"/>
  <c r="O74" i="25"/>
  <c r="O96" i="25"/>
  <c r="O118" i="25"/>
  <c r="O140" i="25"/>
  <c r="O162" i="25"/>
  <c r="O184" i="25"/>
  <c r="O206" i="25"/>
  <c r="O228" i="25"/>
  <c r="O250" i="25"/>
  <c r="O272" i="25"/>
  <c r="O8" i="27"/>
  <c r="O30" i="27"/>
  <c r="O52" i="27"/>
  <c r="O74" i="27"/>
  <c r="O96" i="27"/>
  <c r="O118" i="27"/>
  <c r="O140" i="27"/>
  <c r="O162" i="27"/>
  <c r="O184" i="27"/>
  <c r="O206" i="27"/>
  <c r="O228" i="27"/>
  <c r="O250" i="27"/>
  <c r="O272" i="27"/>
  <c r="O8" i="28"/>
  <c r="O30" i="28"/>
  <c r="O52" i="28"/>
  <c r="O74" i="28"/>
  <c r="O96" i="28"/>
  <c r="O118" i="28"/>
  <c r="O140" i="28"/>
  <c r="O162" i="28"/>
  <c r="O184" i="28"/>
  <c r="O206" i="28"/>
  <c r="O228" i="28"/>
  <c r="O250" i="28"/>
  <c r="O272" i="28"/>
  <c r="O272" i="24"/>
  <c r="N274" i="24"/>
  <c r="N10" i="25"/>
  <c r="N32" i="25"/>
  <c r="N54" i="25"/>
  <c r="N76" i="25"/>
  <c r="N98" i="25"/>
  <c r="N120" i="25"/>
  <c r="N142" i="25"/>
  <c r="N164" i="25"/>
  <c r="N186" i="25"/>
  <c r="N208" i="25"/>
  <c r="N230" i="25"/>
  <c r="N252" i="25"/>
  <c r="N274" i="25"/>
  <c r="N10" i="27"/>
  <c r="N32" i="27"/>
  <c r="N54" i="27"/>
  <c r="N76" i="27"/>
  <c r="N98" i="27"/>
  <c r="N120" i="27"/>
  <c r="N142" i="27"/>
  <c r="N164" i="27"/>
  <c r="N186" i="27"/>
  <c r="N208" i="27"/>
  <c r="N230" i="27"/>
  <c r="N252" i="27"/>
  <c r="N274" i="27"/>
  <c r="N10" i="28"/>
  <c r="N32" i="28"/>
  <c r="N54" i="28"/>
  <c r="N76" i="28"/>
  <c r="N98" i="28"/>
  <c r="N120" i="28"/>
  <c r="N142" i="28"/>
  <c r="N269" i="24"/>
  <c r="N5" i="25"/>
  <c r="N27" i="25"/>
  <c r="N49" i="25"/>
  <c r="N71" i="25"/>
  <c r="N93" i="25"/>
  <c r="N115" i="25"/>
  <c r="N137" i="25"/>
  <c r="N159" i="25"/>
  <c r="N181" i="25"/>
  <c r="N203" i="25"/>
  <c r="N225" i="25"/>
  <c r="N247" i="25"/>
  <c r="N269" i="25"/>
  <c r="N5" i="27"/>
  <c r="N27" i="27"/>
  <c r="N49" i="27"/>
  <c r="N71" i="27"/>
  <c r="N93" i="27"/>
  <c r="N115" i="27"/>
  <c r="N137" i="27"/>
  <c r="N159" i="27"/>
  <c r="N181" i="27"/>
  <c r="N203" i="27"/>
  <c r="N225" i="27"/>
  <c r="N247" i="27"/>
  <c r="N269" i="27"/>
  <c r="N5" i="28"/>
  <c r="N27" i="28"/>
  <c r="N49" i="28"/>
  <c r="N71" i="28"/>
  <c r="N93" i="28"/>
  <c r="O270" i="4"/>
  <c r="O245" i="4"/>
  <c r="O255" i="4"/>
  <c r="O261" i="4"/>
  <c r="N124" i="5"/>
  <c r="N100" i="5"/>
  <c r="N18" i="5"/>
  <c r="N20" i="5"/>
  <c r="N23" i="5"/>
  <c r="N29" i="5"/>
  <c r="N426" i="4"/>
  <c r="N429" i="4"/>
  <c r="N435" i="4"/>
  <c r="N410" i="5"/>
  <c r="N4" i="6"/>
  <c r="N33" i="6"/>
  <c r="N62" i="6"/>
  <c r="O162" i="5"/>
  <c r="O136" i="5"/>
  <c r="N278" i="6"/>
  <c r="N105" i="5"/>
  <c r="N78" i="5"/>
  <c r="N81" i="5"/>
  <c r="N87" i="5"/>
  <c r="O279" i="24"/>
  <c r="O15" i="25"/>
  <c r="O37" i="25"/>
  <c r="O59" i="25"/>
  <c r="O81" i="25"/>
  <c r="O103" i="25"/>
  <c r="O125" i="25"/>
  <c r="O147" i="25"/>
  <c r="O169" i="25"/>
  <c r="O191" i="25"/>
  <c r="O213" i="25"/>
  <c r="O235" i="25"/>
  <c r="O257" i="25"/>
  <c r="O279" i="25"/>
  <c r="O149" i="5"/>
  <c r="N400" i="4"/>
  <c r="N52" i="5"/>
  <c r="N58" i="5"/>
  <c r="N406" i="4"/>
  <c r="O37" i="28"/>
  <c r="O59" i="28"/>
  <c r="O81" i="28"/>
  <c r="O103" i="28"/>
  <c r="O125" i="28"/>
  <c r="O147" i="28"/>
  <c r="O169" i="28"/>
  <c r="O191" i="28"/>
  <c r="O213" i="28"/>
  <c r="O235" i="28"/>
  <c r="O257" i="28"/>
  <c r="O279" i="28"/>
  <c r="O15" i="27"/>
  <c r="O37" i="27"/>
  <c r="O59" i="27"/>
  <c r="O81" i="27"/>
  <c r="O103" i="27"/>
  <c r="O125" i="27"/>
  <c r="O147" i="27"/>
  <c r="O169" i="27"/>
  <c r="O191" i="27"/>
  <c r="O213" i="27"/>
  <c r="O235" i="27"/>
  <c r="O257" i="27"/>
  <c r="O279" i="27"/>
  <c r="O165" i="5"/>
  <c r="O191" i="5"/>
  <c r="N153" i="5"/>
  <c r="N129" i="5"/>
  <c r="N134" i="5"/>
  <c r="N107" i="5"/>
  <c r="N110" i="5"/>
  <c r="N116" i="5"/>
  <c r="O178" i="5"/>
  <c r="N91" i="6"/>
  <c r="N307" i="6"/>
  <c r="O299" i="4"/>
  <c r="O274" i="4"/>
  <c r="O284" i="4"/>
  <c r="O290" i="4"/>
  <c r="N182" i="5"/>
  <c r="N158" i="5"/>
  <c r="N120" i="6"/>
  <c r="O207" i="5"/>
  <c r="O328" i="4"/>
  <c r="O303" i="4"/>
  <c r="O313" i="4"/>
  <c r="O319" i="4"/>
  <c r="N163" i="5"/>
  <c r="N136" i="5"/>
  <c r="N336" i="6"/>
  <c r="O220" i="5"/>
  <c r="O194" i="5"/>
  <c r="N139" i="5"/>
  <c r="N145" i="5"/>
  <c r="N192" i="5"/>
  <c r="N165" i="5"/>
  <c r="O357" i="4"/>
  <c r="O332" i="4"/>
  <c r="O342" i="4"/>
  <c r="O348" i="4"/>
  <c r="N365" i="6"/>
  <c r="O236" i="5"/>
  <c r="N149" i="6"/>
  <c r="N211" i="5"/>
  <c r="N187" i="5"/>
  <c r="O223" i="5"/>
  <c r="O249" i="5"/>
  <c r="N168" i="5"/>
  <c r="N174" i="5"/>
  <c r="N178" i="6"/>
  <c r="N221" i="5"/>
  <c r="N194" i="5"/>
  <c r="O265" i="5"/>
  <c r="O252" i="5"/>
  <c r="O278" i="5"/>
  <c r="N240" i="5"/>
  <c r="N216" i="5"/>
  <c r="O386" i="4"/>
  <c r="O361" i="4"/>
  <c r="O371" i="4"/>
  <c r="O377" i="4"/>
  <c r="N394" i="6"/>
  <c r="N197" i="5"/>
  <c r="N203" i="5"/>
  <c r="N207" i="6"/>
  <c r="O294" i="5"/>
  <c r="O307" i="5"/>
  <c r="O281" i="5"/>
  <c r="N423" i="6"/>
  <c r="N14" i="8"/>
  <c r="O38" i="5"/>
  <c r="O67" i="5"/>
  <c r="O415" i="4"/>
  <c r="O390" i="4"/>
  <c r="N250" i="5"/>
  <c r="N223" i="5"/>
  <c r="N226" i="5"/>
  <c r="N232" i="5"/>
  <c r="N269" i="5"/>
  <c r="N245" i="5"/>
  <c r="N298" i="5"/>
  <c r="N274" i="5"/>
  <c r="N279" i="5"/>
  <c r="N252" i="5"/>
  <c r="N255" i="5"/>
  <c r="N261" i="5"/>
  <c r="O323" i="5"/>
  <c r="N37" i="8"/>
  <c r="O96" i="5"/>
  <c r="O71" i="5"/>
  <c r="O81" i="5"/>
  <c r="O87" i="5"/>
  <c r="O310" i="5"/>
  <c r="O336" i="5"/>
  <c r="O400" i="4"/>
  <c r="O42" i="5"/>
  <c r="O9" i="5"/>
  <c r="O13" i="5"/>
  <c r="O23" i="5"/>
  <c r="O29" i="5"/>
  <c r="O419" i="4"/>
  <c r="O429" i="4"/>
  <c r="O435" i="4"/>
  <c r="N236" i="6"/>
  <c r="O365" i="5"/>
  <c r="O339" i="5"/>
  <c r="O406" i="4"/>
  <c r="O52" i="5"/>
  <c r="O58" i="5"/>
  <c r="N308" i="5"/>
  <c r="N281" i="5"/>
  <c r="N284" i="5"/>
  <c r="N290" i="5"/>
  <c r="O125" i="5"/>
  <c r="O100" i="5"/>
  <c r="O110" i="5"/>
  <c r="O116" i="5"/>
  <c r="N60" i="8"/>
  <c r="O352" i="5"/>
  <c r="N265" i="6"/>
  <c r="N327" i="5"/>
  <c r="N303" i="5"/>
  <c r="N294" i="6"/>
  <c r="O381" i="5"/>
  <c r="N83" i="8"/>
  <c r="N356" i="5"/>
  <c r="N332" i="5"/>
  <c r="O154" i="5"/>
  <c r="O129" i="5"/>
  <c r="O139" i="5"/>
  <c r="O145" i="5"/>
  <c r="N337" i="5"/>
  <c r="N310" i="5"/>
  <c r="N313" i="5"/>
  <c r="N319" i="5"/>
  <c r="O394" i="5"/>
  <c r="O368" i="5"/>
  <c r="N385" i="5"/>
  <c r="N361" i="5"/>
  <c r="N366" i="5"/>
  <c r="N339" i="5"/>
  <c r="N342" i="5"/>
  <c r="N348" i="5"/>
  <c r="N106" i="8"/>
  <c r="N323" i="6"/>
  <c r="O423" i="5"/>
  <c r="O17" i="6"/>
  <c r="O397" i="5"/>
  <c r="O46" i="6"/>
  <c r="O75" i="6"/>
  <c r="O33" i="6"/>
  <c r="O62" i="6"/>
  <c r="O410" i="5"/>
  <c r="O4" i="6"/>
  <c r="O183" i="5"/>
  <c r="O158" i="5"/>
  <c r="O168" i="5"/>
  <c r="O174" i="5"/>
  <c r="N395" i="5"/>
  <c r="N368" i="5"/>
  <c r="N129" i="8"/>
  <c r="O426" i="5"/>
  <c r="O20" i="6"/>
  <c r="O49" i="6"/>
  <c r="N371" i="5"/>
  <c r="N377" i="5"/>
  <c r="N352" i="6"/>
  <c r="O91" i="6"/>
  <c r="N414" i="5"/>
  <c r="N8" i="6"/>
  <c r="N37" i="6"/>
  <c r="N66" i="6"/>
  <c r="N390" i="5"/>
  <c r="O212" i="5"/>
  <c r="O187" i="5"/>
  <c r="O197" i="5"/>
  <c r="O203" i="5"/>
  <c r="O104" i="6"/>
  <c r="O78" i="6"/>
  <c r="N95" i="6"/>
  <c r="N71" i="6"/>
  <c r="N381" i="6"/>
  <c r="N152" i="8"/>
  <c r="O120" i="6"/>
  <c r="O241" i="5"/>
  <c r="O216" i="5"/>
  <c r="O226" i="5"/>
  <c r="O232" i="5"/>
  <c r="N419" i="5"/>
  <c r="N13" i="6"/>
  <c r="N400" i="5"/>
  <c r="N42" i="6"/>
  <c r="O107" i="6"/>
  <c r="O133" i="6"/>
  <c r="N424" i="5"/>
  <c r="N18" i="6"/>
  <c r="N47" i="6"/>
  <c r="N76" i="6"/>
  <c r="N397" i="5"/>
  <c r="O162" i="6"/>
  <c r="O136" i="6"/>
  <c r="N175" i="8"/>
  <c r="N410" i="6"/>
  <c r="N4" i="8"/>
  <c r="O149" i="6"/>
  <c r="N406" i="5"/>
  <c r="N435" i="5"/>
  <c r="N429" i="5"/>
  <c r="N23" i="6"/>
  <c r="N29" i="6"/>
  <c r="N52" i="6"/>
  <c r="N58" i="6"/>
  <c r="N426" i="5"/>
  <c r="N20" i="6"/>
  <c r="N49" i="6"/>
  <c r="N81" i="6"/>
  <c r="N87" i="6"/>
  <c r="N105" i="6"/>
  <c r="N78" i="6"/>
  <c r="O270" i="5"/>
  <c r="O245" i="5"/>
  <c r="O255" i="5"/>
  <c r="O261" i="5"/>
  <c r="N124" i="6"/>
  <c r="N100" i="6"/>
  <c r="N134" i="6"/>
  <c r="N107" i="6"/>
  <c r="O178" i="6"/>
  <c r="N27" i="8"/>
  <c r="N153" i="6"/>
  <c r="N129" i="6"/>
  <c r="N198" i="8"/>
  <c r="N110" i="6"/>
  <c r="N116" i="6"/>
  <c r="O299" i="5"/>
  <c r="O274" i="5"/>
  <c r="O284" i="5"/>
  <c r="O290" i="5"/>
  <c r="O191" i="6"/>
  <c r="O165" i="6"/>
  <c r="N182" i="6"/>
  <c r="N158" i="6"/>
  <c r="N50" i="8"/>
  <c r="O194" i="6"/>
  <c r="O220" i="6"/>
  <c r="O207" i="6"/>
  <c r="O328" i="5"/>
  <c r="O303" i="5"/>
  <c r="O313" i="5"/>
  <c r="O319" i="5"/>
  <c r="N221" i="8"/>
  <c r="N163" i="6"/>
  <c r="N136" i="6"/>
  <c r="N139" i="6"/>
  <c r="N145" i="6"/>
  <c r="N192" i="6"/>
  <c r="N165" i="6"/>
  <c r="O249" i="6"/>
  <c r="O223" i="6"/>
  <c r="N244" i="8"/>
  <c r="O236" i="6"/>
  <c r="N73" i="8"/>
  <c r="O357" i="5"/>
  <c r="O332" i="5"/>
  <c r="O342" i="5"/>
  <c r="O348" i="5"/>
  <c r="N168" i="6"/>
  <c r="N174" i="6"/>
  <c r="N211" i="6"/>
  <c r="N187" i="6"/>
  <c r="N267" i="8"/>
  <c r="O265" i="6"/>
  <c r="N240" i="6"/>
  <c r="N216" i="6"/>
  <c r="O386" i="5"/>
  <c r="O361" i="5"/>
  <c r="O371" i="5"/>
  <c r="O377" i="5"/>
  <c r="O252" i="6"/>
  <c r="O278" i="6"/>
  <c r="N96" i="8"/>
  <c r="N221" i="6"/>
  <c r="N194" i="6"/>
  <c r="N197" i="6"/>
  <c r="N203" i="6"/>
  <c r="N226" i="6"/>
  <c r="N232" i="6"/>
  <c r="N250" i="6"/>
  <c r="N223" i="6"/>
  <c r="N269" i="6"/>
  <c r="N245" i="6"/>
  <c r="O294" i="6"/>
  <c r="N119" i="8"/>
  <c r="O38" i="6"/>
  <c r="O67" i="6"/>
  <c r="O415" i="5"/>
  <c r="O9" i="6"/>
  <c r="O390" i="5"/>
  <c r="O281" i="6"/>
  <c r="O307" i="6"/>
  <c r="N14" i="9"/>
  <c r="N290" i="8"/>
  <c r="O323" i="6"/>
  <c r="O336" i="6"/>
  <c r="O310" i="6"/>
  <c r="N37" i="9"/>
  <c r="O400" i="5"/>
  <c r="O42" i="6"/>
  <c r="O419" i="5"/>
  <c r="O13" i="6"/>
  <c r="N298" i="6"/>
  <c r="N274" i="6"/>
  <c r="O96" i="6"/>
  <c r="O71" i="6"/>
  <c r="O81" i="6"/>
  <c r="O87" i="6"/>
  <c r="N279" i="6"/>
  <c r="N252" i="6"/>
  <c r="N255" i="6"/>
  <c r="N261" i="6"/>
  <c r="N142" i="8"/>
  <c r="N60" i="9"/>
  <c r="O125" i="6"/>
  <c r="O100" i="6"/>
  <c r="O110" i="6"/>
  <c r="O116" i="6"/>
  <c r="N284" i="6"/>
  <c r="N290" i="6"/>
  <c r="N327" i="6"/>
  <c r="N303" i="6"/>
  <c r="O339" i="6"/>
  <c r="O365" i="6"/>
  <c r="N308" i="6"/>
  <c r="N281" i="6"/>
  <c r="N165" i="8"/>
  <c r="O429" i="5"/>
  <c r="O23" i="6"/>
  <c r="O29" i="6"/>
  <c r="O52" i="6"/>
  <c r="O58" i="6"/>
  <c r="O406" i="5"/>
  <c r="O435" i="5"/>
  <c r="O352" i="6"/>
  <c r="N188" i="8"/>
  <c r="O154" i="6"/>
  <c r="O129" i="6"/>
  <c r="O139" i="6"/>
  <c r="O145" i="6"/>
  <c r="N356" i="6"/>
  <c r="N332" i="6"/>
  <c r="O381" i="6"/>
  <c r="N337" i="6"/>
  <c r="N310" i="6"/>
  <c r="N313" i="6"/>
  <c r="N319" i="6"/>
  <c r="N83" i="9"/>
  <c r="O368" i="6"/>
  <c r="O394" i="6"/>
  <c r="N106" i="9"/>
  <c r="N385" i="6"/>
  <c r="N361" i="6"/>
  <c r="O183" i="6"/>
  <c r="O158" i="6"/>
  <c r="O168" i="6"/>
  <c r="O174" i="6"/>
  <c r="N211" i="8"/>
  <c r="O4" i="8"/>
  <c r="O410" i="6"/>
  <c r="O14" i="8"/>
  <c r="O397" i="6"/>
  <c r="O426" i="6"/>
  <c r="O423" i="6"/>
  <c r="N366" i="6"/>
  <c r="N339" i="6"/>
  <c r="N342" i="6"/>
  <c r="N348" i="6"/>
  <c r="O212" i="6"/>
  <c r="O187" i="6"/>
  <c r="O197" i="6"/>
  <c r="O203" i="6"/>
  <c r="O17" i="8"/>
  <c r="O37" i="8"/>
  <c r="N395" i="6"/>
  <c r="N368" i="6"/>
  <c r="N371" i="6"/>
  <c r="N377" i="6"/>
  <c r="N7" i="8"/>
  <c r="N414" i="6"/>
  <c r="N390" i="6"/>
  <c r="O27" i="8"/>
  <c r="N129" i="9"/>
  <c r="N234" i="8"/>
  <c r="N257" i="8"/>
  <c r="O50" i="8"/>
  <c r="N15" i="8"/>
  <c r="N424" i="6"/>
  <c r="N397" i="6"/>
  <c r="N426" i="6"/>
  <c r="N30" i="8"/>
  <c r="N12" i="8"/>
  <c r="N152" i="9"/>
  <c r="O40" i="8"/>
  <c r="O60" i="8"/>
  <c r="N419" i="6"/>
  <c r="N400" i="6"/>
  <c r="O241" i="6"/>
  <c r="O216" i="6"/>
  <c r="O226" i="6"/>
  <c r="O232" i="6"/>
  <c r="N429" i="6"/>
  <c r="N406" i="6"/>
  <c r="N435" i="6"/>
  <c r="N38" i="8"/>
  <c r="N17" i="8"/>
  <c r="O73" i="8"/>
  <c r="O270" i="6"/>
  <c r="O245" i="6"/>
  <c r="O255" i="6"/>
  <c r="O261" i="6"/>
  <c r="O83" i="8"/>
  <c r="O63" i="8"/>
  <c r="N175" i="9"/>
  <c r="N53" i="8"/>
  <c r="N35" i="8"/>
  <c r="N18" i="8"/>
  <c r="N23" i="8"/>
  <c r="N280" i="8"/>
  <c r="N4" i="9"/>
  <c r="O96" i="8"/>
  <c r="N61" i="8"/>
  <c r="N40" i="8"/>
  <c r="N41" i="8"/>
  <c r="N46" i="8"/>
  <c r="O299" i="6"/>
  <c r="O274" i="6"/>
  <c r="O284" i="6"/>
  <c r="O290" i="6"/>
  <c r="N27" i="9"/>
  <c r="N76" i="8"/>
  <c r="N58" i="8"/>
  <c r="N198" i="9"/>
  <c r="O106" i="8"/>
  <c r="O86" i="8"/>
  <c r="N221" i="9"/>
  <c r="N50" i="9"/>
  <c r="O109" i="8"/>
  <c r="O129" i="8"/>
  <c r="O119" i="8"/>
  <c r="O328" i="6"/>
  <c r="O303" i="6"/>
  <c r="O313" i="6"/>
  <c r="O319" i="6"/>
  <c r="N84" i="8"/>
  <c r="N63" i="8"/>
  <c r="N64" i="8"/>
  <c r="N69" i="8"/>
  <c r="N99" i="8"/>
  <c r="N81" i="8"/>
  <c r="O142" i="8"/>
  <c r="N122" i="8"/>
  <c r="N104" i="8"/>
  <c r="O152" i="8"/>
  <c r="O132" i="8"/>
  <c r="N73" i="9"/>
  <c r="N107" i="8"/>
  <c r="N86" i="8"/>
  <c r="N87" i="8"/>
  <c r="N92" i="8"/>
  <c r="O357" i="6"/>
  <c r="O332" i="6"/>
  <c r="O342" i="6"/>
  <c r="O348" i="6"/>
  <c r="N244" i="9"/>
  <c r="N96" i="9"/>
  <c r="N267" i="9"/>
  <c r="O386" i="6"/>
  <c r="O361" i="6"/>
  <c r="O371" i="6"/>
  <c r="O377" i="6"/>
  <c r="N110" i="8"/>
  <c r="N115" i="8"/>
  <c r="N145" i="8"/>
  <c r="N127" i="8"/>
  <c r="N130" i="8"/>
  <c r="N109" i="8"/>
  <c r="O175" i="8"/>
  <c r="O155" i="8"/>
  <c r="O165" i="8"/>
  <c r="N168" i="8"/>
  <c r="N150" i="8"/>
  <c r="O415" i="6"/>
  <c r="O8" i="8"/>
  <c r="O390" i="6"/>
  <c r="O178" i="8"/>
  <c r="O198" i="8"/>
  <c r="N290" i="9"/>
  <c r="N14" i="10"/>
  <c r="O188" i="8"/>
  <c r="N153" i="8"/>
  <c r="N132" i="8"/>
  <c r="N133" i="8"/>
  <c r="N138" i="8"/>
  <c r="N119" i="9"/>
  <c r="N176" i="8"/>
  <c r="N155" i="8"/>
  <c r="O419" i="6"/>
  <c r="O400" i="6"/>
  <c r="N142" i="9"/>
  <c r="O201" i="8"/>
  <c r="O221" i="8"/>
  <c r="O31" i="8"/>
  <c r="O12" i="8"/>
  <c r="O18" i="8"/>
  <c r="O23" i="8"/>
  <c r="O211" i="8"/>
  <c r="N156" i="8"/>
  <c r="N161" i="8"/>
  <c r="N37" i="10"/>
  <c r="N191" i="8"/>
  <c r="N173" i="8"/>
  <c r="N165" i="9"/>
  <c r="N60" i="10"/>
  <c r="O406" i="6"/>
  <c r="O435" i="6"/>
  <c r="O429" i="6"/>
  <c r="O234" i="8"/>
  <c r="O54" i="8"/>
  <c r="O35" i="8"/>
  <c r="O41" i="8"/>
  <c r="O46" i="8"/>
  <c r="N199" i="8"/>
  <c r="N178" i="8"/>
  <c r="N179" i="8"/>
  <c r="N184" i="8"/>
  <c r="N214" i="8"/>
  <c r="N196" i="8"/>
  <c r="O224" i="8"/>
  <c r="O244" i="8"/>
  <c r="N202" i="8"/>
  <c r="N207" i="8"/>
  <c r="N222" i="8"/>
  <c r="N201" i="8"/>
  <c r="N237" i="8"/>
  <c r="N219" i="8"/>
  <c r="O257" i="8"/>
  <c r="O77" i="8"/>
  <c r="O58" i="8"/>
  <c r="O64" i="8"/>
  <c r="O69" i="8"/>
  <c r="N188" i="9"/>
  <c r="N83" i="10"/>
  <c r="O247" i="8"/>
  <c r="O267" i="8"/>
  <c r="O280" i="8"/>
  <c r="O4" i="9"/>
  <c r="N225" i="8"/>
  <c r="N230" i="8"/>
  <c r="O290" i="8"/>
  <c r="O293" i="8"/>
  <c r="O270" i="8"/>
  <c r="O14" i="9"/>
  <c r="O100" i="8"/>
  <c r="O81" i="8"/>
  <c r="O87" i="8"/>
  <c r="O92" i="8"/>
  <c r="N106" i="10"/>
  <c r="N260" i="8"/>
  <c r="N242" i="8"/>
  <c r="N211" i="9"/>
  <c r="N245" i="8"/>
  <c r="N224" i="8"/>
  <c r="O123" i="8"/>
  <c r="O104" i="8"/>
  <c r="O110" i="8"/>
  <c r="O115" i="8"/>
  <c r="N234" i="9"/>
  <c r="N283" i="8"/>
  <c r="N288" i="8"/>
  <c r="N7" i="9"/>
  <c r="N265" i="8"/>
  <c r="O27" i="9"/>
  <c r="N268" i="8"/>
  <c r="N247" i="8"/>
  <c r="N248" i="8"/>
  <c r="N253" i="8"/>
  <c r="N129" i="10"/>
  <c r="O37" i="9"/>
  <c r="O17" i="9"/>
  <c r="O40" i="9"/>
  <c r="O60" i="9"/>
  <c r="N30" i="9"/>
  <c r="N12" i="9"/>
  <c r="N152" i="10"/>
  <c r="N291" i="8"/>
  <c r="N293" i="8"/>
  <c r="N294" i="8"/>
  <c r="N299" i="8"/>
  <c r="N15" i="9"/>
  <c r="N270" i="8"/>
  <c r="N271" i="8"/>
  <c r="N276" i="8"/>
  <c r="N257" i="9"/>
  <c r="O50" i="9"/>
  <c r="O146" i="8"/>
  <c r="O127" i="8"/>
  <c r="O133" i="8"/>
  <c r="O138" i="8"/>
  <c r="O169" i="8"/>
  <c r="O150" i="8"/>
  <c r="O156" i="8"/>
  <c r="O161" i="8"/>
  <c r="O73" i="9"/>
  <c r="N38" i="9"/>
  <c r="N17" i="9"/>
  <c r="N175" i="10"/>
  <c r="N53" i="9"/>
  <c r="N35" i="9"/>
  <c r="N280" i="9"/>
  <c r="N4" i="10"/>
  <c r="N18" i="9"/>
  <c r="N23" i="9"/>
  <c r="O83" i="9"/>
  <c r="O63" i="9"/>
  <c r="N198" i="10"/>
  <c r="N27" i="10"/>
  <c r="O106" i="9"/>
  <c r="O86" i="9"/>
  <c r="N61" i="9"/>
  <c r="N40" i="9"/>
  <c r="N41" i="9"/>
  <c r="N46" i="9"/>
  <c r="O96" i="9"/>
  <c r="N76" i="9"/>
  <c r="N58" i="9"/>
  <c r="O192" i="8"/>
  <c r="O173" i="8"/>
  <c r="O179" i="8"/>
  <c r="O184" i="8"/>
  <c r="O215" i="8"/>
  <c r="O196" i="8"/>
  <c r="O202" i="8"/>
  <c r="O207" i="8"/>
  <c r="N50" i="10"/>
  <c r="N84" i="9"/>
  <c r="N63" i="9"/>
  <c r="N64" i="9"/>
  <c r="N69" i="9"/>
  <c r="O129" i="9"/>
  <c r="O109" i="9"/>
  <c r="N99" i="9"/>
  <c r="N81" i="9"/>
  <c r="O119" i="9"/>
  <c r="N221" i="10"/>
  <c r="N107" i="9"/>
  <c r="N86" i="9"/>
  <c r="N244" i="10"/>
  <c r="N73" i="10"/>
  <c r="O132" i="9"/>
  <c r="O152" i="9"/>
  <c r="N87" i="9"/>
  <c r="N92" i="9"/>
  <c r="O142" i="9"/>
  <c r="N122" i="9"/>
  <c r="N104" i="9"/>
  <c r="O238" i="8"/>
  <c r="O219" i="8"/>
  <c r="O225" i="8"/>
  <c r="O230" i="8"/>
  <c r="O175" i="9"/>
  <c r="O155" i="9"/>
  <c r="O261" i="8"/>
  <c r="O242" i="8"/>
  <c r="O248" i="8"/>
  <c r="O253" i="8"/>
  <c r="N267" i="10"/>
  <c r="N96" i="10"/>
  <c r="N145" i="9"/>
  <c r="N127" i="9"/>
  <c r="O165" i="9"/>
  <c r="N130" i="9"/>
  <c r="N109" i="9"/>
  <c r="N110" i="9"/>
  <c r="N115" i="9"/>
  <c r="N153" i="9"/>
  <c r="N132" i="9"/>
  <c r="O8" i="9"/>
  <c r="O284" i="8"/>
  <c r="O288" i="8"/>
  <c r="O294" i="8"/>
  <c r="O299" i="8"/>
  <c r="O265" i="8"/>
  <c r="O271" i="8"/>
  <c r="O276" i="8"/>
  <c r="N14" i="11"/>
  <c r="N290" i="10"/>
  <c r="O188" i="9"/>
  <c r="N133" i="9"/>
  <c r="N138" i="9"/>
  <c r="N168" i="9"/>
  <c r="N150" i="9"/>
  <c r="N119" i="10"/>
  <c r="O178" i="9"/>
  <c r="O198" i="9"/>
  <c r="N142" i="10"/>
  <c r="N191" i="9"/>
  <c r="N173" i="9"/>
  <c r="O31" i="9"/>
  <c r="O12" i="9"/>
  <c r="O18" i="9"/>
  <c r="O23" i="9"/>
  <c r="N37" i="11"/>
  <c r="O201" i="9"/>
  <c r="O221" i="9"/>
  <c r="O211" i="9"/>
  <c r="N176" i="9"/>
  <c r="N155" i="9"/>
  <c r="N156" i="9"/>
  <c r="N161" i="9"/>
  <c r="N199" i="9"/>
  <c r="N178" i="9"/>
  <c r="O224" i="9"/>
  <c r="O244" i="9"/>
  <c r="N214" i="9"/>
  <c r="N196" i="9"/>
  <c r="O54" i="9"/>
  <c r="O35" i="9"/>
  <c r="O41" i="9"/>
  <c r="O46" i="9"/>
  <c r="N60" i="11"/>
  <c r="N179" i="9"/>
  <c r="N184" i="9"/>
  <c r="O234" i="9"/>
  <c r="N165" i="10"/>
  <c r="N237" i="9"/>
  <c r="N219" i="9"/>
  <c r="N188" i="10"/>
  <c r="N83" i="11"/>
  <c r="O77" i="9"/>
  <c r="O58" i="9"/>
  <c r="O64" i="9"/>
  <c r="O69" i="9"/>
  <c r="O257" i="9"/>
  <c r="O247" i="9"/>
  <c r="O267" i="9"/>
  <c r="N222" i="9"/>
  <c r="N201" i="9"/>
  <c r="N202" i="9"/>
  <c r="N207" i="9"/>
  <c r="N211" i="10"/>
  <c r="N245" i="9"/>
  <c r="N224" i="9"/>
  <c r="N225" i="9"/>
  <c r="N230" i="9"/>
  <c r="O100" i="9"/>
  <c r="O81" i="9"/>
  <c r="O87" i="9"/>
  <c r="O92" i="9"/>
  <c r="O270" i="9"/>
  <c r="O14" i="10"/>
  <c r="O290" i="9"/>
  <c r="O293" i="9"/>
  <c r="N106" i="11"/>
  <c r="O280" i="9"/>
  <c r="O4" i="10"/>
  <c r="N260" i="9"/>
  <c r="N242" i="9"/>
  <c r="O27" i="10"/>
  <c r="N268" i="9"/>
  <c r="N247" i="9"/>
  <c r="O37" i="10"/>
  <c r="O17" i="10"/>
  <c r="N129" i="11"/>
  <c r="N234" i="10"/>
  <c r="N283" i="9"/>
  <c r="N288" i="9"/>
  <c r="N7" i="10"/>
  <c r="N265" i="9"/>
  <c r="O123" i="9"/>
  <c r="O104" i="9"/>
  <c r="O110" i="9"/>
  <c r="O115" i="9"/>
  <c r="N248" i="9"/>
  <c r="N253" i="9"/>
  <c r="O146" i="9"/>
  <c r="O127" i="9"/>
  <c r="O133" i="9"/>
  <c r="O138" i="9"/>
  <c r="N30" i="10"/>
  <c r="N12" i="10"/>
  <c r="O60" i="10"/>
  <c r="O40" i="10"/>
  <c r="N15" i="10"/>
  <c r="N291" i="9"/>
  <c r="N293" i="9"/>
  <c r="N294" i="9"/>
  <c r="N299" i="9"/>
  <c r="N270" i="9"/>
  <c r="O50" i="10"/>
  <c r="N152" i="11"/>
  <c r="N271" i="9"/>
  <c r="N276" i="9"/>
  <c r="N257" i="10"/>
  <c r="N175" i="11"/>
  <c r="N4" i="11"/>
  <c r="N280" i="10"/>
  <c r="O73" i="10"/>
  <c r="N53" i="10"/>
  <c r="N35" i="10"/>
  <c r="N38" i="10"/>
  <c r="N17" i="10"/>
  <c r="O63" i="10"/>
  <c r="O83" i="10"/>
  <c r="N18" i="10"/>
  <c r="N23" i="10"/>
  <c r="O169" i="9"/>
  <c r="O150" i="9"/>
  <c r="O156" i="9"/>
  <c r="O161" i="9"/>
  <c r="O192" i="9"/>
  <c r="O173" i="9"/>
  <c r="O179" i="9"/>
  <c r="O184" i="9"/>
  <c r="O96" i="10"/>
  <c r="N76" i="10"/>
  <c r="N58" i="10"/>
  <c r="N27" i="11"/>
  <c r="O106" i="10"/>
  <c r="O86" i="10"/>
  <c r="N61" i="10"/>
  <c r="N40" i="10"/>
  <c r="N41" i="10"/>
  <c r="N46" i="10"/>
  <c r="N198" i="11"/>
  <c r="N50" i="11"/>
  <c r="N99" i="10"/>
  <c r="N81" i="10"/>
  <c r="N84" i="10"/>
  <c r="N63" i="10"/>
  <c r="N64" i="10"/>
  <c r="N69" i="10"/>
  <c r="O119" i="10"/>
  <c r="N221" i="11"/>
  <c r="O129" i="10"/>
  <c r="O109" i="10"/>
  <c r="O215" i="9"/>
  <c r="O196" i="9"/>
  <c r="O202" i="9"/>
  <c r="O207" i="9"/>
  <c r="N107" i="10"/>
  <c r="N86" i="10"/>
  <c r="N87" i="10"/>
  <c r="N92" i="10"/>
  <c r="O152" i="10"/>
  <c r="O132" i="10"/>
  <c r="N244" i="11"/>
  <c r="N73" i="11"/>
  <c r="O238" i="9"/>
  <c r="O219" i="9"/>
  <c r="O225" i="9"/>
  <c r="O230" i="9"/>
  <c r="N122" i="10"/>
  <c r="N104" i="10"/>
  <c r="O142" i="10"/>
  <c r="N145" i="10"/>
  <c r="N127" i="10"/>
  <c r="O155" i="10"/>
  <c r="O175" i="10"/>
  <c r="O165" i="10"/>
  <c r="O261" i="9"/>
  <c r="O242" i="9"/>
  <c r="O248" i="9"/>
  <c r="O253" i="9"/>
  <c r="N267" i="11"/>
  <c r="N96" i="11"/>
  <c r="N130" i="10"/>
  <c r="N109" i="10"/>
  <c r="N110" i="10"/>
  <c r="N115" i="10"/>
  <c r="N153" i="10"/>
  <c r="N132" i="10"/>
  <c r="O188" i="10"/>
  <c r="N133" i="10"/>
  <c r="N138" i="10"/>
  <c r="O284" i="9"/>
  <c r="O288" i="9"/>
  <c r="O294" i="9"/>
  <c r="O299" i="9"/>
  <c r="O8" i="10"/>
  <c r="O265" i="9"/>
  <c r="O271" i="9"/>
  <c r="O276" i="9"/>
  <c r="O178" i="10"/>
  <c r="O198" i="10"/>
  <c r="N290" i="11"/>
  <c r="N14" i="12"/>
  <c r="N168" i="10"/>
  <c r="N150" i="10"/>
  <c r="N119" i="11"/>
  <c r="N37" i="12"/>
  <c r="O211" i="10"/>
  <c r="N191" i="10"/>
  <c r="N173" i="10"/>
  <c r="O201" i="10"/>
  <c r="O221" i="10"/>
  <c r="O31" i="10"/>
  <c r="O12" i="10"/>
  <c r="O18" i="10"/>
  <c r="O23" i="10"/>
  <c r="N142" i="11"/>
  <c r="N176" i="10"/>
  <c r="N155" i="10"/>
  <c r="N156" i="10"/>
  <c r="N161" i="10"/>
  <c r="N165" i="11"/>
  <c r="N199" i="10"/>
  <c r="N178" i="10"/>
  <c r="N179" i="10"/>
  <c r="N184" i="10"/>
  <c r="O234" i="10"/>
  <c r="O224" i="10"/>
  <c r="O244" i="10"/>
  <c r="N60" i="12"/>
  <c r="N214" i="10"/>
  <c r="N196" i="10"/>
  <c r="O54" i="10"/>
  <c r="O35" i="10"/>
  <c r="O41" i="10"/>
  <c r="O46" i="10"/>
  <c r="N222" i="10"/>
  <c r="N201" i="10"/>
  <c r="N202" i="10"/>
  <c r="N207" i="10"/>
  <c r="O267" i="10"/>
  <c r="O247" i="10"/>
  <c r="O77" i="10"/>
  <c r="O58" i="10"/>
  <c r="O64" i="10"/>
  <c r="O69" i="10"/>
  <c r="O257" i="10"/>
  <c r="N237" i="10"/>
  <c r="N219" i="10"/>
  <c r="N83" i="12"/>
  <c r="N188" i="11"/>
  <c r="N106" i="12"/>
  <c r="O100" i="10"/>
  <c r="O81" i="10"/>
  <c r="O87" i="10"/>
  <c r="O92" i="10"/>
  <c r="O270" i="10"/>
  <c r="O14" i="11"/>
  <c r="O290" i="10"/>
  <c r="O293" i="10"/>
  <c r="N245" i="10"/>
  <c r="N224" i="10"/>
  <c r="N225" i="10"/>
  <c r="N230" i="10"/>
  <c r="O4" i="11"/>
  <c r="O280" i="10"/>
  <c r="N211" i="11"/>
  <c r="N260" i="10"/>
  <c r="N242" i="10"/>
  <c r="O37" i="11"/>
  <c r="O17" i="11"/>
  <c r="O123" i="10"/>
  <c r="O104" i="10"/>
  <c r="O110" i="10"/>
  <c r="O115" i="10"/>
  <c r="N7" i="11"/>
  <c r="N283" i="10"/>
  <c r="N288" i="10"/>
  <c r="N265" i="10"/>
  <c r="O27" i="11"/>
  <c r="N129" i="12"/>
  <c r="N234" i="11"/>
  <c r="N268" i="10"/>
  <c r="N247" i="10"/>
  <c r="N248" i="10"/>
  <c r="N253" i="10"/>
  <c r="O50" i="11"/>
  <c r="N291" i="10"/>
  <c r="N293" i="10"/>
  <c r="N15" i="11"/>
  <c r="N270" i="10"/>
  <c r="N271" i="10"/>
  <c r="N276" i="10"/>
  <c r="N257" i="11"/>
  <c r="N30" i="11"/>
  <c r="N12" i="11"/>
  <c r="O60" i="11"/>
  <c r="O40" i="11"/>
  <c r="N152" i="12"/>
  <c r="O146" i="10"/>
  <c r="O127" i="10"/>
  <c r="O133" i="10"/>
  <c r="O138" i="10"/>
  <c r="N294" i="10"/>
  <c r="N299" i="10"/>
  <c r="N38" i="11"/>
  <c r="N17" i="11"/>
  <c r="N175" i="12"/>
  <c r="O63" i="11"/>
  <c r="O83" i="11"/>
  <c r="N280" i="11"/>
  <c r="N4" i="12"/>
  <c r="N18" i="11"/>
  <c r="N23" i="11"/>
  <c r="O73" i="11"/>
  <c r="O169" i="10"/>
  <c r="O150" i="10"/>
  <c r="O156" i="10"/>
  <c r="O161" i="10"/>
  <c r="N53" i="11"/>
  <c r="N35" i="11"/>
  <c r="N61" i="11"/>
  <c r="N40" i="11"/>
  <c r="N27" i="12"/>
  <c r="N76" i="11"/>
  <c r="N58" i="11"/>
  <c r="O86" i="11"/>
  <c r="O106" i="11"/>
  <c r="O96" i="11"/>
  <c r="N41" i="11"/>
  <c r="N46" i="11"/>
  <c r="O192" i="10"/>
  <c r="O173" i="10"/>
  <c r="O179" i="10"/>
  <c r="O184" i="10"/>
  <c r="N198" i="12"/>
  <c r="N221" i="12"/>
  <c r="O215" i="10"/>
  <c r="O196" i="10"/>
  <c r="O202" i="10"/>
  <c r="O207" i="10"/>
  <c r="N50" i="12"/>
  <c r="N99" i="11"/>
  <c r="N81" i="11"/>
  <c r="O119" i="11"/>
  <c r="O109" i="11"/>
  <c r="O129" i="11"/>
  <c r="N84" i="11"/>
  <c r="N63" i="11"/>
  <c r="N64" i="11"/>
  <c r="N69" i="11"/>
  <c r="N107" i="11"/>
  <c r="N86" i="11"/>
  <c r="N87" i="11"/>
  <c r="N92" i="11"/>
  <c r="O152" i="11"/>
  <c r="O132" i="11"/>
  <c r="O238" i="10"/>
  <c r="O219" i="10"/>
  <c r="O225" i="10"/>
  <c r="O230" i="10"/>
  <c r="N244" i="12"/>
  <c r="N122" i="11"/>
  <c r="N104" i="11"/>
  <c r="N73" i="12"/>
  <c r="O142" i="11"/>
  <c r="N267" i="12"/>
  <c r="O155" i="11"/>
  <c r="O175" i="11"/>
  <c r="N96" i="12"/>
  <c r="N145" i="11"/>
  <c r="N127" i="11"/>
  <c r="N130" i="11"/>
  <c r="N109" i="11"/>
  <c r="O165" i="11"/>
  <c r="O261" i="10"/>
  <c r="O242" i="10"/>
  <c r="O248" i="10"/>
  <c r="O253" i="10"/>
  <c r="N110" i="11"/>
  <c r="N115" i="11"/>
  <c r="O198" i="11"/>
  <c r="O178" i="11"/>
  <c r="N119" i="12"/>
  <c r="N168" i="11"/>
  <c r="N150" i="11"/>
  <c r="O284" i="10"/>
  <c r="O288" i="10"/>
  <c r="O294" i="10"/>
  <c r="O299" i="10"/>
  <c r="O8" i="11"/>
  <c r="O265" i="10"/>
  <c r="O271" i="10"/>
  <c r="O276" i="10"/>
  <c r="O188" i="11"/>
  <c r="N153" i="11"/>
  <c r="N132" i="11"/>
  <c r="N133" i="11"/>
  <c r="N138" i="11"/>
  <c r="N290" i="12"/>
  <c r="N14" i="13"/>
  <c r="N37" i="13"/>
  <c r="O221" i="11"/>
  <c r="O201" i="11"/>
  <c r="N191" i="11"/>
  <c r="N173" i="11"/>
  <c r="N176" i="11"/>
  <c r="N155" i="11"/>
  <c r="N156" i="11"/>
  <c r="N161" i="11"/>
  <c r="O31" i="11"/>
  <c r="O12" i="11"/>
  <c r="O18" i="11"/>
  <c r="O23" i="11"/>
  <c r="O211" i="11"/>
  <c r="N142" i="12"/>
  <c r="N165" i="12"/>
  <c r="N199" i="11"/>
  <c r="N178" i="11"/>
  <c r="N179" i="11"/>
  <c r="N184" i="11"/>
  <c r="N60" i="13"/>
  <c r="N214" i="11"/>
  <c r="N196" i="11"/>
  <c r="O244" i="11"/>
  <c r="O224" i="11"/>
  <c r="O234" i="11"/>
  <c r="O54" i="11"/>
  <c r="O35" i="11"/>
  <c r="O41" i="11"/>
  <c r="O46" i="11"/>
  <c r="O247" i="11"/>
  <c r="O267" i="11"/>
  <c r="O77" i="11"/>
  <c r="O58" i="11"/>
  <c r="O64" i="11"/>
  <c r="O69" i="11"/>
  <c r="N83" i="13"/>
  <c r="N237" i="11"/>
  <c r="N219" i="11"/>
  <c r="O257" i="11"/>
  <c r="N222" i="11"/>
  <c r="N201" i="11"/>
  <c r="N202" i="11"/>
  <c r="N207" i="11"/>
  <c r="N188" i="12"/>
  <c r="N260" i="11"/>
  <c r="N242" i="11"/>
  <c r="O100" i="11"/>
  <c r="O81" i="11"/>
  <c r="O87" i="11"/>
  <c r="O92" i="11"/>
  <c r="O14" i="12"/>
  <c r="O270" i="11"/>
  <c r="O290" i="11"/>
  <c r="O293" i="11"/>
  <c r="N106" i="13"/>
  <c r="N245" i="11"/>
  <c r="N224" i="11"/>
  <c r="N211" i="12"/>
  <c r="O4" i="12"/>
  <c r="O280" i="11"/>
  <c r="N225" i="11"/>
  <c r="N230" i="11"/>
  <c r="O17" i="12"/>
  <c r="O37" i="12"/>
  <c r="O27" i="12"/>
  <c r="N234" i="12"/>
  <c r="O123" i="11"/>
  <c r="O104" i="11"/>
  <c r="O110" i="11"/>
  <c r="O115" i="11"/>
  <c r="N268" i="11"/>
  <c r="N247" i="11"/>
  <c r="N248" i="11"/>
  <c r="N253" i="11"/>
  <c r="N129" i="13"/>
  <c r="N283" i="11"/>
  <c r="N288" i="11"/>
  <c r="N7" i="12"/>
  <c r="N265" i="11"/>
  <c r="O146" i="11"/>
  <c r="O127" i="11"/>
  <c r="O133" i="11"/>
  <c r="O138" i="11"/>
  <c r="N30" i="12"/>
  <c r="N12" i="12"/>
  <c r="N257" i="12"/>
  <c r="O50" i="12"/>
  <c r="N152" i="13"/>
  <c r="O60" i="12"/>
  <c r="O40" i="12"/>
  <c r="N291" i="11"/>
  <c r="N293" i="11"/>
  <c r="N294" i="11"/>
  <c r="N299" i="11"/>
  <c r="N15" i="12"/>
  <c r="N270" i="11"/>
  <c r="N271" i="11"/>
  <c r="N276" i="11"/>
  <c r="N175" i="13"/>
  <c r="O73" i="12"/>
  <c r="N4" i="13"/>
  <c r="N280" i="12"/>
  <c r="N38" i="12"/>
  <c r="N17" i="12"/>
  <c r="O83" i="12"/>
  <c r="O63" i="12"/>
  <c r="N18" i="12"/>
  <c r="N23" i="12"/>
  <c r="N53" i="12"/>
  <c r="N35" i="12"/>
  <c r="O169" i="11"/>
  <c r="O150" i="11"/>
  <c r="O156" i="11"/>
  <c r="O161" i="11"/>
  <c r="O96" i="12"/>
  <c r="O192" i="11"/>
  <c r="O173" i="11"/>
  <c r="O179" i="11"/>
  <c r="O184" i="11"/>
  <c r="N76" i="12"/>
  <c r="N58" i="12"/>
  <c r="N27" i="13"/>
  <c r="O106" i="12"/>
  <c r="O86" i="12"/>
  <c r="N198" i="13"/>
  <c r="N61" i="12"/>
  <c r="N40" i="12"/>
  <c r="N41" i="12"/>
  <c r="N46" i="12"/>
  <c r="N99" i="12"/>
  <c r="N81" i="12"/>
  <c r="O215" i="11"/>
  <c r="O196" i="11"/>
  <c r="O202" i="11"/>
  <c r="O207" i="11"/>
  <c r="N221" i="13"/>
  <c r="N84" i="12"/>
  <c r="N63" i="12"/>
  <c r="N64" i="12"/>
  <c r="N69" i="12"/>
  <c r="O109" i="12"/>
  <c r="O129" i="12"/>
  <c r="O119" i="12"/>
  <c r="N50" i="13"/>
  <c r="N122" i="12"/>
  <c r="N104" i="12"/>
  <c r="N107" i="12"/>
  <c r="N86" i="12"/>
  <c r="N244" i="13"/>
  <c r="N73" i="13"/>
  <c r="O142" i="12"/>
  <c r="O152" i="12"/>
  <c r="O132" i="12"/>
  <c r="O238" i="11"/>
  <c r="O219" i="11"/>
  <c r="O225" i="11"/>
  <c r="O230" i="11"/>
  <c r="N87" i="12"/>
  <c r="N92" i="12"/>
  <c r="N145" i="12"/>
  <c r="N127" i="12"/>
  <c r="N96" i="13"/>
  <c r="O261" i="11"/>
  <c r="O242" i="11"/>
  <c r="O248" i="11"/>
  <c r="O253" i="11"/>
  <c r="N130" i="12"/>
  <c r="N109" i="12"/>
  <c r="N110" i="12"/>
  <c r="N115" i="12"/>
  <c r="N267" i="13"/>
  <c r="O155" i="12"/>
  <c r="O175" i="12"/>
  <c r="O165" i="12"/>
  <c r="O8" i="12"/>
  <c r="O284" i="11"/>
  <c r="O288" i="11"/>
  <c r="O294" i="11"/>
  <c r="O299" i="11"/>
  <c r="O265" i="11"/>
  <c r="O271" i="11"/>
  <c r="O276" i="11"/>
  <c r="N119" i="13"/>
  <c r="N153" i="12"/>
  <c r="N132" i="12"/>
  <c r="N133" i="12"/>
  <c r="N138" i="12"/>
  <c r="O188" i="12"/>
  <c r="O198" i="12"/>
  <c r="O178" i="12"/>
  <c r="N14" i="15"/>
  <c r="N290" i="13"/>
  <c r="N168" i="12"/>
  <c r="N150" i="12"/>
  <c r="N37" i="15"/>
  <c r="N191" i="12"/>
  <c r="N173" i="12"/>
  <c r="N142" i="13"/>
  <c r="N176" i="12"/>
  <c r="N155" i="12"/>
  <c r="O201" i="12"/>
  <c r="O221" i="12"/>
  <c r="N156" i="12"/>
  <c r="N161" i="12"/>
  <c r="O211" i="12"/>
  <c r="O31" i="12"/>
  <c r="O12" i="12"/>
  <c r="O18" i="12"/>
  <c r="O23" i="12"/>
  <c r="N199" i="12"/>
  <c r="N178" i="12"/>
  <c r="N165" i="13"/>
  <c r="N179" i="12"/>
  <c r="N184" i="12"/>
  <c r="N214" i="12"/>
  <c r="N196" i="12"/>
  <c r="N60" i="15"/>
  <c r="O54" i="12"/>
  <c r="O35" i="12"/>
  <c r="O41" i="12"/>
  <c r="O46" i="12"/>
  <c r="O234" i="12"/>
  <c r="O244" i="12"/>
  <c r="O224" i="12"/>
  <c r="N83" i="15"/>
  <c r="O257" i="12"/>
  <c r="O267" i="12"/>
  <c r="O247" i="12"/>
  <c r="N188" i="13"/>
  <c r="N237" i="12"/>
  <c r="N219" i="12"/>
  <c r="O77" i="12"/>
  <c r="O58" i="12"/>
  <c r="O64" i="12"/>
  <c r="O69" i="12"/>
  <c r="N222" i="12"/>
  <c r="N201" i="12"/>
  <c r="N202" i="12"/>
  <c r="N207" i="12"/>
  <c r="O14" i="13"/>
  <c r="O270" i="12"/>
  <c r="O290" i="12"/>
  <c r="O293" i="12"/>
  <c r="N245" i="12"/>
  <c r="N224" i="12"/>
  <c r="N225" i="12"/>
  <c r="N230" i="12"/>
  <c r="O4" i="13"/>
  <c r="O280" i="12"/>
  <c r="N211" i="13"/>
  <c r="O100" i="12"/>
  <c r="O81" i="12"/>
  <c r="O87" i="12"/>
  <c r="O92" i="12"/>
  <c r="N260" i="12"/>
  <c r="N242" i="12"/>
  <c r="N106" i="15"/>
  <c r="O27" i="13"/>
  <c r="N129" i="15"/>
  <c r="O123" i="12"/>
  <c r="O104" i="12"/>
  <c r="O110" i="12"/>
  <c r="O115" i="12"/>
  <c r="N268" i="12"/>
  <c r="N247" i="12"/>
  <c r="N248" i="12"/>
  <c r="N253" i="12"/>
  <c r="N7" i="13"/>
  <c r="N283" i="12"/>
  <c r="N288" i="12"/>
  <c r="N265" i="12"/>
  <c r="N234" i="13"/>
  <c r="O37" i="13"/>
  <c r="O17" i="13"/>
  <c r="N257" i="13"/>
  <c r="O146" i="12"/>
  <c r="O127" i="12"/>
  <c r="O133" i="12"/>
  <c r="O138" i="12"/>
  <c r="N152" i="15"/>
  <c r="O60" i="13"/>
  <c r="O40" i="13"/>
  <c r="N291" i="12"/>
  <c r="N293" i="12"/>
  <c r="N294" i="12"/>
  <c r="N299" i="12"/>
  <c r="N15" i="13"/>
  <c r="N270" i="12"/>
  <c r="N271" i="12"/>
  <c r="N276" i="12"/>
  <c r="O50" i="13"/>
  <c r="N30" i="13"/>
  <c r="N12" i="13"/>
  <c r="O73" i="13"/>
  <c r="N53" i="13"/>
  <c r="N35" i="13"/>
  <c r="N175" i="15"/>
  <c r="O169" i="12"/>
  <c r="O150" i="12"/>
  <c r="O156" i="12"/>
  <c r="O161" i="12"/>
  <c r="O83" i="13"/>
  <c r="O63" i="13"/>
  <c r="N38" i="13"/>
  <c r="N17" i="13"/>
  <c r="N18" i="13"/>
  <c r="N23" i="13"/>
  <c r="N280" i="13"/>
  <c r="N4" i="15"/>
  <c r="O192" i="12"/>
  <c r="O173" i="12"/>
  <c r="O179" i="12"/>
  <c r="O184" i="12"/>
  <c r="N198" i="15"/>
  <c r="N61" i="13"/>
  <c r="N40" i="13"/>
  <c r="N41" i="13"/>
  <c r="N46" i="13"/>
  <c r="N76" i="13"/>
  <c r="N58" i="13"/>
  <c r="N27" i="15"/>
  <c r="O96" i="13"/>
  <c r="O106" i="13"/>
  <c r="O86" i="13"/>
  <c r="N221" i="15"/>
  <c r="O109" i="13"/>
  <c r="O129" i="13"/>
  <c r="N84" i="13"/>
  <c r="N63" i="13"/>
  <c r="N64" i="13"/>
  <c r="N69" i="13"/>
  <c r="O119" i="13"/>
  <c r="N50" i="15"/>
  <c r="O215" i="12"/>
  <c r="O196" i="12"/>
  <c r="O202" i="12"/>
  <c r="O207" i="12"/>
  <c r="N99" i="13"/>
  <c r="N81" i="13"/>
  <c r="O142" i="13"/>
  <c r="N122" i="13"/>
  <c r="N104" i="13"/>
  <c r="N107" i="13"/>
  <c r="N86" i="13"/>
  <c r="N87" i="13"/>
  <c r="N92" i="13"/>
  <c r="O132" i="13"/>
  <c r="O152" i="13"/>
  <c r="O238" i="12"/>
  <c r="O219" i="12"/>
  <c r="O225" i="12"/>
  <c r="O230" i="12"/>
  <c r="N73" i="15"/>
  <c r="N244" i="15"/>
  <c r="N267" i="15"/>
  <c r="N130" i="13"/>
  <c r="N109" i="13"/>
  <c r="N96" i="15"/>
  <c r="N110" i="13"/>
  <c r="N115" i="13"/>
  <c r="N145" i="13"/>
  <c r="N127" i="13"/>
  <c r="O261" i="12"/>
  <c r="O242" i="12"/>
  <c r="O248" i="12"/>
  <c r="O253" i="12"/>
  <c r="O175" i="13"/>
  <c r="O155" i="13"/>
  <c r="O165" i="13"/>
  <c r="N168" i="13"/>
  <c r="N150" i="13"/>
  <c r="O178" i="13"/>
  <c r="O198" i="13"/>
  <c r="O188" i="13"/>
  <c r="N13" i="16"/>
  <c r="N290" i="15"/>
  <c r="N119" i="15"/>
  <c r="N153" i="13"/>
  <c r="N132" i="13"/>
  <c r="N133" i="13"/>
  <c r="N138" i="13"/>
  <c r="O8" i="13"/>
  <c r="O284" i="12"/>
  <c r="O288" i="12"/>
  <c r="O294" i="12"/>
  <c r="O299" i="12"/>
  <c r="O265" i="12"/>
  <c r="O271" i="12"/>
  <c r="O276" i="12"/>
  <c r="O201" i="13"/>
  <c r="O221" i="13"/>
  <c r="N35" i="16"/>
  <c r="O31" i="13"/>
  <c r="O12" i="13"/>
  <c r="O18" i="13"/>
  <c r="O23" i="13"/>
  <c r="N142" i="15"/>
  <c r="O211" i="13"/>
  <c r="N176" i="13"/>
  <c r="N155" i="13"/>
  <c r="N156" i="13"/>
  <c r="N161" i="13"/>
  <c r="N191" i="13"/>
  <c r="N173" i="13"/>
  <c r="N165" i="15"/>
  <c r="N199" i="13"/>
  <c r="N178" i="13"/>
  <c r="N179" i="13"/>
  <c r="N184" i="13"/>
  <c r="N57" i="16"/>
  <c r="O54" i="13"/>
  <c r="O35" i="13"/>
  <c r="O41" i="13"/>
  <c r="O46" i="13"/>
  <c r="O244" i="13"/>
  <c r="O224" i="13"/>
  <c r="N214" i="13"/>
  <c r="N196" i="13"/>
  <c r="O234" i="13"/>
  <c r="O257" i="13"/>
  <c r="N237" i="13"/>
  <c r="N219" i="13"/>
  <c r="N222" i="13"/>
  <c r="N201" i="13"/>
  <c r="N202" i="13"/>
  <c r="N207" i="13"/>
  <c r="N188" i="15"/>
  <c r="O77" i="13"/>
  <c r="O58" i="13"/>
  <c r="O64" i="13"/>
  <c r="O69" i="13"/>
  <c r="N79" i="16"/>
  <c r="O247" i="13"/>
  <c r="O267" i="13"/>
  <c r="N260" i="13"/>
  <c r="N242" i="13"/>
  <c r="O270" i="13"/>
  <c r="O14" i="15"/>
  <c r="O290" i="13"/>
  <c r="O293" i="13"/>
  <c r="N245" i="13"/>
  <c r="N224" i="13"/>
  <c r="N225" i="13"/>
  <c r="N230" i="13"/>
  <c r="O100" i="13"/>
  <c r="O81" i="13"/>
  <c r="O87" i="13"/>
  <c r="O92" i="13"/>
  <c r="O280" i="13"/>
  <c r="O4" i="15"/>
  <c r="N101" i="16"/>
  <c r="N211" i="15"/>
  <c r="N123" i="16"/>
  <c r="O37" i="15"/>
  <c r="O17" i="15"/>
  <c r="N7" i="15"/>
  <c r="N283" i="13"/>
  <c r="N288" i="13"/>
  <c r="N265" i="13"/>
  <c r="N268" i="13"/>
  <c r="N247" i="13"/>
  <c r="N248" i="13"/>
  <c r="N253" i="13"/>
  <c r="O27" i="15"/>
  <c r="N234" i="15"/>
  <c r="O123" i="13"/>
  <c r="O104" i="13"/>
  <c r="O110" i="13"/>
  <c r="O115" i="13"/>
  <c r="N30" i="15"/>
  <c r="N12" i="15"/>
  <c r="O146" i="13"/>
  <c r="O127" i="13"/>
  <c r="O133" i="13"/>
  <c r="O138" i="13"/>
  <c r="N257" i="15"/>
  <c r="O50" i="15"/>
  <c r="N291" i="13"/>
  <c r="N293" i="13"/>
  <c r="N294" i="13"/>
  <c r="N299" i="13"/>
  <c r="N15" i="15"/>
  <c r="N270" i="13"/>
  <c r="O40" i="15"/>
  <c r="O60" i="15"/>
  <c r="N271" i="13"/>
  <c r="N276" i="13"/>
  <c r="N145" i="16"/>
  <c r="N167" i="16"/>
  <c r="O63" i="15"/>
  <c r="O83" i="15"/>
  <c r="N4" i="16"/>
  <c r="N280" i="15"/>
  <c r="N18" i="15"/>
  <c r="N23" i="15"/>
  <c r="N53" i="15"/>
  <c r="N35" i="15"/>
  <c r="O169" i="13"/>
  <c r="O150" i="13"/>
  <c r="O156" i="13"/>
  <c r="O161" i="13"/>
  <c r="N38" i="15"/>
  <c r="N17" i="15"/>
  <c r="O73" i="15"/>
  <c r="O96" i="15"/>
  <c r="N189" i="16"/>
  <c r="N61" i="15"/>
  <c r="N40" i="15"/>
  <c r="N41" i="15"/>
  <c r="N46" i="15"/>
  <c r="N76" i="15"/>
  <c r="N58" i="15"/>
  <c r="N26" i="16"/>
  <c r="O86" i="15"/>
  <c r="O106" i="15"/>
  <c r="O192" i="13"/>
  <c r="O173" i="13"/>
  <c r="O179" i="13"/>
  <c r="O184" i="13"/>
  <c r="O109" i="15"/>
  <c r="O129" i="15"/>
  <c r="N84" i="15"/>
  <c r="N63" i="15"/>
  <c r="O215" i="13"/>
  <c r="O196" i="13"/>
  <c r="O202" i="13"/>
  <c r="O207" i="13"/>
  <c r="N211" i="16"/>
  <c r="N48" i="16"/>
  <c r="N64" i="15"/>
  <c r="N69" i="15"/>
  <c r="N99" i="15"/>
  <c r="N81" i="15"/>
  <c r="O119" i="15"/>
  <c r="N233" i="16"/>
  <c r="O238" i="13"/>
  <c r="O219" i="13"/>
  <c r="O225" i="13"/>
  <c r="O230" i="13"/>
  <c r="O152" i="15"/>
  <c r="O132" i="15"/>
  <c r="O142" i="15"/>
  <c r="N122" i="15"/>
  <c r="N104" i="15"/>
  <c r="N107" i="15"/>
  <c r="N86" i="15"/>
  <c r="N87" i="15"/>
  <c r="N92" i="15"/>
  <c r="N70" i="16"/>
  <c r="O165" i="15"/>
  <c r="O155" i="15"/>
  <c r="O175" i="15"/>
  <c r="O261" i="13"/>
  <c r="O242" i="13"/>
  <c r="O248" i="13"/>
  <c r="O253" i="13"/>
  <c r="N92" i="16"/>
  <c r="N130" i="15"/>
  <c r="N109" i="15"/>
  <c r="N110" i="15"/>
  <c r="N115" i="15"/>
  <c r="N145" i="15"/>
  <c r="N127" i="15"/>
  <c r="N255" i="16"/>
  <c r="N114" i="16"/>
  <c r="O188" i="15"/>
  <c r="N153" i="15"/>
  <c r="N132" i="15"/>
  <c r="N133" i="15"/>
  <c r="N138" i="15"/>
  <c r="N277" i="16"/>
  <c r="N13" i="17"/>
  <c r="O284" i="13"/>
  <c r="O288" i="13"/>
  <c r="O294" i="13"/>
  <c r="O299" i="13"/>
  <c r="O8" i="15"/>
  <c r="O265" i="13"/>
  <c r="O271" i="13"/>
  <c r="O276" i="13"/>
  <c r="N168" i="15"/>
  <c r="N150" i="15"/>
  <c r="O198" i="15"/>
  <c r="O178" i="15"/>
  <c r="N191" i="15"/>
  <c r="N173" i="15"/>
  <c r="N176" i="15"/>
  <c r="N155" i="15"/>
  <c r="N156" i="15"/>
  <c r="N161" i="15"/>
  <c r="O211" i="15"/>
  <c r="O201" i="15"/>
  <c r="O221" i="15"/>
  <c r="O31" i="15"/>
  <c r="O12" i="15"/>
  <c r="O18" i="15"/>
  <c r="O23" i="15"/>
  <c r="N35" i="17"/>
  <c r="N136" i="16"/>
  <c r="N57" i="17"/>
  <c r="O54" i="15"/>
  <c r="O35" i="15"/>
  <c r="O41" i="15"/>
  <c r="O46" i="15"/>
  <c r="N179" i="15"/>
  <c r="N184" i="15"/>
  <c r="N158" i="16"/>
  <c r="O234" i="15"/>
  <c r="N199" i="15"/>
  <c r="N178" i="15"/>
  <c r="O224" i="15"/>
  <c r="O244" i="15"/>
  <c r="N214" i="15"/>
  <c r="N196" i="15"/>
  <c r="O257" i="15"/>
  <c r="N237" i="15"/>
  <c r="N219" i="15"/>
  <c r="N180" i="16"/>
  <c r="O77" i="15"/>
  <c r="O58" i="15"/>
  <c r="O64" i="15"/>
  <c r="O69" i="15"/>
  <c r="O267" i="15"/>
  <c r="O247" i="15"/>
  <c r="N222" i="15"/>
  <c r="N201" i="15"/>
  <c r="N202" i="15"/>
  <c r="N207" i="15"/>
  <c r="N79" i="17"/>
  <c r="N260" i="15"/>
  <c r="N242" i="15"/>
  <c r="N101" i="17"/>
  <c r="O290" i="15"/>
  <c r="O293" i="15"/>
  <c r="O270" i="15"/>
  <c r="O13" i="16"/>
  <c r="O100" i="15"/>
  <c r="O81" i="15"/>
  <c r="O87" i="15"/>
  <c r="O92" i="15"/>
  <c r="N202" i="16"/>
  <c r="N245" i="15"/>
  <c r="N224" i="15"/>
  <c r="N225" i="15"/>
  <c r="N230" i="15"/>
  <c r="O280" i="15"/>
  <c r="O4" i="16"/>
  <c r="O35" i="16"/>
  <c r="O16" i="16"/>
  <c r="N268" i="15"/>
  <c r="N247" i="15"/>
  <c r="N248" i="15"/>
  <c r="N253" i="15"/>
  <c r="N123" i="17"/>
  <c r="N224" i="16"/>
  <c r="N283" i="15"/>
  <c r="N288" i="15"/>
  <c r="N6" i="16"/>
  <c r="N265" i="15"/>
  <c r="O26" i="16"/>
  <c r="O123" i="15"/>
  <c r="O104" i="15"/>
  <c r="O110" i="15"/>
  <c r="O115" i="15"/>
  <c r="O146" i="15"/>
  <c r="O127" i="15"/>
  <c r="O133" i="15"/>
  <c r="O138" i="15"/>
  <c r="N145" i="17"/>
  <c r="N271" i="15"/>
  <c r="N276" i="15"/>
  <c r="N28" i="16"/>
  <c r="N11" i="16"/>
  <c r="N14" i="16"/>
  <c r="N291" i="15"/>
  <c r="N293" i="15"/>
  <c r="N270" i="15"/>
  <c r="O48" i="16"/>
  <c r="N294" i="15"/>
  <c r="N299" i="15"/>
  <c r="N246" i="16"/>
  <c r="O38" i="16"/>
  <c r="O57" i="16"/>
  <c r="N4" i="17"/>
  <c r="N268" i="16"/>
  <c r="N36" i="16"/>
  <c r="N16" i="16"/>
  <c r="N17" i="16"/>
  <c r="N22" i="16"/>
  <c r="N167" i="17"/>
  <c r="N50" i="16"/>
  <c r="N33" i="16"/>
  <c r="O70" i="16"/>
  <c r="O79" i="16"/>
  <c r="O60" i="16"/>
  <c r="O169" i="15"/>
  <c r="O150" i="15"/>
  <c r="O156" i="15"/>
  <c r="O161" i="15"/>
  <c r="N58" i="16"/>
  <c r="N38" i="16"/>
  <c r="N189" i="17"/>
  <c r="O92" i="16"/>
  <c r="N72" i="16"/>
  <c r="N55" i="16"/>
  <c r="N26" i="17"/>
  <c r="O192" i="15"/>
  <c r="O173" i="15"/>
  <c r="O179" i="15"/>
  <c r="O184" i="15"/>
  <c r="O101" i="16"/>
  <c r="O82" i="16"/>
  <c r="N39" i="16"/>
  <c r="N44" i="16"/>
  <c r="N211" i="17"/>
  <c r="N94" i="16"/>
  <c r="N77" i="16"/>
  <c r="O215" i="15"/>
  <c r="O196" i="15"/>
  <c r="O202" i="15"/>
  <c r="O207" i="15"/>
  <c r="O123" i="16"/>
  <c r="O104" i="16"/>
  <c r="O114" i="16"/>
  <c r="N48" i="17"/>
  <c r="N80" i="16"/>
  <c r="N60" i="16"/>
  <c r="N61" i="16"/>
  <c r="N66" i="16"/>
  <c r="N83" i="16"/>
  <c r="N88" i="16"/>
  <c r="O136" i="16"/>
  <c r="O238" i="15"/>
  <c r="O219" i="15"/>
  <c r="O225" i="15"/>
  <c r="O230" i="15"/>
  <c r="N233" i="17"/>
  <c r="O145" i="16"/>
  <c r="O126" i="16"/>
  <c r="N102" i="16"/>
  <c r="N82" i="16"/>
  <c r="N70" i="17"/>
  <c r="N116" i="16"/>
  <c r="N99" i="16"/>
  <c r="O167" i="16"/>
  <c r="O148" i="16"/>
  <c r="N255" i="17"/>
  <c r="N92" i="17"/>
  <c r="O261" i="15"/>
  <c r="O242" i="15"/>
  <c r="O248" i="15"/>
  <c r="O253" i="15"/>
  <c r="N138" i="16"/>
  <c r="N121" i="16"/>
  <c r="N124" i="16"/>
  <c r="N104" i="16"/>
  <c r="N105" i="16"/>
  <c r="N110" i="16"/>
  <c r="O158" i="16"/>
  <c r="N114" i="17"/>
  <c r="N146" i="16"/>
  <c r="N126" i="16"/>
  <c r="N127" i="16"/>
  <c r="N132" i="16"/>
  <c r="N13" i="18"/>
  <c r="N277" i="17"/>
  <c r="O180" i="16"/>
  <c r="O7" i="16"/>
  <c r="O284" i="15"/>
  <c r="O288" i="15"/>
  <c r="O294" i="15"/>
  <c r="O299" i="15"/>
  <c r="O265" i="15"/>
  <c r="O271" i="15"/>
  <c r="O276" i="15"/>
  <c r="N160" i="16"/>
  <c r="N143" i="16"/>
  <c r="O170" i="16"/>
  <c r="O189" i="16"/>
  <c r="N182" i="16"/>
  <c r="N165" i="16"/>
  <c r="N168" i="16"/>
  <c r="N148" i="16"/>
  <c r="N149" i="16"/>
  <c r="N154" i="16"/>
  <c r="N35" i="18"/>
  <c r="N136" i="17"/>
  <c r="O29" i="16"/>
  <c r="O11" i="16"/>
  <c r="O17" i="16"/>
  <c r="O22" i="16"/>
  <c r="O192" i="16"/>
  <c r="O211" i="16"/>
  <c r="O202" i="16"/>
  <c r="N190" i="16"/>
  <c r="N170" i="16"/>
  <c r="O224" i="16"/>
  <c r="O233" i="16"/>
  <c r="O214" i="16"/>
  <c r="O51" i="16"/>
  <c r="O33" i="16"/>
  <c r="O39" i="16"/>
  <c r="O44" i="16"/>
  <c r="N158" i="17"/>
  <c r="N204" i="16"/>
  <c r="N187" i="16"/>
  <c r="N57" i="18"/>
  <c r="N171" i="16"/>
  <c r="N176" i="16"/>
  <c r="O73" i="16"/>
  <c r="O55" i="16"/>
  <c r="O61" i="16"/>
  <c r="O66" i="16"/>
  <c r="O255" i="16"/>
  <c r="O236" i="16"/>
  <c r="O246" i="16"/>
  <c r="N79" i="18"/>
  <c r="N226" i="16"/>
  <c r="N209" i="16"/>
  <c r="N180" i="17"/>
  <c r="N212" i="16"/>
  <c r="N192" i="16"/>
  <c r="N193" i="16"/>
  <c r="N198" i="16"/>
  <c r="N101" i="18"/>
  <c r="N202" i="17"/>
  <c r="N234" i="16"/>
  <c r="N214" i="16"/>
  <c r="N215" i="16"/>
  <c r="N220" i="16"/>
  <c r="O4" i="17"/>
  <c r="O268" i="16"/>
  <c r="O13" i="17"/>
  <c r="O277" i="16"/>
  <c r="O280" i="16"/>
  <c r="O258" i="16"/>
  <c r="N248" i="16"/>
  <c r="N231" i="16"/>
  <c r="O95" i="16"/>
  <c r="O77" i="16"/>
  <c r="O83" i="16"/>
  <c r="O88" i="16"/>
  <c r="O26" i="17"/>
  <c r="O117" i="16"/>
  <c r="O99" i="16"/>
  <c r="O105" i="16"/>
  <c r="O110" i="16"/>
  <c r="N270" i="16"/>
  <c r="N275" i="16"/>
  <c r="N6" i="17"/>
  <c r="N253" i="16"/>
  <c r="O35" i="17"/>
  <c r="O16" i="17"/>
  <c r="N224" i="17"/>
  <c r="N123" i="18"/>
  <c r="N256" i="16"/>
  <c r="N236" i="16"/>
  <c r="N237" i="16"/>
  <c r="N242" i="16"/>
  <c r="N28" i="17"/>
  <c r="N11" i="17"/>
  <c r="N145" i="18"/>
  <c r="N281" i="16"/>
  <c r="N286" i="16"/>
  <c r="N246" i="17"/>
  <c r="O139" i="16"/>
  <c r="O121" i="16"/>
  <c r="O127" i="16"/>
  <c r="O132" i="16"/>
  <c r="N14" i="17"/>
  <c r="N278" i="16"/>
  <c r="N280" i="16"/>
  <c r="N258" i="16"/>
  <c r="N259" i="16"/>
  <c r="N264" i="16"/>
  <c r="O57" i="17"/>
  <c r="O38" i="17"/>
  <c r="O48" i="17"/>
  <c r="O70" i="17"/>
  <c r="N268" i="17"/>
  <c r="N4" i="18"/>
  <c r="O79" i="17"/>
  <c r="O60" i="17"/>
  <c r="N167" i="18"/>
  <c r="N36" i="17"/>
  <c r="N16" i="17"/>
  <c r="N17" i="17"/>
  <c r="N22" i="17"/>
  <c r="O161" i="16"/>
  <c r="O143" i="16"/>
  <c r="O149" i="16"/>
  <c r="O154" i="16"/>
  <c r="N50" i="17"/>
  <c r="N33" i="17"/>
  <c r="O183" i="16"/>
  <c r="O165" i="16"/>
  <c r="O171" i="16"/>
  <c r="O176" i="16"/>
  <c r="N72" i="17"/>
  <c r="N55" i="17"/>
  <c r="N26" i="18"/>
  <c r="N189" i="18"/>
  <c r="O101" i="17"/>
  <c r="O82" i="17"/>
  <c r="N58" i="17"/>
  <c r="N38" i="17"/>
  <c r="N39" i="17"/>
  <c r="N44" i="17"/>
  <c r="O92" i="17"/>
  <c r="O114" i="17"/>
  <c r="N94" i="17"/>
  <c r="N77" i="17"/>
  <c r="N211" i="18"/>
  <c r="N48" i="18"/>
  <c r="N80" i="17"/>
  <c r="N60" i="17"/>
  <c r="N61" i="17"/>
  <c r="N66" i="17"/>
  <c r="O123" i="17"/>
  <c r="O104" i="17"/>
  <c r="O205" i="16"/>
  <c r="O187" i="16"/>
  <c r="O193" i="16"/>
  <c r="O198" i="16"/>
  <c r="N70" i="18"/>
  <c r="N233" i="18"/>
  <c r="N83" i="17"/>
  <c r="N88" i="17"/>
  <c r="N116" i="17"/>
  <c r="N99" i="17"/>
  <c r="O227" i="16"/>
  <c r="O209" i="16"/>
  <c r="O215" i="16"/>
  <c r="O220" i="16"/>
  <c r="O145" i="17"/>
  <c r="O126" i="17"/>
  <c r="N102" i="17"/>
  <c r="N82" i="17"/>
  <c r="O136" i="17"/>
  <c r="N124" i="17"/>
  <c r="N104" i="17"/>
  <c r="N105" i="17"/>
  <c r="N110" i="17"/>
  <c r="N255" i="18"/>
  <c r="O158" i="17"/>
  <c r="O167" i="17"/>
  <c r="O148" i="17"/>
  <c r="N92" i="18"/>
  <c r="O249" i="16"/>
  <c r="O231" i="16"/>
  <c r="O237" i="16"/>
  <c r="O242" i="16"/>
  <c r="N138" i="17"/>
  <c r="N121" i="17"/>
  <c r="O170" i="17"/>
  <c r="O189" i="17"/>
  <c r="N160" i="17"/>
  <c r="N143" i="17"/>
  <c r="O271" i="16"/>
  <c r="O275" i="16"/>
  <c r="O281" i="16"/>
  <c r="O286" i="16"/>
  <c r="O7" i="17"/>
  <c r="O253" i="16"/>
  <c r="O259" i="16"/>
  <c r="O264" i="16"/>
  <c r="N277" i="18"/>
  <c r="N13" i="19"/>
  <c r="O180" i="17"/>
  <c r="N114" i="18"/>
  <c r="N146" i="17"/>
  <c r="N126" i="17"/>
  <c r="N127" i="17"/>
  <c r="N132" i="17"/>
  <c r="N136" i="18"/>
  <c r="O202" i="17"/>
  <c r="N182" i="17"/>
  <c r="N165" i="17"/>
  <c r="O29" i="17"/>
  <c r="O11" i="17"/>
  <c r="O17" i="17"/>
  <c r="O22" i="17"/>
  <c r="N35" i="19"/>
  <c r="N168" i="17"/>
  <c r="N148" i="17"/>
  <c r="N149" i="17"/>
  <c r="N154" i="17"/>
  <c r="O192" i="17"/>
  <c r="O211" i="17"/>
  <c r="O51" i="17"/>
  <c r="O33" i="17"/>
  <c r="O39" i="17"/>
  <c r="O44" i="17"/>
  <c r="O214" i="17"/>
  <c r="O233" i="17"/>
  <c r="N204" i="17"/>
  <c r="N187" i="17"/>
  <c r="N190" i="17"/>
  <c r="N170" i="17"/>
  <c r="N171" i="17"/>
  <c r="N176" i="17"/>
  <c r="O224" i="17"/>
  <c r="N158" i="18"/>
  <c r="N57" i="19"/>
  <c r="N212" i="17"/>
  <c r="N192" i="17"/>
  <c r="N193" i="17"/>
  <c r="N198" i="17"/>
  <c r="N79" i="19"/>
  <c r="N180" i="18"/>
  <c r="O236" i="17"/>
  <c r="O255" i="17"/>
  <c r="N226" i="17"/>
  <c r="N209" i="17"/>
  <c r="O246" i="17"/>
  <c r="O73" i="17"/>
  <c r="O55" i="17"/>
  <c r="O61" i="17"/>
  <c r="O66" i="17"/>
  <c r="O95" i="17"/>
  <c r="O77" i="17"/>
  <c r="O83" i="17"/>
  <c r="O88" i="17"/>
  <c r="N202" i="18"/>
  <c r="N101" i="19"/>
  <c r="O258" i="17"/>
  <c r="O13" i="18"/>
  <c r="O277" i="17"/>
  <c r="O280" i="17"/>
  <c r="O4" i="18"/>
  <c r="O268" i="17"/>
  <c r="N248" i="17"/>
  <c r="N231" i="17"/>
  <c r="N234" i="17"/>
  <c r="N214" i="17"/>
  <c r="N215" i="17"/>
  <c r="N220" i="17"/>
  <c r="O35" i="18"/>
  <c r="O16" i="18"/>
  <c r="N256" i="17"/>
  <c r="N236" i="17"/>
  <c r="N123" i="19"/>
  <c r="N237" i="17"/>
  <c r="N242" i="17"/>
  <c r="N6" i="18"/>
  <c r="N270" i="17"/>
  <c r="N275" i="17"/>
  <c r="N253" i="17"/>
  <c r="N224" i="18"/>
  <c r="O26" i="18"/>
  <c r="O117" i="17"/>
  <c r="O99" i="17"/>
  <c r="O105" i="17"/>
  <c r="O110" i="17"/>
  <c r="N145" i="19"/>
  <c r="O139" i="17"/>
  <c r="O121" i="17"/>
  <c r="O127" i="17"/>
  <c r="O132" i="17"/>
  <c r="O48" i="18"/>
  <c r="N14" i="18"/>
  <c r="N278" i="17"/>
  <c r="N280" i="17"/>
  <c r="N281" i="17"/>
  <c r="N286" i="17"/>
  <c r="N258" i="17"/>
  <c r="N259" i="17"/>
  <c r="N264" i="17"/>
  <c r="N246" i="18"/>
  <c r="N28" i="18"/>
  <c r="N11" i="18"/>
  <c r="O38" i="18"/>
  <c r="O57" i="18"/>
  <c r="N50" i="18"/>
  <c r="N33" i="18"/>
  <c r="O70" i="18"/>
  <c r="N36" i="18"/>
  <c r="N16" i="18"/>
  <c r="N17" i="18"/>
  <c r="N22" i="18"/>
  <c r="O161" i="17"/>
  <c r="O143" i="17"/>
  <c r="O149" i="17"/>
  <c r="O154" i="17"/>
  <c r="N268" i="18"/>
  <c r="N4" i="19"/>
  <c r="N167" i="19"/>
  <c r="O60" i="18"/>
  <c r="O79" i="18"/>
  <c r="O92" i="18"/>
  <c r="N26" i="19"/>
  <c r="N39" i="18"/>
  <c r="N44" i="18"/>
  <c r="O183" i="17"/>
  <c r="O165" i="17"/>
  <c r="O171" i="17"/>
  <c r="O176" i="17"/>
  <c r="N58" i="18"/>
  <c r="N38" i="18"/>
  <c r="N72" i="18"/>
  <c r="N55" i="18"/>
  <c r="O101" i="18"/>
  <c r="O82" i="18"/>
  <c r="N189" i="19"/>
  <c r="O205" i="17"/>
  <c r="O187" i="17"/>
  <c r="O193" i="17"/>
  <c r="O198" i="17"/>
  <c r="O123" i="18"/>
  <c r="O104" i="18"/>
  <c r="N211" i="19"/>
  <c r="N94" i="18"/>
  <c r="N77" i="18"/>
  <c r="N48" i="19"/>
  <c r="O114" i="18"/>
  <c r="N80" i="18"/>
  <c r="N60" i="18"/>
  <c r="N61" i="18"/>
  <c r="N66" i="18"/>
  <c r="N233" i="19"/>
  <c r="O145" i="18"/>
  <c r="O126" i="18"/>
  <c r="N116" i="18"/>
  <c r="N99" i="18"/>
  <c r="N102" i="18"/>
  <c r="N82" i="18"/>
  <c r="N83" i="18"/>
  <c r="N88" i="18"/>
  <c r="O136" i="18"/>
  <c r="N70" i="19"/>
  <c r="O227" i="17"/>
  <c r="O209" i="17"/>
  <c r="O215" i="17"/>
  <c r="O220" i="17"/>
  <c r="N255" i="19"/>
  <c r="N138" i="18"/>
  <c r="N121" i="18"/>
  <c r="O158" i="18"/>
  <c r="O249" i="17"/>
  <c r="O231" i="17"/>
  <c r="O237" i="17"/>
  <c r="O242" i="17"/>
  <c r="N92" i="19"/>
  <c r="N124" i="18"/>
  <c r="N104" i="18"/>
  <c r="N105" i="18"/>
  <c r="N110" i="18"/>
  <c r="O148" i="18"/>
  <c r="O167" i="18"/>
  <c r="O271" i="17"/>
  <c r="O275" i="17"/>
  <c r="O281" i="17"/>
  <c r="O286" i="17"/>
  <c r="O7" i="18"/>
  <c r="O253" i="17"/>
  <c r="O259" i="17"/>
  <c r="O264" i="17"/>
  <c r="O180" i="18"/>
  <c r="N146" i="18"/>
  <c r="N126" i="18"/>
  <c r="O189" i="18"/>
  <c r="O170" i="18"/>
  <c r="N127" i="18"/>
  <c r="N132" i="18"/>
  <c r="N160" i="18"/>
  <c r="N143" i="18"/>
  <c r="N114" i="19"/>
  <c r="N277" i="19"/>
  <c r="N13" i="20"/>
  <c r="O211" i="18"/>
  <c r="O192" i="18"/>
  <c r="N168" i="18"/>
  <c r="N148" i="18"/>
  <c r="N149" i="18"/>
  <c r="N154" i="18"/>
  <c r="O202" i="18"/>
  <c r="N136" i="19"/>
  <c r="N182" i="18"/>
  <c r="N165" i="18"/>
  <c r="O29" i="18"/>
  <c r="O11" i="18"/>
  <c r="O17" i="18"/>
  <c r="O22" i="18"/>
  <c r="N35" i="20"/>
  <c r="N57" i="20"/>
  <c r="N171" i="18"/>
  <c r="N176" i="18"/>
  <c r="O224" i="18"/>
  <c r="N204" i="18"/>
  <c r="N187" i="18"/>
  <c r="N190" i="18"/>
  <c r="N170" i="18"/>
  <c r="O51" i="18"/>
  <c r="O33" i="18"/>
  <c r="O39" i="18"/>
  <c r="O44" i="18"/>
  <c r="N158" i="19"/>
  <c r="O233" i="18"/>
  <c r="O214" i="18"/>
  <c r="N193" i="18"/>
  <c r="N198" i="18"/>
  <c r="N226" i="18"/>
  <c r="N209" i="18"/>
  <c r="O255" i="18"/>
  <c r="O236" i="18"/>
  <c r="N212" i="18"/>
  <c r="N192" i="18"/>
  <c r="O246" i="18"/>
  <c r="N79" i="20"/>
  <c r="N180" i="19"/>
  <c r="O73" i="18"/>
  <c r="O55" i="18"/>
  <c r="O61" i="18"/>
  <c r="O66" i="18"/>
  <c r="O95" i="18"/>
  <c r="O77" i="18"/>
  <c r="O83" i="18"/>
  <c r="O88" i="18"/>
  <c r="N101" i="20"/>
  <c r="N234" i="18"/>
  <c r="N214" i="18"/>
  <c r="N215" i="18"/>
  <c r="N220" i="18"/>
  <c r="O258" i="18"/>
  <c r="O13" i="19"/>
  <c r="O277" i="18"/>
  <c r="O280" i="18"/>
  <c r="N248" i="18"/>
  <c r="N231" i="18"/>
  <c r="O268" i="18"/>
  <c r="O4" i="19"/>
  <c r="N202" i="19"/>
  <c r="O35" i="19"/>
  <c r="O16" i="19"/>
  <c r="N256" i="18"/>
  <c r="N236" i="18"/>
  <c r="N237" i="18"/>
  <c r="N242" i="18"/>
  <c r="N123" i="20"/>
  <c r="N224" i="19"/>
  <c r="N6" i="19"/>
  <c r="N270" i="18"/>
  <c r="N275" i="18"/>
  <c r="N253" i="18"/>
  <c r="O26" i="19"/>
  <c r="O117" i="18"/>
  <c r="O99" i="18"/>
  <c r="O105" i="18"/>
  <c r="O110" i="18"/>
  <c r="N246" i="19"/>
  <c r="O48" i="19"/>
  <c r="O57" i="19"/>
  <c r="O38" i="19"/>
  <c r="O139" i="18"/>
  <c r="O121" i="18"/>
  <c r="O127" i="18"/>
  <c r="O132" i="18"/>
  <c r="N145" i="20"/>
  <c r="N28" i="19"/>
  <c r="N11" i="19"/>
  <c r="N278" i="18"/>
  <c r="N280" i="18"/>
  <c r="N281" i="18"/>
  <c r="N286" i="18"/>
  <c r="N14" i="19"/>
  <c r="N258" i="18"/>
  <c r="N259" i="18"/>
  <c r="N264" i="18"/>
  <c r="N17" i="19"/>
  <c r="N22" i="19"/>
  <c r="O60" i="19"/>
  <c r="O79" i="19"/>
  <c r="N167" i="20"/>
  <c r="N36" i="19"/>
  <c r="N16" i="19"/>
  <c r="N50" i="19"/>
  <c r="N33" i="19"/>
  <c r="O70" i="19"/>
  <c r="N4" i="20"/>
  <c r="N268" i="19"/>
  <c r="O161" i="18"/>
  <c r="O143" i="18"/>
  <c r="O149" i="18"/>
  <c r="O154" i="18"/>
  <c r="N72" i="19"/>
  <c r="N55" i="19"/>
  <c r="N58" i="19"/>
  <c r="N38" i="19"/>
  <c r="O183" i="18"/>
  <c r="O165" i="18"/>
  <c r="O171" i="18"/>
  <c r="O176" i="18"/>
  <c r="N26" i="20"/>
  <c r="N189" i="20"/>
  <c r="O92" i="19"/>
  <c r="O82" i="19"/>
  <c r="O101" i="19"/>
  <c r="N39" i="19"/>
  <c r="N44" i="19"/>
  <c r="N61" i="19"/>
  <c r="N66" i="19"/>
  <c r="N48" i="20"/>
  <c r="N80" i="19"/>
  <c r="N60" i="19"/>
  <c r="N94" i="19"/>
  <c r="N77" i="19"/>
  <c r="O205" i="18"/>
  <c r="O187" i="18"/>
  <c r="O193" i="18"/>
  <c r="O198" i="18"/>
  <c r="N211" i="20"/>
  <c r="O104" i="19"/>
  <c r="O123" i="19"/>
  <c r="O114" i="19"/>
  <c r="O227" i="18"/>
  <c r="O209" i="18"/>
  <c r="O215" i="18"/>
  <c r="O220" i="18"/>
  <c r="N70" i="20"/>
  <c r="O145" i="19"/>
  <c r="O126" i="19"/>
  <c r="N233" i="20"/>
  <c r="O136" i="19"/>
  <c r="N116" i="19"/>
  <c r="N99" i="19"/>
  <c r="N102" i="19"/>
  <c r="N82" i="19"/>
  <c r="N83" i="19"/>
  <c r="N88" i="19"/>
  <c r="N255" i="20"/>
  <c r="N124" i="19"/>
  <c r="N104" i="19"/>
  <c r="N138" i="19"/>
  <c r="N121" i="19"/>
  <c r="N105" i="19"/>
  <c r="N110" i="19"/>
  <c r="O167" i="19"/>
  <c r="O148" i="19"/>
  <c r="N92" i="20"/>
  <c r="O158" i="19"/>
  <c r="O249" i="18"/>
  <c r="O231" i="18"/>
  <c r="O237" i="18"/>
  <c r="O242" i="18"/>
  <c r="O189" i="19"/>
  <c r="O170" i="19"/>
  <c r="O180" i="19"/>
  <c r="O271" i="18"/>
  <c r="O275" i="18"/>
  <c r="O281" i="18"/>
  <c r="O286" i="18"/>
  <c r="O7" i="19"/>
  <c r="O253" i="18"/>
  <c r="O259" i="18"/>
  <c r="O264" i="18"/>
  <c r="N160" i="19"/>
  <c r="N143" i="19"/>
  <c r="N146" i="19"/>
  <c r="N126" i="19"/>
  <c r="N127" i="19"/>
  <c r="N132" i="19"/>
  <c r="N114" i="20"/>
  <c r="N277" i="20"/>
  <c r="N13" i="21"/>
  <c r="N168" i="19"/>
  <c r="N148" i="19"/>
  <c r="N136" i="20"/>
  <c r="N149" i="19"/>
  <c r="N154" i="19"/>
  <c r="O29" i="19"/>
  <c r="O11" i="19"/>
  <c r="O17" i="19"/>
  <c r="O22" i="19"/>
  <c r="O202" i="19"/>
  <c r="N35" i="21"/>
  <c r="N182" i="19"/>
  <c r="N165" i="19"/>
  <c r="O192" i="19"/>
  <c r="O211" i="19"/>
  <c r="N158" i="20"/>
  <c r="O233" i="19"/>
  <c r="O214" i="19"/>
  <c r="O51" i="19"/>
  <c r="O33" i="19"/>
  <c r="O39" i="19"/>
  <c r="O44" i="19"/>
  <c r="N204" i="19"/>
  <c r="N187" i="19"/>
  <c r="N171" i="19"/>
  <c r="N176" i="19"/>
  <c r="N57" i="21"/>
  <c r="O224" i="19"/>
  <c r="N190" i="19"/>
  <c r="N170" i="19"/>
  <c r="O246" i="19"/>
  <c r="O73" i="19"/>
  <c r="O55" i="19"/>
  <c r="O61" i="19"/>
  <c r="O66" i="19"/>
  <c r="N180" i="20"/>
  <c r="N226" i="19"/>
  <c r="N209" i="19"/>
  <c r="N212" i="19"/>
  <c r="N192" i="19"/>
  <c r="N193" i="19"/>
  <c r="N198" i="19"/>
  <c r="O236" i="19"/>
  <c r="O255" i="19"/>
  <c r="N79" i="21"/>
  <c r="N101" i="21"/>
  <c r="N248" i="19"/>
  <c r="N231" i="19"/>
  <c r="O13" i="20"/>
  <c r="O258" i="19"/>
  <c r="O277" i="19"/>
  <c r="O280" i="19"/>
  <c r="N202" i="20"/>
  <c r="O95" i="19"/>
  <c r="O77" i="19"/>
  <c r="O83" i="19"/>
  <c r="O88" i="19"/>
  <c r="N234" i="19"/>
  <c r="N214" i="19"/>
  <c r="N215" i="19"/>
  <c r="N220" i="19"/>
  <c r="O268" i="19"/>
  <c r="O4" i="20"/>
  <c r="N224" i="20"/>
  <c r="O35" i="20"/>
  <c r="O16" i="20"/>
  <c r="O26" i="20"/>
  <c r="N256" i="19"/>
  <c r="N236" i="19"/>
  <c r="N237" i="19"/>
  <c r="N242" i="19"/>
  <c r="N123" i="21"/>
  <c r="N270" i="19"/>
  <c r="N275" i="19"/>
  <c r="N6" i="20"/>
  <c r="N253" i="19"/>
  <c r="O117" i="19"/>
  <c r="O99" i="19"/>
  <c r="O105" i="19"/>
  <c r="O110" i="19"/>
  <c r="O139" i="19"/>
  <c r="O121" i="19"/>
  <c r="O127" i="19"/>
  <c r="O132" i="19"/>
  <c r="N14" i="20"/>
  <c r="N278" i="19"/>
  <c r="N280" i="19"/>
  <c r="N258" i="19"/>
  <c r="N259" i="19"/>
  <c r="N264" i="19"/>
  <c r="N28" i="20"/>
  <c r="N11" i="20"/>
  <c r="N281" i="19"/>
  <c r="N286" i="19"/>
  <c r="O48" i="20"/>
  <c r="O57" i="20"/>
  <c r="O38" i="20"/>
  <c r="N145" i="21"/>
  <c r="N246" i="20"/>
  <c r="N268" i="20"/>
  <c r="N4" i="21"/>
  <c r="N167" i="21"/>
  <c r="N50" i="20"/>
  <c r="N33" i="20"/>
  <c r="O79" i="20"/>
  <c r="O60" i="20"/>
  <c r="O70" i="20"/>
  <c r="N36" i="20"/>
  <c r="N16" i="20"/>
  <c r="N17" i="20"/>
  <c r="N22" i="20"/>
  <c r="O161" i="19"/>
  <c r="O143" i="19"/>
  <c r="O149" i="19"/>
  <c r="O154" i="19"/>
  <c r="N72" i="20"/>
  <c r="N55" i="20"/>
  <c r="N189" i="21"/>
  <c r="N26" i="21"/>
  <c r="O183" i="19"/>
  <c r="O165" i="19"/>
  <c r="O171" i="19"/>
  <c r="O176" i="19"/>
  <c r="N58" i="20"/>
  <c r="N38" i="20"/>
  <c r="O92" i="20"/>
  <c r="N39" i="20"/>
  <c r="N44" i="20"/>
  <c r="O101" i="20"/>
  <c r="O82" i="20"/>
  <c r="O123" i="20"/>
  <c r="O104" i="20"/>
  <c r="N211" i="21"/>
  <c r="N48" i="21"/>
  <c r="N61" i="20"/>
  <c r="N66" i="20"/>
  <c r="O205" i="19"/>
  <c r="O187" i="19"/>
  <c r="O193" i="19"/>
  <c r="O198" i="19"/>
  <c r="O114" i="20"/>
  <c r="N80" i="20"/>
  <c r="N60" i="20"/>
  <c r="N94" i="20"/>
  <c r="N77" i="20"/>
  <c r="O227" i="19"/>
  <c r="O209" i="19"/>
  <c r="O215" i="19"/>
  <c r="O220" i="19"/>
  <c r="N70" i="21"/>
  <c r="N83" i="20"/>
  <c r="N88" i="20"/>
  <c r="N116" i="20"/>
  <c r="N99" i="20"/>
  <c r="N102" i="20"/>
  <c r="N82" i="20"/>
  <c r="N233" i="21"/>
  <c r="O136" i="20"/>
  <c r="O126" i="20"/>
  <c r="O145" i="20"/>
  <c r="O158" i="20"/>
  <c r="N124" i="20"/>
  <c r="N104" i="20"/>
  <c r="N138" i="20"/>
  <c r="N121" i="20"/>
  <c r="O148" i="20"/>
  <c r="O167" i="20"/>
  <c r="N105" i="20"/>
  <c r="N110" i="20"/>
  <c r="N92" i="21"/>
  <c r="N255" i="21"/>
  <c r="O249" i="19"/>
  <c r="O231" i="19"/>
  <c r="O237" i="19"/>
  <c r="O242" i="19"/>
  <c r="O170" i="20"/>
  <c r="O189" i="20"/>
  <c r="N277" i="21"/>
  <c r="N13" i="22"/>
  <c r="N146" i="20"/>
  <c r="N126" i="20"/>
  <c r="N127" i="20"/>
  <c r="N132" i="20"/>
  <c r="O271" i="19"/>
  <c r="O275" i="19"/>
  <c r="O281" i="19"/>
  <c r="O286" i="19"/>
  <c r="O7" i="20"/>
  <c r="O253" i="19"/>
  <c r="O259" i="19"/>
  <c r="O264" i="19"/>
  <c r="N160" i="20"/>
  <c r="N143" i="20"/>
  <c r="N114" i="21"/>
  <c r="O180" i="20"/>
  <c r="N136" i="21"/>
  <c r="N168" i="20"/>
  <c r="N148" i="20"/>
  <c r="N34" i="22"/>
  <c r="N149" i="20"/>
  <c r="N154" i="20"/>
  <c r="N182" i="20"/>
  <c r="N165" i="20"/>
  <c r="O192" i="20"/>
  <c r="O211" i="20"/>
  <c r="O29" i="20"/>
  <c r="O11" i="20"/>
  <c r="O17" i="20"/>
  <c r="O22" i="20"/>
  <c r="O202" i="20"/>
  <c r="O224" i="20"/>
  <c r="N204" i="20"/>
  <c r="N187" i="20"/>
  <c r="N55" i="22"/>
  <c r="O214" i="20"/>
  <c r="O233" i="20"/>
  <c r="N190" i="20"/>
  <c r="N170" i="20"/>
  <c r="O51" i="20"/>
  <c r="O33" i="20"/>
  <c r="O39" i="20"/>
  <c r="O44" i="20"/>
  <c r="N171" i="20"/>
  <c r="N176" i="20"/>
  <c r="N158" i="21"/>
  <c r="O255" i="20"/>
  <c r="O236" i="20"/>
  <c r="N76" i="22"/>
  <c r="N180" i="21"/>
  <c r="N193" i="20"/>
  <c r="N198" i="20"/>
  <c r="O73" i="20"/>
  <c r="O55" i="20"/>
  <c r="O61" i="20"/>
  <c r="O66" i="20"/>
  <c r="N226" i="20"/>
  <c r="N209" i="20"/>
  <c r="N212" i="20"/>
  <c r="N192" i="20"/>
  <c r="O246" i="20"/>
  <c r="O95" i="20"/>
  <c r="O77" i="20"/>
  <c r="O83" i="20"/>
  <c r="O88" i="20"/>
  <c r="N234" i="20"/>
  <c r="N214" i="20"/>
  <c r="N215" i="20"/>
  <c r="N220" i="20"/>
  <c r="O268" i="20"/>
  <c r="O4" i="21"/>
  <c r="N202" i="21"/>
  <c r="N97" i="22"/>
  <c r="N248" i="20"/>
  <c r="N231" i="20"/>
  <c r="O277" i="20"/>
  <c r="O280" i="20"/>
  <c r="O258" i="20"/>
  <c r="O13" i="21"/>
  <c r="O26" i="21"/>
  <c r="N224" i="21"/>
  <c r="N237" i="20"/>
  <c r="N242" i="20"/>
  <c r="N270" i="20"/>
  <c r="N275" i="20"/>
  <c r="N6" i="21"/>
  <c r="N253" i="20"/>
  <c r="N256" i="20"/>
  <c r="N236" i="20"/>
  <c r="N118" i="22"/>
  <c r="O35" i="21"/>
  <c r="O16" i="21"/>
  <c r="O117" i="20"/>
  <c r="O99" i="20"/>
  <c r="O105" i="20"/>
  <c r="O110" i="20"/>
  <c r="N246" i="21"/>
  <c r="O48" i="21"/>
  <c r="O139" i="20"/>
  <c r="O121" i="20"/>
  <c r="O127" i="20"/>
  <c r="O132" i="20"/>
  <c r="N28" i="21"/>
  <c r="N11" i="21"/>
  <c r="N259" i="20"/>
  <c r="N264" i="20"/>
  <c r="O38" i="21"/>
  <c r="O57" i="21"/>
  <c r="N139" i="22"/>
  <c r="N14" i="21"/>
  <c r="N278" i="20"/>
  <c r="N280" i="20"/>
  <c r="N281" i="20"/>
  <c r="N286" i="20"/>
  <c r="N258" i="20"/>
  <c r="N50" i="21"/>
  <c r="N33" i="21"/>
  <c r="O60" i="21"/>
  <c r="O79" i="21"/>
  <c r="O161" i="20"/>
  <c r="O143" i="20"/>
  <c r="O149" i="20"/>
  <c r="O154" i="20"/>
  <c r="N160" i="22"/>
  <c r="N36" i="21"/>
  <c r="N16" i="21"/>
  <c r="O70" i="21"/>
  <c r="N268" i="21"/>
  <c r="N4" i="22"/>
  <c r="N17" i="21"/>
  <c r="N22" i="21"/>
  <c r="N181" i="22"/>
  <c r="O92" i="21"/>
  <c r="N25" i="22"/>
  <c r="O183" i="20"/>
  <c r="O165" i="20"/>
  <c r="O171" i="20"/>
  <c r="O176" i="20"/>
  <c r="O82" i="21"/>
  <c r="O101" i="21"/>
  <c r="N58" i="21"/>
  <c r="N38" i="21"/>
  <c r="N39" i="21"/>
  <c r="N44" i="21"/>
  <c r="N72" i="21"/>
  <c r="N55" i="21"/>
  <c r="O205" i="20"/>
  <c r="O187" i="20"/>
  <c r="O193" i="20"/>
  <c r="O198" i="20"/>
  <c r="O114" i="21"/>
  <c r="N94" i="21"/>
  <c r="N77" i="21"/>
  <c r="N46" i="22"/>
  <c r="O123" i="21"/>
  <c r="O104" i="21"/>
  <c r="N202" i="22"/>
  <c r="N80" i="21"/>
  <c r="N60" i="21"/>
  <c r="N61" i="21"/>
  <c r="N66" i="21"/>
  <c r="O136" i="21"/>
  <c r="N102" i="21"/>
  <c r="N82" i="21"/>
  <c r="N83" i="21"/>
  <c r="N88" i="21"/>
  <c r="N223" i="22"/>
  <c r="N67" i="22"/>
  <c r="N116" i="21"/>
  <c r="N99" i="21"/>
  <c r="O145" i="21"/>
  <c r="O126" i="21"/>
  <c r="O227" i="20"/>
  <c r="O209" i="20"/>
  <c r="O215" i="20"/>
  <c r="O220" i="20"/>
  <c r="N244" i="22"/>
  <c r="O158" i="21"/>
  <c r="O249" i="20"/>
  <c r="O231" i="20"/>
  <c r="O237" i="20"/>
  <c r="O242" i="20"/>
  <c r="N124" i="21"/>
  <c r="N104" i="21"/>
  <c r="N105" i="21"/>
  <c r="N110" i="21"/>
  <c r="O148" i="21"/>
  <c r="O167" i="21"/>
  <c r="N138" i="21"/>
  <c r="N121" i="21"/>
  <c r="N88" i="22"/>
  <c r="N146" i="21"/>
  <c r="N126" i="21"/>
  <c r="N127" i="21"/>
  <c r="N132" i="21"/>
  <c r="N160" i="21"/>
  <c r="N143" i="21"/>
  <c r="N109" i="22"/>
  <c r="O271" i="20"/>
  <c r="O275" i="20"/>
  <c r="O281" i="20"/>
  <c r="O286" i="20"/>
  <c r="O7" i="21"/>
  <c r="O253" i="20"/>
  <c r="O259" i="20"/>
  <c r="O264" i="20"/>
  <c r="O180" i="21"/>
  <c r="O170" i="21"/>
  <c r="O189" i="21"/>
  <c r="N265" i="22"/>
  <c r="N13" i="23"/>
  <c r="O29" i="21"/>
  <c r="O11" i="21"/>
  <c r="O17" i="21"/>
  <c r="O22" i="21"/>
  <c r="O202" i="21"/>
  <c r="O192" i="21"/>
  <c r="O211" i="21"/>
  <c r="N34" i="23"/>
  <c r="N130" i="22"/>
  <c r="N182" i="21"/>
  <c r="N165" i="21"/>
  <c r="N168" i="21"/>
  <c r="N148" i="21"/>
  <c r="N149" i="21"/>
  <c r="N154" i="21"/>
  <c r="O233" i="21"/>
  <c r="O214" i="21"/>
  <c r="O224" i="21"/>
  <c r="N190" i="21"/>
  <c r="N170" i="21"/>
  <c r="N171" i="21"/>
  <c r="N176" i="21"/>
  <c r="N204" i="21"/>
  <c r="N187" i="21"/>
  <c r="N151" i="22"/>
  <c r="N55" i="23"/>
  <c r="O51" i="21"/>
  <c r="O33" i="21"/>
  <c r="O39" i="21"/>
  <c r="O44" i="21"/>
  <c r="N212" i="21"/>
  <c r="N192" i="21"/>
  <c r="N193" i="21"/>
  <c r="N198" i="21"/>
  <c r="O73" i="21"/>
  <c r="O55" i="21"/>
  <c r="O61" i="21"/>
  <c r="O66" i="21"/>
  <c r="N226" i="21"/>
  <c r="N209" i="21"/>
  <c r="N76" i="23"/>
  <c r="N172" i="22"/>
  <c r="O246" i="21"/>
  <c r="O255" i="21"/>
  <c r="O236" i="21"/>
  <c r="N215" i="21"/>
  <c r="N220" i="21"/>
  <c r="O277" i="21"/>
  <c r="O280" i="21"/>
  <c r="O13" i="22"/>
  <c r="O258" i="21"/>
  <c r="N234" i="21"/>
  <c r="N214" i="21"/>
  <c r="O95" i="21"/>
  <c r="O77" i="21"/>
  <c r="O83" i="21"/>
  <c r="O88" i="21"/>
  <c r="N193" i="22"/>
  <c r="N97" i="23"/>
  <c r="N248" i="21"/>
  <c r="N231" i="21"/>
  <c r="O268" i="21"/>
  <c r="O4" i="22"/>
  <c r="N270" i="21"/>
  <c r="N275" i="21"/>
  <c r="N6" i="22"/>
  <c r="N253" i="21"/>
  <c r="N256" i="21"/>
  <c r="N236" i="21"/>
  <c r="N214" i="22"/>
  <c r="N237" i="21"/>
  <c r="N242" i="21"/>
  <c r="O34" i="22"/>
  <c r="O15" i="22"/>
  <c r="O25" i="22"/>
  <c r="O117" i="21"/>
  <c r="O99" i="21"/>
  <c r="O105" i="21"/>
  <c r="O110" i="21"/>
  <c r="N118" i="23"/>
  <c r="N139" i="23"/>
  <c r="O139" i="21"/>
  <c r="O121" i="21"/>
  <c r="O127" i="21"/>
  <c r="O132" i="21"/>
  <c r="N278" i="21"/>
  <c r="N280" i="21"/>
  <c r="N281" i="21"/>
  <c r="N286" i="21"/>
  <c r="N14" i="22"/>
  <c r="N258" i="21"/>
  <c r="N259" i="21"/>
  <c r="N264" i="21"/>
  <c r="N235" i="22"/>
  <c r="O46" i="22"/>
  <c r="O55" i="22"/>
  <c r="O36" i="22"/>
  <c r="N27" i="22"/>
  <c r="N11" i="22"/>
  <c r="N48" i="22"/>
  <c r="N32" i="22"/>
  <c r="O67" i="22"/>
  <c r="O161" i="21"/>
  <c r="O143" i="21"/>
  <c r="O149" i="21"/>
  <c r="O154" i="21"/>
  <c r="N16" i="22"/>
  <c r="N21" i="22"/>
  <c r="O57" i="22"/>
  <c r="O76" i="22"/>
  <c r="N35" i="22"/>
  <c r="N15" i="22"/>
  <c r="N160" i="23"/>
  <c r="N256" i="22"/>
  <c r="N4" i="23"/>
  <c r="N25" i="23"/>
  <c r="N181" i="23"/>
  <c r="N37" i="22"/>
  <c r="N42" i="22"/>
  <c r="O183" i="21"/>
  <c r="O165" i="21"/>
  <c r="O171" i="21"/>
  <c r="O176" i="21"/>
  <c r="O88" i="22"/>
  <c r="N56" i="22"/>
  <c r="N36" i="22"/>
  <c r="O78" i="22"/>
  <c r="O97" i="22"/>
  <c r="N69" i="22"/>
  <c r="N53" i="22"/>
  <c r="O205" i="21"/>
  <c r="O187" i="21"/>
  <c r="O193" i="21"/>
  <c r="O198" i="21"/>
  <c r="O99" i="22"/>
  <c r="O118" i="22"/>
  <c r="N77" i="22"/>
  <c r="N57" i="22"/>
  <c r="N58" i="22"/>
  <c r="N63" i="22"/>
  <c r="N90" i="22"/>
  <c r="N74" i="22"/>
  <c r="N46" i="23"/>
  <c r="N202" i="23"/>
  <c r="O109" i="22"/>
  <c r="O139" i="22"/>
  <c r="O120" i="22"/>
  <c r="N111" i="22"/>
  <c r="N95" i="22"/>
  <c r="O130" i="22"/>
  <c r="N98" i="22"/>
  <c r="N78" i="22"/>
  <c r="N79" i="22"/>
  <c r="N84" i="22"/>
  <c r="N223" i="23"/>
  <c r="N67" i="23"/>
  <c r="O227" i="21"/>
  <c r="O209" i="21"/>
  <c r="O215" i="21"/>
  <c r="O220" i="21"/>
  <c r="N88" i="23"/>
  <c r="N119" i="22"/>
  <c r="N99" i="22"/>
  <c r="N100" i="22"/>
  <c r="N105" i="22"/>
  <c r="O249" i="21"/>
  <c r="O231" i="21"/>
  <c r="O237" i="21"/>
  <c r="O242" i="21"/>
  <c r="O151" i="22"/>
  <c r="N132" i="22"/>
  <c r="N116" i="22"/>
  <c r="N244" i="23"/>
  <c r="O160" i="22"/>
  <c r="O141" i="22"/>
  <c r="O172" i="22"/>
  <c r="O162" i="22"/>
  <c r="O181" i="22"/>
  <c r="O7" i="22"/>
  <c r="O271" i="21"/>
  <c r="O275" i="21"/>
  <c r="O281" i="21"/>
  <c r="O286" i="21"/>
  <c r="O253" i="21"/>
  <c r="O259" i="21"/>
  <c r="O264" i="21"/>
  <c r="N265" i="23"/>
  <c r="N13" i="24"/>
  <c r="N140" i="22"/>
  <c r="N120" i="22"/>
  <c r="N121" i="22"/>
  <c r="N126" i="22"/>
  <c r="N153" i="22"/>
  <c r="N137" i="22"/>
  <c r="N109" i="23"/>
  <c r="O28" i="22"/>
  <c r="O11" i="22"/>
  <c r="O16" i="22"/>
  <c r="O21" i="22"/>
  <c r="N161" i="22"/>
  <c r="N141" i="22"/>
  <c r="N142" i="22"/>
  <c r="N147" i="22"/>
  <c r="N174" i="22"/>
  <c r="N158" i="22"/>
  <c r="O193" i="22"/>
  <c r="O183" i="22"/>
  <c r="O202" i="22"/>
  <c r="N130" i="23"/>
  <c r="N35" i="24"/>
  <c r="N195" i="22"/>
  <c r="N179" i="22"/>
  <c r="O223" i="22"/>
  <c r="O204" i="22"/>
  <c r="N57" i="24"/>
  <c r="N163" i="22"/>
  <c r="N168" i="22"/>
  <c r="N182" i="22"/>
  <c r="N162" i="22"/>
  <c r="N151" i="23"/>
  <c r="O49" i="22"/>
  <c r="O32" i="22"/>
  <c r="O37" i="22"/>
  <c r="O42" i="22"/>
  <c r="O214" i="22"/>
  <c r="O235" i="22"/>
  <c r="N203" i="22"/>
  <c r="N183" i="22"/>
  <c r="N79" i="24"/>
  <c r="N184" i="22"/>
  <c r="N189" i="22"/>
  <c r="O70" i="22"/>
  <c r="O53" i="22"/>
  <c r="O58" i="22"/>
  <c r="O63" i="22"/>
  <c r="O225" i="22"/>
  <c r="O244" i="22"/>
  <c r="N172" i="23"/>
  <c r="N216" i="22"/>
  <c r="N200" i="22"/>
  <c r="N237" i="22"/>
  <c r="N221" i="22"/>
  <c r="N193" i="23"/>
  <c r="O91" i="22"/>
  <c r="O74" i="22"/>
  <c r="O79" i="22"/>
  <c r="O84" i="22"/>
  <c r="N101" i="24"/>
  <c r="O246" i="22"/>
  <c r="O13" i="23"/>
  <c r="O265" i="22"/>
  <c r="O267" i="22"/>
  <c r="N224" i="22"/>
  <c r="N204" i="22"/>
  <c r="N205" i="22"/>
  <c r="N210" i="22"/>
  <c r="O256" i="22"/>
  <c r="O4" i="23"/>
  <c r="N123" i="24"/>
  <c r="N214" i="23"/>
  <c r="O112" i="22"/>
  <c r="O95" i="22"/>
  <c r="O100" i="22"/>
  <c r="O105" i="22"/>
  <c r="N245" i="22"/>
  <c r="N225" i="22"/>
  <c r="N226" i="22"/>
  <c r="N231" i="22"/>
  <c r="O15" i="23"/>
  <c r="O34" i="23"/>
  <c r="O25" i="23"/>
  <c r="N6" i="23"/>
  <c r="N258" i="22"/>
  <c r="N263" i="22"/>
  <c r="N242" i="22"/>
  <c r="N235" i="23"/>
  <c r="N266" i="22"/>
  <c r="N267" i="22"/>
  <c r="N268" i="22"/>
  <c r="N273" i="22"/>
  <c r="N14" i="23"/>
  <c r="N246" i="22"/>
  <c r="N247" i="22"/>
  <c r="N252" i="22"/>
  <c r="O46" i="23"/>
  <c r="N27" i="23"/>
  <c r="N11" i="23"/>
  <c r="O133" i="22"/>
  <c r="O116" i="22"/>
  <c r="O121" i="22"/>
  <c r="O126" i="22"/>
  <c r="O55" i="23"/>
  <c r="O36" i="23"/>
  <c r="N145" i="24"/>
  <c r="N167" i="24"/>
  <c r="O57" i="23"/>
  <c r="O76" i="23"/>
  <c r="N4" i="24"/>
  <c r="N256" i="23"/>
  <c r="O67" i="23"/>
  <c r="N35" i="23"/>
  <c r="N15" i="23"/>
  <c r="O154" i="22"/>
  <c r="O137" i="22"/>
  <c r="O142" i="22"/>
  <c r="O147" i="22"/>
  <c r="N16" i="23"/>
  <c r="N21" i="23"/>
  <c r="N48" i="23"/>
  <c r="N32" i="23"/>
  <c r="O175" i="22"/>
  <c r="O158" i="22"/>
  <c r="O163" i="22"/>
  <c r="O168" i="22"/>
  <c r="N69" i="23"/>
  <c r="N53" i="23"/>
  <c r="N189" i="24"/>
  <c r="N26" i="24"/>
  <c r="O97" i="23"/>
  <c r="O78" i="23"/>
  <c r="N56" i="23"/>
  <c r="N36" i="23"/>
  <c r="N37" i="23"/>
  <c r="N42" i="23"/>
  <c r="O88" i="23"/>
  <c r="N77" i="23"/>
  <c r="N57" i="23"/>
  <c r="O109" i="23"/>
  <c r="N58" i="23"/>
  <c r="N63" i="23"/>
  <c r="O196" i="22"/>
  <c r="O179" i="22"/>
  <c r="O184" i="22"/>
  <c r="O189" i="22"/>
  <c r="N211" i="24"/>
  <c r="N90" i="23"/>
  <c r="N74" i="23"/>
  <c r="O99" i="23"/>
  <c r="O118" i="23"/>
  <c r="N48" i="24"/>
  <c r="O217" i="22"/>
  <c r="O200" i="22"/>
  <c r="O205" i="22"/>
  <c r="O210" i="22"/>
  <c r="N70" i="24"/>
  <c r="O139" i="23"/>
  <c r="O120" i="23"/>
  <c r="O130" i="23"/>
  <c r="N111" i="23"/>
  <c r="N95" i="23"/>
  <c r="N233" i="24"/>
  <c r="N98" i="23"/>
  <c r="N78" i="23"/>
  <c r="N79" i="23"/>
  <c r="N84" i="23"/>
  <c r="N119" i="23"/>
  <c r="N99" i="23"/>
  <c r="N100" i="23"/>
  <c r="N105" i="23"/>
  <c r="N92" i="24"/>
  <c r="O151" i="23"/>
  <c r="O141" i="23"/>
  <c r="O160" i="23"/>
  <c r="N255" i="24"/>
  <c r="N132" i="23"/>
  <c r="N116" i="23"/>
  <c r="O238" i="22"/>
  <c r="O221" i="22"/>
  <c r="O226" i="22"/>
  <c r="O231" i="22"/>
  <c r="O172" i="23"/>
  <c r="O7" i="23"/>
  <c r="O259" i="22"/>
  <c r="O263" i="22"/>
  <c r="O268" i="22"/>
  <c r="O273" i="22"/>
  <c r="O242" i="22"/>
  <c r="O247" i="22"/>
  <c r="O252" i="22"/>
  <c r="N153" i="23"/>
  <c r="N137" i="23"/>
  <c r="N114" i="24"/>
  <c r="N121" i="23"/>
  <c r="N126" i="23"/>
  <c r="N277" i="24"/>
  <c r="N13" i="25"/>
  <c r="O162" i="23"/>
  <c r="O181" i="23"/>
  <c r="N140" i="23"/>
  <c r="N120" i="23"/>
  <c r="O183" i="23"/>
  <c r="O202" i="23"/>
  <c r="N174" i="23"/>
  <c r="N158" i="23"/>
  <c r="N142" i="23"/>
  <c r="N147" i="23"/>
  <c r="O28" i="23"/>
  <c r="O11" i="23"/>
  <c r="O16" i="23"/>
  <c r="O21" i="23"/>
  <c r="N161" i="23"/>
  <c r="N141" i="23"/>
  <c r="N35" i="25"/>
  <c r="O193" i="23"/>
  <c r="N136" i="24"/>
  <c r="N158" i="24"/>
  <c r="O49" i="23"/>
  <c r="O32" i="23"/>
  <c r="O37" i="23"/>
  <c r="O42" i="23"/>
  <c r="O214" i="23"/>
  <c r="N195" i="23"/>
  <c r="N179" i="23"/>
  <c r="N57" i="25"/>
  <c r="O204" i="23"/>
  <c r="O223" i="23"/>
  <c r="N182" i="23"/>
  <c r="N162" i="23"/>
  <c r="N163" i="23"/>
  <c r="N168" i="23"/>
  <c r="O235" i="23"/>
  <c r="N216" i="23"/>
  <c r="N200" i="23"/>
  <c r="N203" i="23"/>
  <c r="N183" i="23"/>
  <c r="O244" i="23"/>
  <c r="O225" i="23"/>
  <c r="O70" i="23"/>
  <c r="O53" i="23"/>
  <c r="O58" i="23"/>
  <c r="O63" i="23"/>
  <c r="N79" i="25"/>
  <c r="N180" i="24"/>
  <c r="N184" i="23"/>
  <c r="N189" i="23"/>
  <c r="O13" i="24"/>
  <c r="O265" i="23"/>
  <c r="O267" i="23"/>
  <c r="O246" i="23"/>
  <c r="N205" i="23"/>
  <c r="N210" i="23"/>
  <c r="N237" i="23"/>
  <c r="N221" i="23"/>
  <c r="N202" i="24"/>
  <c r="N224" i="23"/>
  <c r="N204" i="23"/>
  <c r="N101" i="25"/>
  <c r="O91" i="23"/>
  <c r="O74" i="23"/>
  <c r="O79" i="23"/>
  <c r="O84" i="23"/>
  <c r="O256" i="23"/>
  <c r="O4" i="24"/>
  <c r="N224" i="24"/>
  <c r="O112" i="23"/>
  <c r="O95" i="23"/>
  <c r="O100" i="23"/>
  <c r="O105" i="23"/>
  <c r="N6" i="24"/>
  <c r="N258" i="23"/>
  <c r="N263" i="23"/>
  <c r="N242" i="23"/>
  <c r="N123" i="25"/>
  <c r="O26" i="24"/>
  <c r="N245" i="23"/>
  <c r="N225" i="23"/>
  <c r="N226" i="23"/>
  <c r="N231" i="23"/>
  <c r="O35" i="24"/>
  <c r="O16" i="24"/>
  <c r="O17" i="24"/>
  <c r="O22" i="24"/>
  <c r="O48" i="24"/>
  <c r="N266" i="23"/>
  <c r="N267" i="23"/>
  <c r="N15" i="24"/>
  <c r="N246" i="23"/>
  <c r="N247" i="23"/>
  <c r="N252" i="23"/>
  <c r="N28" i="24"/>
  <c r="N11" i="24"/>
  <c r="O133" i="23"/>
  <c r="O116" i="23"/>
  <c r="O121" i="23"/>
  <c r="O126" i="23"/>
  <c r="O57" i="24"/>
  <c r="N268" i="23"/>
  <c r="N273" i="23"/>
  <c r="N145" i="25"/>
  <c r="N246" i="24"/>
  <c r="N268" i="24"/>
  <c r="N4" i="25"/>
  <c r="N50" i="24"/>
  <c r="N33" i="24"/>
  <c r="N167" i="25"/>
  <c r="O70" i="24"/>
  <c r="N37" i="24"/>
  <c r="N16" i="24"/>
  <c r="N17" i="24"/>
  <c r="N22" i="24"/>
  <c r="O79" i="24"/>
  <c r="O154" i="23"/>
  <c r="O137" i="23"/>
  <c r="O142" i="23"/>
  <c r="O147" i="23"/>
  <c r="O92" i="24"/>
  <c r="N72" i="24"/>
  <c r="N55" i="24"/>
  <c r="N189" i="25"/>
  <c r="O101" i="24"/>
  <c r="N59" i="24"/>
  <c r="O175" i="23"/>
  <c r="O158" i="23"/>
  <c r="O163" i="23"/>
  <c r="O168" i="23"/>
  <c r="N26" i="25"/>
  <c r="N48" i="25"/>
  <c r="O123" i="24"/>
  <c r="N211" i="25"/>
  <c r="O196" i="23"/>
  <c r="O179" i="23"/>
  <c r="O184" i="23"/>
  <c r="O189" i="23"/>
  <c r="N94" i="24"/>
  <c r="N77" i="24"/>
  <c r="N81" i="24"/>
  <c r="O114" i="24"/>
  <c r="O217" i="23"/>
  <c r="O200" i="23"/>
  <c r="O205" i="23"/>
  <c r="O210" i="23"/>
  <c r="O145" i="24"/>
  <c r="O136" i="24"/>
  <c r="N233" i="25"/>
  <c r="N116" i="24"/>
  <c r="N99" i="24"/>
  <c r="N103" i="24"/>
  <c r="N70" i="25"/>
  <c r="N92" i="25"/>
  <c r="N255" i="25"/>
  <c r="O158" i="24"/>
  <c r="O167" i="24"/>
  <c r="N125" i="24"/>
  <c r="N138" i="24"/>
  <c r="N121" i="24"/>
  <c r="O238" i="23"/>
  <c r="O221" i="23"/>
  <c r="O226" i="23"/>
  <c r="O231" i="23"/>
  <c r="O180" i="24"/>
  <c r="O189" i="24"/>
  <c r="O259" i="23"/>
  <c r="O263" i="23"/>
  <c r="O268" i="23"/>
  <c r="O273" i="23"/>
  <c r="O7" i="24"/>
  <c r="O242" i="23"/>
  <c r="O247" i="23"/>
  <c r="O252" i="23"/>
  <c r="N160" i="24"/>
  <c r="N143" i="24"/>
  <c r="N277" i="25"/>
  <c r="N147" i="24"/>
  <c r="N114" i="25"/>
  <c r="N169" i="24"/>
  <c r="O211" i="24"/>
  <c r="N182" i="24"/>
  <c r="N165" i="24"/>
  <c r="O202" i="24"/>
  <c r="N136" i="25"/>
  <c r="O29" i="24"/>
  <c r="O11" i="24"/>
  <c r="N13" i="27"/>
  <c r="N35" i="27"/>
  <c r="O224" i="24"/>
  <c r="N204" i="24"/>
  <c r="N187" i="24"/>
  <c r="N35" i="28"/>
  <c r="N57" i="28"/>
  <c r="O233" i="24"/>
  <c r="O51" i="24"/>
  <c r="O33" i="24"/>
  <c r="N158" i="25"/>
  <c r="N191" i="24"/>
  <c r="O246" i="24"/>
  <c r="N213" i="24"/>
  <c r="N226" i="24"/>
  <c r="N209" i="24"/>
  <c r="N57" i="27"/>
  <c r="N180" i="25"/>
  <c r="O73" i="24"/>
  <c r="O55" i="24"/>
  <c r="O255" i="24"/>
  <c r="N79" i="27"/>
  <c r="N235" i="24"/>
  <c r="O13" i="25"/>
  <c r="O277" i="24"/>
  <c r="N248" i="24"/>
  <c r="N231" i="24"/>
  <c r="O95" i="24"/>
  <c r="O77" i="24"/>
  <c r="N202" i="25"/>
  <c r="O4" i="25"/>
  <c r="O268" i="24"/>
  <c r="N224" i="25"/>
  <c r="O117" i="24"/>
  <c r="O99" i="24"/>
  <c r="N270" i="24"/>
  <c r="N275" i="24"/>
  <c r="N6" i="25"/>
  <c r="N253" i="24"/>
  <c r="N257" i="24"/>
  <c r="O35" i="25"/>
  <c r="N101" i="27"/>
  <c r="O26" i="25"/>
  <c r="N123" i="27"/>
  <c r="N28" i="25"/>
  <c r="N11" i="25"/>
  <c r="O57" i="25"/>
  <c r="O139" i="24"/>
  <c r="O121" i="24"/>
  <c r="N15" i="25"/>
  <c r="N279" i="24"/>
  <c r="O48" i="25"/>
  <c r="N246" i="25"/>
  <c r="O79" i="25"/>
  <c r="N50" i="25"/>
  <c r="N33" i="25"/>
  <c r="O70" i="25"/>
  <c r="N37" i="25"/>
  <c r="O161" i="24"/>
  <c r="O143" i="24"/>
  <c r="N268" i="25"/>
  <c r="N145" i="27"/>
  <c r="N4" i="27"/>
  <c r="N72" i="25"/>
  <c r="N55" i="25"/>
  <c r="O101" i="25"/>
  <c r="O183" i="24"/>
  <c r="O165" i="24"/>
  <c r="N59" i="25"/>
  <c r="N167" i="27"/>
  <c r="O92" i="25"/>
  <c r="N94" i="25"/>
  <c r="N77" i="25"/>
  <c r="O123" i="25"/>
  <c r="N81" i="25"/>
  <c r="N26" i="27"/>
  <c r="N189" i="27"/>
  <c r="O205" i="24"/>
  <c r="O187" i="24"/>
  <c r="O114" i="25"/>
  <c r="O227" i="24"/>
  <c r="O209" i="24"/>
  <c r="O145" i="25"/>
  <c r="N103" i="25"/>
  <c r="N211" i="27"/>
  <c r="N116" i="25"/>
  <c r="N99" i="25"/>
  <c r="N48" i="27"/>
  <c r="O136" i="25"/>
  <c r="O158" i="25"/>
  <c r="N70" i="27"/>
  <c r="O167" i="25"/>
  <c r="N125" i="25"/>
  <c r="N138" i="25"/>
  <c r="N121" i="25"/>
  <c r="N233" i="27"/>
  <c r="O249" i="24"/>
  <c r="O231" i="24"/>
  <c r="O189" i="25"/>
  <c r="N160" i="25"/>
  <c r="N143" i="25"/>
  <c r="O271" i="24"/>
  <c r="O275" i="24"/>
  <c r="O7" i="25"/>
  <c r="O253" i="24"/>
  <c r="N255" i="27"/>
  <c r="N92" i="27"/>
  <c r="N147" i="25"/>
  <c r="O180" i="25"/>
  <c r="O29" i="25"/>
  <c r="O11" i="25"/>
  <c r="N169" i="25"/>
  <c r="N182" i="25"/>
  <c r="N165" i="25"/>
  <c r="N114" i="27"/>
  <c r="O202" i="25"/>
  <c r="N277" i="27"/>
  <c r="O211" i="25"/>
  <c r="O233" i="25"/>
  <c r="O224" i="25"/>
  <c r="N136" i="27"/>
  <c r="N204" i="25"/>
  <c r="N187" i="25"/>
  <c r="N191" i="25"/>
  <c r="O51" i="25"/>
  <c r="O33" i="25"/>
  <c r="N158" i="27"/>
  <c r="O246" i="25"/>
  <c r="N213" i="25"/>
  <c r="O255" i="25"/>
  <c r="O73" i="25"/>
  <c r="O55" i="25"/>
  <c r="N226" i="25"/>
  <c r="N209" i="25"/>
  <c r="O268" i="25"/>
  <c r="N235" i="25"/>
  <c r="O277" i="25"/>
  <c r="N248" i="25"/>
  <c r="N231" i="25"/>
  <c r="O95" i="25"/>
  <c r="O77" i="25"/>
  <c r="N180" i="27"/>
  <c r="N270" i="25"/>
  <c r="N253" i="25"/>
  <c r="N257" i="25"/>
  <c r="N202" i="27"/>
  <c r="O4" i="27"/>
  <c r="O13" i="27"/>
  <c r="O117" i="25"/>
  <c r="O99" i="25"/>
  <c r="N224" i="27"/>
  <c r="O26" i="27"/>
  <c r="O35" i="27"/>
  <c r="O139" i="25"/>
  <c r="O121" i="25"/>
  <c r="N279" i="25"/>
  <c r="O35" i="28"/>
  <c r="N6" i="27"/>
  <c r="N275" i="25"/>
  <c r="O161" i="25"/>
  <c r="O143" i="25"/>
  <c r="O48" i="27"/>
  <c r="N28" i="27"/>
  <c r="N11" i="27"/>
  <c r="O57" i="27"/>
  <c r="N15" i="27"/>
  <c r="N246" i="27"/>
  <c r="O70" i="27"/>
  <c r="N268" i="27"/>
  <c r="N37" i="27"/>
  <c r="N50" i="27"/>
  <c r="N33" i="27"/>
  <c r="O79" i="27"/>
  <c r="N37" i="28"/>
  <c r="N59" i="28"/>
  <c r="N81" i="28"/>
  <c r="N103" i="28"/>
  <c r="N125" i="28"/>
  <c r="N147" i="28"/>
  <c r="N169" i="28"/>
  <c r="N191" i="28"/>
  <c r="N213" i="28"/>
  <c r="N235" i="28"/>
  <c r="N257" i="28"/>
  <c r="N279" i="28"/>
  <c r="O183" i="25"/>
  <c r="O165" i="25"/>
  <c r="O205" i="25"/>
  <c r="O187" i="25"/>
  <c r="O92" i="27"/>
  <c r="N59" i="27"/>
  <c r="N4" i="28"/>
  <c r="N72" i="27"/>
  <c r="N55" i="27"/>
  <c r="O101" i="27"/>
  <c r="N81" i="27"/>
  <c r="O227" i="25"/>
  <c r="O209" i="25"/>
  <c r="O123" i="27"/>
  <c r="O114" i="27"/>
  <c r="N94" i="27"/>
  <c r="N77" i="27"/>
  <c r="N26" i="28"/>
  <c r="O249" i="25"/>
  <c r="O231" i="25"/>
  <c r="O145" i="27"/>
  <c r="N116" i="27"/>
  <c r="N99" i="27"/>
  <c r="N103" i="27"/>
  <c r="N48" i="28"/>
  <c r="O136" i="27"/>
  <c r="N70" i="28"/>
  <c r="N138" i="27"/>
  <c r="N121" i="27"/>
  <c r="O167" i="27"/>
  <c r="N125" i="27"/>
  <c r="O158" i="27"/>
  <c r="O271" i="25"/>
  <c r="O253" i="25"/>
  <c r="O7" i="27"/>
  <c r="O275" i="25"/>
  <c r="N160" i="27"/>
  <c r="N143" i="27"/>
  <c r="N147" i="27"/>
  <c r="O189" i="27"/>
  <c r="N92" i="28"/>
  <c r="O180" i="27"/>
  <c r="O29" i="27"/>
  <c r="O11" i="27"/>
  <c r="N114" i="28"/>
  <c r="N182" i="27"/>
  <c r="N165" i="27"/>
  <c r="O211" i="27"/>
  <c r="O202" i="27"/>
  <c r="N169" i="27"/>
  <c r="N191" i="27"/>
  <c r="O233" i="27"/>
  <c r="O51" i="27"/>
  <c r="O33" i="27"/>
  <c r="N136" i="28"/>
  <c r="N204" i="27"/>
  <c r="N187" i="27"/>
  <c r="O224" i="27"/>
  <c r="O246" i="27"/>
  <c r="O73" i="27"/>
  <c r="O55" i="27"/>
  <c r="O255" i="27"/>
  <c r="N226" i="27"/>
  <c r="N209" i="27"/>
  <c r="N158" i="28"/>
  <c r="N213" i="27"/>
  <c r="O95" i="27"/>
  <c r="O77" i="27"/>
  <c r="N235" i="27"/>
  <c r="N180" i="28"/>
  <c r="O268" i="27"/>
  <c r="N248" i="27"/>
  <c r="N231" i="27"/>
  <c r="O277" i="27"/>
  <c r="N202" i="28"/>
  <c r="N257" i="27"/>
  <c r="N270" i="27"/>
  <c r="N253" i="27"/>
  <c r="O4" i="28"/>
  <c r="O117" i="27"/>
  <c r="O99" i="27"/>
  <c r="O139" i="27"/>
  <c r="O121" i="27"/>
  <c r="N6" i="28"/>
  <c r="N275" i="27"/>
  <c r="N279" i="27"/>
  <c r="O26" i="28"/>
  <c r="N224" i="28"/>
  <c r="N28" i="28"/>
  <c r="N11" i="28"/>
  <c r="N246" i="28"/>
  <c r="O48" i="28"/>
  <c r="O161" i="27"/>
  <c r="O143" i="27"/>
  <c r="O183" i="27"/>
  <c r="O165" i="27"/>
  <c r="O70" i="28"/>
  <c r="N268" i="28"/>
  <c r="N50" i="28"/>
  <c r="N55" i="28"/>
  <c r="N33" i="28"/>
  <c r="N72" i="28"/>
  <c r="N94" i="28"/>
  <c r="N116" i="28"/>
  <c r="N138" i="28"/>
  <c r="N160" i="28"/>
  <c r="O92" i="28"/>
  <c r="O205" i="27"/>
  <c r="O187" i="27"/>
  <c r="O227" i="27"/>
  <c r="O209" i="27"/>
  <c r="O114" i="28"/>
  <c r="O136" i="28"/>
  <c r="O249" i="27"/>
  <c r="O231" i="27"/>
  <c r="O158" i="28"/>
  <c r="O271" i="27"/>
  <c r="O253" i="27"/>
  <c r="O7" i="28"/>
  <c r="O275" i="27"/>
  <c r="O180" i="28"/>
  <c r="O202" i="28"/>
  <c r="O29" i="28"/>
  <c r="O11" i="28"/>
  <c r="O51" i="28"/>
  <c r="O33" i="28"/>
  <c r="O224" i="28"/>
  <c r="O73" i="28"/>
  <c r="O95" i="28"/>
  <c r="O117" i="28"/>
  <c r="O139" i="28"/>
  <c r="O161" i="28"/>
  <c r="O183" i="28"/>
  <c r="O205" i="28"/>
  <c r="O227" i="28"/>
  <c r="O271" i="28"/>
  <c r="O246" i="28"/>
  <c r="O268" i="28"/>
  <c r="O77" i="28"/>
  <c r="O98" i="28"/>
  <c r="O120" i="28"/>
  <c r="O142" i="28"/>
  <c r="O55" i="28"/>
  <c r="I60" i="28"/>
  <c r="H61" i="28"/>
  <c r="I55" i="28"/>
  <c r="I61" i="28"/>
  <c r="I77" i="28"/>
  <c r="I83" i="28"/>
  <c r="H83" i="28"/>
  <c r="F83" i="28"/>
  <c r="L83" i="28"/>
  <c r="L468" i="28"/>
  <c r="N77" i="28"/>
  <c r="O115" i="28"/>
  <c r="O137" i="28"/>
  <c r="O159" i="28"/>
  <c r="O99" i="28"/>
  <c r="N115" i="28"/>
  <c r="N137" i="28"/>
  <c r="N159" i="28"/>
  <c r="N165" i="28"/>
  <c r="L105" i="28"/>
  <c r="L469" i="28"/>
  <c r="N99" i="28"/>
  <c r="K280" i="28"/>
  <c r="K281" i="28"/>
  <c r="O121" i="28"/>
  <c r="N141" i="28"/>
  <c r="N163" i="28"/>
  <c r="N185" i="28"/>
  <c r="N207" i="28"/>
  <c r="N229" i="28"/>
  <c r="N251" i="28"/>
  <c r="N273" i="28"/>
  <c r="D105" i="28"/>
  <c r="I99" i="28"/>
  <c r="I105" i="28"/>
  <c r="K127" i="28"/>
  <c r="K470" i="28"/>
  <c r="N121" i="28"/>
  <c r="H127" i="28"/>
  <c r="I121" i="28"/>
  <c r="I127" i="28"/>
  <c r="L127" i="28"/>
  <c r="L470" i="28"/>
  <c r="O143" i="28"/>
  <c r="O164" i="28"/>
  <c r="O186" i="28"/>
  <c r="O208" i="28"/>
  <c r="O230" i="28"/>
  <c r="O252" i="28"/>
  <c r="O274" i="28"/>
  <c r="N164" i="28"/>
  <c r="N186" i="28"/>
  <c r="N208" i="28"/>
  <c r="N230" i="28"/>
  <c r="N252" i="28"/>
  <c r="N274" i="28"/>
  <c r="N143" i="28"/>
  <c r="J127" i="28"/>
  <c r="J470" i="28"/>
  <c r="N182" i="28"/>
  <c r="N204" i="28"/>
  <c r="N226" i="28"/>
  <c r="N248" i="28"/>
  <c r="N270" i="28"/>
  <c r="J438" i="28"/>
  <c r="I148" i="28"/>
  <c r="L149" i="28"/>
  <c r="L471" i="28"/>
  <c r="K149" i="28"/>
  <c r="K471" i="28"/>
  <c r="H149" i="28"/>
  <c r="G149" i="28"/>
  <c r="F149" i="28"/>
  <c r="I143" i="28"/>
  <c r="K439" i="28"/>
  <c r="O181" i="28"/>
  <c r="N181" i="28"/>
  <c r="N203" i="28"/>
  <c r="N225" i="28"/>
  <c r="N247" i="28"/>
  <c r="N269" i="28"/>
  <c r="I149" i="28"/>
  <c r="L171" i="28"/>
  <c r="L472" i="28"/>
  <c r="O204" i="28"/>
  <c r="O226" i="28"/>
  <c r="O248" i="28"/>
  <c r="O165" i="28"/>
  <c r="D171" i="28"/>
  <c r="O187" i="28"/>
  <c r="N187" i="28"/>
  <c r="O203" i="28"/>
  <c r="O225" i="28"/>
  <c r="I192" i="28"/>
  <c r="I193" i="28"/>
  <c r="H193" i="28"/>
  <c r="N209" i="28"/>
  <c r="N227" i="28"/>
  <c r="N249" i="28"/>
  <c r="N271" i="28"/>
  <c r="O209" i="28"/>
  <c r="K215" i="28"/>
  <c r="K474" i="28"/>
  <c r="G215" i="28"/>
  <c r="I214" i="28"/>
  <c r="I215" i="28"/>
  <c r="H215" i="28"/>
  <c r="L280" i="28"/>
  <c r="L281" i="28"/>
  <c r="J280" i="28"/>
  <c r="N231" i="28"/>
  <c r="O231" i="28"/>
  <c r="O247" i="28"/>
  <c r="O269" i="28"/>
  <c r="I236" i="28"/>
  <c r="I237" i="28"/>
  <c r="G259" i="28"/>
  <c r="E280" i="28"/>
  <c r="E281" i="28"/>
  <c r="I280" i="28"/>
  <c r="D281" i="28"/>
  <c r="J275" i="28"/>
  <c r="J281" i="28"/>
  <c r="N275" i="28"/>
  <c r="O253" i="28"/>
  <c r="N253" i="28"/>
  <c r="O270" i="28"/>
  <c r="O275" i="28"/>
  <c r="H259" i="28"/>
  <c r="G281" i="28"/>
  <c r="F281" i="28"/>
  <c r="I272" i="28"/>
  <c r="I275" i="28"/>
  <c r="I281" i="28"/>
  <c r="O11" i="29"/>
  <c r="I11" i="29"/>
  <c r="L17" i="29"/>
  <c r="L465" i="29"/>
  <c r="O26" i="29"/>
  <c r="O33" i="29"/>
  <c r="N11" i="29"/>
  <c r="L434" i="29"/>
  <c r="I268" i="29"/>
  <c r="N37" i="29"/>
  <c r="N59" i="29"/>
  <c r="N81" i="29"/>
  <c r="N103" i="29"/>
  <c r="N125" i="29"/>
  <c r="N147" i="29"/>
  <c r="N169" i="29"/>
  <c r="O444" i="29"/>
  <c r="G443" i="29"/>
  <c r="G459" i="29"/>
  <c r="G475" i="29"/>
  <c r="Q443" i="29"/>
  <c r="E280" i="29"/>
  <c r="J17" i="29"/>
  <c r="J465" i="29"/>
  <c r="F280" i="29"/>
  <c r="I277" i="29"/>
  <c r="O48" i="29"/>
  <c r="O70" i="29"/>
  <c r="O92" i="29"/>
  <c r="O114" i="29"/>
  <c r="O136" i="29"/>
  <c r="O143" i="29"/>
  <c r="O158" i="29"/>
  <c r="O180" i="29"/>
  <c r="O202" i="29"/>
  <c r="O209" i="29"/>
  <c r="O224" i="29"/>
  <c r="O246" i="29"/>
  <c r="O268" i="29"/>
  <c r="G444" i="29"/>
  <c r="G460" i="29"/>
  <c r="G476" i="29"/>
  <c r="Q444" i="29"/>
  <c r="I16" i="29"/>
  <c r="O37" i="29"/>
  <c r="O59" i="29"/>
  <c r="O81" i="29"/>
  <c r="O57" i="28"/>
  <c r="N79" i="28"/>
  <c r="O79" i="28"/>
  <c r="N101" i="28"/>
  <c r="O101" i="28"/>
  <c r="N123" i="28"/>
  <c r="O123" i="28"/>
  <c r="N145" i="28"/>
  <c r="O145" i="28"/>
  <c r="N167" i="28"/>
  <c r="O167" i="28"/>
  <c r="N189" i="28"/>
  <c r="O189" i="28"/>
  <c r="N211" i="28"/>
  <c r="O211" i="28"/>
  <c r="N233" i="28"/>
  <c r="O233" i="28"/>
  <c r="N255" i="28"/>
  <c r="O255" i="28"/>
  <c r="N277" i="28"/>
  <c r="O277" i="28"/>
  <c r="K17" i="29"/>
  <c r="K465" i="29"/>
  <c r="O50" i="29"/>
  <c r="F17" i="29"/>
  <c r="E17" i="29"/>
  <c r="G17" i="29"/>
  <c r="I17" i="29"/>
  <c r="D17" i="29"/>
  <c r="I33" i="29"/>
  <c r="I38" i="29"/>
  <c r="L39" i="29"/>
  <c r="L466" i="29"/>
  <c r="J39" i="29"/>
  <c r="J466" i="29"/>
  <c r="K39" i="29"/>
  <c r="K466" i="29"/>
  <c r="N76" i="29"/>
  <c r="N33" i="29"/>
  <c r="I39" i="29"/>
  <c r="N98" i="29"/>
  <c r="N120" i="29"/>
  <c r="N142" i="29"/>
  <c r="N164" i="29"/>
  <c r="N186" i="29"/>
  <c r="N208" i="29"/>
  <c r="N230" i="29"/>
  <c r="N252" i="29"/>
  <c r="N274" i="29"/>
  <c r="I55" i="29"/>
  <c r="I61" i="29"/>
  <c r="J61" i="29"/>
  <c r="J467" i="29"/>
  <c r="O55" i="29"/>
  <c r="N55" i="29"/>
  <c r="O103" i="29"/>
  <c r="L435" i="29"/>
  <c r="O72" i="29"/>
  <c r="K435" i="29"/>
  <c r="N72" i="29"/>
  <c r="N94" i="29"/>
  <c r="N116" i="29"/>
  <c r="N138" i="29"/>
  <c r="N160" i="29"/>
  <c r="N182" i="29"/>
  <c r="N204" i="29"/>
  <c r="O125" i="29"/>
  <c r="O147" i="29"/>
  <c r="O169" i="29"/>
  <c r="O191" i="29"/>
  <c r="O213" i="29"/>
  <c r="O77" i="29"/>
  <c r="O94" i="29"/>
  <c r="O116" i="29"/>
  <c r="K83" i="29"/>
  <c r="K468" i="29"/>
  <c r="J436" i="29"/>
  <c r="L83" i="29"/>
  <c r="L468" i="29"/>
  <c r="I82" i="29"/>
  <c r="D83" i="29"/>
  <c r="I77" i="29"/>
  <c r="I83" i="29"/>
  <c r="O145" i="29"/>
  <c r="O167" i="29"/>
  <c r="O189" i="29"/>
  <c r="O211" i="29"/>
  <c r="O233" i="29"/>
  <c r="O255" i="29"/>
  <c r="J437" i="29"/>
  <c r="K105" i="29"/>
  <c r="K469" i="29"/>
  <c r="L105" i="29"/>
  <c r="L469" i="29"/>
  <c r="O138" i="29"/>
  <c r="O160" i="29"/>
  <c r="O182" i="29"/>
  <c r="O99" i="29"/>
  <c r="G105" i="29"/>
  <c r="I104" i="29"/>
  <c r="E105" i="29"/>
  <c r="D105" i="29"/>
  <c r="I99" i="29"/>
  <c r="I105" i="29"/>
  <c r="J454" i="29"/>
  <c r="K127" i="29"/>
  <c r="K470" i="29"/>
  <c r="N145" i="29"/>
  <c r="O121" i="29"/>
  <c r="N121" i="29"/>
  <c r="L438" i="29"/>
  <c r="K438" i="29"/>
  <c r="F127" i="29"/>
  <c r="I121" i="29"/>
  <c r="I127" i="29"/>
  <c r="N167" i="29"/>
  <c r="N189" i="29"/>
  <c r="N211" i="29"/>
  <c r="N233" i="29"/>
  <c r="N255" i="29"/>
  <c r="N277" i="29"/>
  <c r="N143" i="29"/>
  <c r="I148" i="29"/>
  <c r="I143" i="29"/>
  <c r="H171" i="29"/>
  <c r="F171" i="29"/>
  <c r="K149" i="29"/>
  <c r="K471" i="29"/>
  <c r="J149" i="29"/>
  <c r="J471" i="29"/>
  <c r="L149" i="29"/>
  <c r="L471" i="29"/>
  <c r="G149" i="29"/>
  <c r="E149" i="29"/>
  <c r="L439" i="29"/>
  <c r="I149" i="29"/>
  <c r="O165" i="29"/>
  <c r="N165" i="29"/>
  <c r="L171" i="29"/>
  <c r="L472" i="29"/>
  <c r="J171" i="29"/>
  <c r="J472" i="29"/>
  <c r="K171" i="29"/>
  <c r="K472" i="29"/>
  <c r="N191" i="29"/>
  <c r="N213" i="29"/>
  <c r="N235" i="29"/>
  <c r="N257" i="29"/>
  <c r="N279" i="29"/>
  <c r="I170" i="29"/>
  <c r="D171" i="29"/>
  <c r="I165" i="29"/>
  <c r="I171" i="29"/>
  <c r="G193" i="29"/>
  <c r="I192" i="29"/>
  <c r="D193" i="29"/>
  <c r="O187" i="29"/>
  <c r="N187" i="29"/>
  <c r="E193" i="29"/>
  <c r="L441" i="29"/>
  <c r="I187" i="29"/>
  <c r="F193" i="29"/>
  <c r="O235" i="29"/>
  <c r="O204" i="29"/>
  <c r="N226" i="29"/>
  <c r="N248" i="29"/>
  <c r="N270" i="29"/>
  <c r="J193" i="29"/>
  <c r="J473" i="29"/>
  <c r="I193" i="29"/>
  <c r="O257" i="29"/>
  <c r="O279" i="29"/>
  <c r="O226" i="29"/>
  <c r="O248" i="29"/>
  <c r="O253" i="29"/>
  <c r="I209" i="29"/>
  <c r="I215" i="29"/>
  <c r="K442" i="29"/>
  <c r="J442" i="29"/>
  <c r="N268" i="29"/>
  <c r="L442" i="29"/>
  <c r="D237" i="29"/>
  <c r="O277" i="29"/>
  <c r="H237" i="29"/>
  <c r="E237" i="29"/>
  <c r="N231" i="29"/>
  <c r="K237" i="29"/>
  <c r="K475" i="29"/>
  <c r="O231" i="29"/>
  <c r="J237" i="29"/>
  <c r="J475" i="29"/>
  <c r="I231" i="29"/>
  <c r="I237" i="29"/>
  <c r="N269" i="29"/>
  <c r="L237" i="29"/>
  <c r="L475" i="29"/>
  <c r="J259" i="29"/>
  <c r="J476" i="29"/>
  <c r="E259" i="29"/>
  <c r="I258" i="29"/>
  <c r="H259" i="29"/>
  <c r="G259" i="29"/>
  <c r="D259" i="29"/>
  <c r="L259" i="29"/>
  <c r="L476" i="29"/>
  <c r="H281" i="29"/>
  <c r="I279" i="29"/>
  <c r="I280" i="29"/>
  <c r="F259" i="29"/>
  <c r="F281" i="29"/>
  <c r="K275" i="29"/>
  <c r="K281" i="29"/>
  <c r="J275" i="29"/>
  <c r="J281" i="29"/>
  <c r="I272" i="29"/>
  <c r="I275" i="29"/>
  <c r="N275" i="29"/>
  <c r="G275" i="29"/>
  <c r="G281" i="29"/>
  <c r="O270" i="29"/>
  <c r="O275" i="29"/>
  <c r="N253" i="29"/>
  <c r="E275" i="29"/>
  <c r="E281" i="29"/>
  <c r="D275" i="29"/>
  <c r="D281" i="29"/>
  <c r="L275" i="29"/>
  <c r="L281" i="29"/>
  <c r="J444" i="29"/>
  <c r="I253" i="29"/>
  <c r="L444" i="29"/>
  <c r="K259" i="29"/>
  <c r="K476" i="29"/>
  <c r="I259" i="29"/>
  <c r="I281" i="29"/>
  <c r="F193" i="30"/>
  <c r="F149" i="30"/>
  <c r="F105" i="30"/>
  <c r="K444" i="30"/>
  <c r="I148" i="30"/>
  <c r="K459" i="30"/>
  <c r="K237" i="30"/>
  <c r="K475" i="30"/>
  <c r="I270" i="30"/>
  <c r="G442" i="30"/>
  <c r="G458" i="30"/>
  <c r="G474" i="30"/>
  <c r="O443" i="30"/>
  <c r="J453" i="30"/>
  <c r="K457" i="30"/>
  <c r="I126" i="30"/>
  <c r="J444" i="30"/>
  <c r="J259" i="30"/>
  <c r="J476" i="30"/>
  <c r="Q441" i="30"/>
  <c r="N35" i="30"/>
  <c r="N57" i="30"/>
  <c r="N79" i="30"/>
  <c r="N101" i="30"/>
  <c r="N123" i="30"/>
  <c r="N145" i="30"/>
  <c r="N167" i="30"/>
  <c r="N170" i="30"/>
  <c r="N189" i="30"/>
  <c r="N211" i="30"/>
  <c r="I268" i="30"/>
  <c r="D280" i="30"/>
  <c r="O444" i="30"/>
  <c r="Q443" i="30"/>
  <c r="G443" i="30"/>
  <c r="G459" i="30"/>
  <c r="G475" i="30"/>
  <c r="G444" i="30"/>
  <c r="G460" i="30"/>
  <c r="G476" i="30"/>
  <c r="Q444" i="30"/>
  <c r="O11" i="30"/>
  <c r="L17" i="30"/>
  <c r="L465" i="30"/>
  <c r="N11" i="30"/>
  <c r="O81" i="30"/>
  <c r="O103" i="30"/>
  <c r="O125" i="30"/>
  <c r="O147" i="30"/>
  <c r="O169" i="30"/>
  <c r="O191" i="30"/>
  <c r="O213" i="30"/>
  <c r="O235" i="30"/>
  <c r="O257" i="30"/>
  <c r="O279" i="30"/>
  <c r="K449" i="30"/>
  <c r="O28" i="30"/>
  <c r="J17" i="30"/>
  <c r="J465" i="30"/>
  <c r="I16" i="30"/>
  <c r="H17" i="30"/>
  <c r="G17" i="30"/>
  <c r="F17" i="30"/>
  <c r="E17" i="30"/>
  <c r="D17" i="30"/>
  <c r="I11" i="30"/>
  <c r="O50" i="30"/>
  <c r="O72" i="30"/>
  <c r="O94" i="30"/>
  <c r="O116" i="30"/>
  <c r="O138" i="30"/>
  <c r="O160" i="30"/>
  <c r="O182" i="30"/>
  <c r="O204" i="30"/>
  <c r="O226" i="30"/>
  <c r="O248" i="30"/>
  <c r="O270" i="30"/>
  <c r="I17" i="30"/>
  <c r="L39" i="30"/>
  <c r="L466" i="30"/>
  <c r="K39" i="30"/>
  <c r="K466" i="30"/>
  <c r="J39" i="30"/>
  <c r="J466" i="30"/>
  <c r="I38" i="30"/>
  <c r="I33" i="30"/>
  <c r="J434" i="30"/>
  <c r="K434" i="30"/>
  <c r="L434" i="30"/>
  <c r="O33" i="30"/>
  <c r="N33" i="30"/>
  <c r="I39" i="30"/>
  <c r="I60" i="30"/>
  <c r="D61" i="30"/>
  <c r="L61" i="30"/>
  <c r="L467" i="30"/>
  <c r="O79" i="30"/>
  <c r="O101" i="30"/>
  <c r="O123" i="30"/>
  <c r="O145" i="30"/>
  <c r="O167" i="30"/>
  <c r="O189" i="30"/>
  <c r="O192" i="30"/>
  <c r="O193" i="30"/>
  <c r="O198" i="30"/>
  <c r="O211" i="30"/>
  <c r="H61" i="30"/>
  <c r="K61" i="30"/>
  <c r="K467" i="30"/>
  <c r="I55" i="30"/>
  <c r="I61" i="30"/>
  <c r="J435" i="30"/>
  <c r="N55" i="30"/>
  <c r="K83" i="30"/>
  <c r="K468" i="30"/>
  <c r="H83" i="30"/>
  <c r="J436" i="30"/>
  <c r="I77" i="30"/>
  <c r="I83" i="30"/>
  <c r="L436" i="30"/>
  <c r="O92" i="30"/>
  <c r="O114" i="30"/>
  <c r="O136" i="30"/>
  <c r="O158" i="30"/>
  <c r="O180" i="30"/>
  <c r="O202" i="30"/>
  <c r="O224" i="30"/>
  <c r="N114" i="30"/>
  <c r="N136" i="30"/>
  <c r="N158" i="30"/>
  <c r="N77" i="30"/>
  <c r="L105" i="30"/>
  <c r="L469" i="30"/>
  <c r="N99" i="30"/>
  <c r="L453" i="30"/>
  <c r="K105" i="30"/>
  <c r="K469" i="30"/>
  <c r="K437" i="30"/>
  <c r="J105" i="30"/>
  <c r="J469" i="30"/>
  <c r="I104" i="30"/>
  <c r="I105" i="30"/>
  <c r="O76" i="30"/>
  <c r="O55" i="30"/>
  <c r="N82" i="24"/>
  <c r="N83" i="24"/>
  <c r="N88" i="24"/>
  <c r="N60" i="24"/>
  <c r="N61" i="24"/>
  <c r="N66" i="24"/>
  <c r="O98" i="30"/>
  <c r="O77" i="30"/>
  <c r="O60" i="24"/>
  <c r="O61" i="24"/>
  <c r="O66" i="24"/>
  <c r="N126" i="24"/>
  <c r="N127" i="24"/>
  <c r="N132" i="24"/>
  <c r="O99" i="30"/>
  <c r="O120" i="30"/>
  <c r="O142" i="30"/>
  <c r="O164" i="30"/>
  <c r="O186" i="30"/>
  <c r="O208" i="30"/>
  <c r="O230" i="30"/>
  <c r="O252" i="30"/>
  <c r="O274" i="30"/>
  <c r="O82" i="24"/>
  <c r="O83" i="24"/>
  <c r="O88" i="24"/>
  <c r="N148" i="24"/>
  <c r="N149" i="24"/>
  <c r="N154" i="24"/>
  <c r="O104" i="24"/>
  <c r="O105" i="24"/>
  <c r="O110" i="24"/>
  <c r="N170" i="24"/>
  <c r="N171" i="24"/>
  <c r="N176" i="24"/>
  <c r="O126" i="24"/>
  <c r="O127" i="24"/>
  <c r="O132" i="24"/>
  <c r="N192" i="24"/>
  <c r="N193" i="24"/>
  <c r="N198" i="24"/>
  <c r="O148" i="24"/>
  <c r="O149" i="24"/>
  <c r="O154" i="24"/>
  <c r="N214" i="24"/>
  <c r="N215" i="24"/>
  <c r="N220" i="24"/>
  <c r="O170" i="24"/>
  <c r="O171" i="24"/>
  <c r="O176" i="24"/>
  <c r="N236" i="24"/>
  <c r="N237" i="24"/>
  <c r="N242" i="24"/>
  <c r="O192" i="24"/>
  <c r="O193" i="24"/>
  <c r="O198" i="24"/>
  <c r="N258" i="24"/>
  <c r="N259" i="24"/>
  <c r="N264" i="24"/>
  <c r="N278" i="24"/>
  <c r="N280" i="24"/>
  <c r="N281" i="24"/>
  <c r="N286" i="24"/>
  <c r="N14" i="25"/>
  <c r="O214" i="24"/>
  <c r="O215" i="24"/>
  <c r="O220" i="24"/>
  <c r="N16" i="25"/>
  <c r="N17" i="25"/>
  <c r="N22" i="25"/>
  <c r="N36" i="25"/>
  <c r="O236" i="24"/>
  <c r="O237" i="24"/>
  <c r="O242" i="24"/>
  <c r="N38" i="25"/>
  <c r="N39" i="25"/>
  <c r="N44" i="25"/>
  <c r="N58" i="25"/>
  <c r="O278" i="24"/>
  <c r="O280" i="24"/>
  <c r="O281" i="24"/>
  <c r="O286" i="24"/>
  <c r="O258" i="24"/>
  <c r="O259" i="24"/>
  <c r="O264" i="24"/>
  <c r="O14" i="25"/>
  <c r="N80" i="25"/>
  <c r="N60" i="25"/>
  <c r="N61" i="25"/>
  <c r="N66" i="25"/>
  <c r="O36" i="25"/>
  <c r="O16" i="25"/>
  <c r="O17" i="25"/>
  <c r="O22" i="25"/>
  <c r="N102" i="25"/>
  <c r="N82" i="25"/>
  <c r="N83" i="25"/>
  <c r="N88" i="25"/>
  <c r="O38" i="25"/>
  <c r="O39" i="25"/>
  <c r="O44" i="25"/>
  <c r="O58" i="25"/>
  <c r="N104" i="25"/>
  <c r="N105" i="25"/>
  <c r="N110" i="25"/>
  <c r="N124" i="25"/>
  <c r="O60" i="25"/>
  <c r="O61" i="25"/>
  <c r="O66" i="25"/>
  <c r="O80" i="25"/>
  <c r="N126" i="25"/>
  <c r="N127" i="25"/>
  <c r="N132" i="25"/>
  <c r="N146" i="25"/>
  <c r="O102" i="25"/>
  <c r="O82" i="25"/>
  <c r="O83" i="25"/>
  <c r="O88" i="25"/>
  <c r="N168" i="25"/>
  <c r="N148" i="25"/>
  <c r="N149" i="25"/>
  <c r="N154" i="25"/>
  <c r="O124" i="25"/>
  <c r="O104" i="25"/>
  <c r="O105" i="25"/>
  <c r="O110" i="25"/>
  <c r="N190" i="25"/>
  <c r="N170" i="25"/>
  <c r="N171" i="25"/>
  <c r="N176" i="25"/>
  <c r="O126" i="25"/>
  <c r="O127" i="25"/>
  <c r="O132" i="25"/>
  <c r="O146" i="25"/>
  <c r="N212" i="25"/>
  <c r="N192" i="25"/>
  <c r="N193" i="25"/>
  <c r="N198" i="25"/>
  <c r="O168" i="25"/>
  <c r="O148" i="25"/>
  <c r="O149" i="25"/>
  <c r="O154" i="25"/>
  <c r="N214" i="25"/>
  <c r="N215" i="25"/>
  <c r="N220" i="25"/>
  <c r="N234" i="25"/>
  <c r="O190" i="25"/>
  <c r="O170" i="25"/>
  <c r="O171" i="25"/>
  <c r="O176" i="25"/>
  <c r="N256" i="25"/>
  <c r="N236" i="25"/>
  <c r="N237" i="25"/>
  <c r="N242" i="25"/>
  <c r="O212" i="25"/>
  <c r="O192" i="25"/>
  <c r="O193" i="25"/>
  <c r="O198" i="25"/>
  <c r="N278" i="25"/>
  <c r="N258" i="25"/>
  <c r="N259" i="25"/>
  <c r="N264" i="25"/>
  <c r="O234" i="25"/>
  <c r="O214" i="25"/>
  <c r="O215" i="25"/>
  <c r="O220" i="25"/>
  <c r="N280" i="25"/>
  <c r="N281" i="25"/>
  <c r="N286" i="25"/>
  <c r="N14" i="27"/>
  <c r="O256" i="25"/>
  <c r="O236" i="25"/>
  <c r="O237" i="25"/>
  <c r="O242" i="25"/>
  <c r="N36" i="27"/>
  <c r="N16" i="27"/>
  <c r="N17" i="27"/>
  <c r="N22" i="27"/>
  <c r="O278" i="25"/>
  <c r="O258" i="25"/>
  <c r="O259" i="25"/>
  <c r="O264" i="25"/>
  <c r="N58" i="27"/>
  <c r="N38" i="27"/>
  <c r="N39" i="27"/>
  <c r="N44" i="27"/>
  <c r="O14" i="27"/>
  <c r="O280" i="25"/>
  <c r="O281" i="25"/>
  <c r="O286" i="25"/>
  <c r="N80" i="27"/>
  <c r="N60" i="27"/>
  <c r="N61" i="27"/>
  <c r="N66" i="27"/>
  <c r="O16" i="27"/>
  <c r="O17" i="27"/>
  <c r="O22" i="27"/>
  <c r="O36" i="27"/>
  <c r="N102" i="27"/>
  <c r="N82" i="27"/>
  <c r="N83" i="27"/>
  <c r="N88" i="27"/>
  <c r="O58" i="27"/>
  <c r="O38" i="27"/>
  <c r="O39" i="27"/>
  <c r="O44" i="27"/>
  <c r="N124" i="27"/>
  <c r="N104" i="27"/>
  <c r="N105" i="27"/>
  <c r="N110" i="27"/>
  <c r="O60" i="27"/>
  <c r="O61" i="27"/>
  <c r="O66" i="27"/>
  <c r="O80" i="27"/>
  <c r="N146" i="27"/>
  <c r="N126" i="27"/>
  <c r="N127" i="27"/>
  <c r="N132" i="27"/>
  <c r="O82" i="27"/>
  <c r="O83" i="27"/>
  <c r="O88" i="27"/>
  <c r="O102" i="27"/>
  <c r="N148" i="27"/>
  <c r="N149" i="27"/>
  <c r="N154" i="27"/>
  <c r="N168" i="27"/>
  <c r="O124" i="27"/>
  <c r="O104" i="27"/>
  <c r="O105" i="27"/>
  <c r="O110" i="27"/>
  <c r="N190" i="27"/>
  <c r="N170" i="27"/>
  <c r="N171" i="27"/>
  <c r="N176" i="27"/>
  <c r="O146" i="27"/>
  <c r="O126" i="27"/>
  <c r="O127" i="27"/>
  <c r="O132" i="27"/>
  <c r="N212" i="27"/>
  <c r="N192" i="27"/>
  <c r="N193" i="27"/>
  <c r="N198" i="27"/>
  <c r="O168" i="27"/>
  <c r="O148" i="27"/>
  <c r="O149" i="27"/>
  <c r="O154" i="27"/>
  <c r="N214" i="27"/>
  <c r="N215" i="27"/>
  <c r="N220" i="27"/>
  <c r="N234" i="27"/>
  <c r="O170" i="27"/>
  <c r="O171" i="27"/>
  <c r="O176" i="27"/>
  <c r="O190" i="27"/>
  <c r="N236" i="27"/>
  <c r="N237" i="27"/>
  <c r="N242" i="27"/>
  <c r="N256" i="27"/>
  <c r="O212" i="27"/>
  <c r="O192" i="27"/>
  <c r="O193" i="27"/>
  <c r="O198" i="27"/>
  <c r="N258" i="27"/>
  <c r="N259" i="27"/>
  <c r="N264" i="27"/>
  <c r="N278" i="27"/>
  <c r="O214" i="27"/>
  <c r="O215" i="27"/>
  <c r="O220" i="27"/>
  <c r="O234" i="27"/>
  <c r="N14" i="28"/>
  <c r="N280" i="27"/>
  <c r="N281" i="27"/>
  <c r="N286" i="27"/>
  <c r="O256" i="27"/>
  <c r="O236" i="27"/>
  <c r="O237" i="27"/>
  <c r="O242" i="27"/>
  <c r="N16" i="28"/>
  <c r="N17" i="28"/>
  <c r="N22" i="28"/>
  <c r="N36" i="28"/>
  <c r="O258" i="27"/>
  <c r="O259" i="27"/>
  <c r="O264" i="27"/>
  <c r="O278" i="27"/>
  <c r="N58" i="28"/>
  <c r="N38" i="28"/>
  <c r="N39" i="28"/>
  <c r="N44" i="28"/>
  <c r="O14" i="28"/>
  <c r="O280" i="27"/>
  <c r="O281" i="27"/>
  <c r="O286" i="27"/>
  <c r="N60" i="28"/>
  <c r="N61" i="28"/>
  <c r="N66" i="28"/>
  <c r="N80" i="28"/>
  <c r="O36" i="28"/>
  <c r="O16" i="28"/>
  <c r="O17" i="28"/>
  <c r="O22" i="28"/>
  <c r="N102" i="28"/>
  <c r="N82" i="28"/>
  <c r="N83" i="28"/>
  <c r="N88" i="28"/>
  <c r="O38" i="28"/>
  <c r="O39" i="28"/>
  <c r="O44" i="28"/>
  <c r="O58" i="28"/>
  <c r="N104" i="28"/>
  <c r="N105" i="28"/>
  <c r="N110" i="28"/>
  <c r="N124" i="28"/>
  <c r="O60" i="28"/>
  <c r="O61" i="28"/>
  <c r="O66" i="28"/>
  <c r="O80" i="28"/>
  <c r="N126" i="28"/>
  <c r="N127" i="28"/>
  <c r="N132" i="28"/>
  <c r="N146" i="28"/>
  <c r="O82" i="28"/>
  <c r="O83" i="28"/>
  <c r="O88" i="28"/>
  <c r="O102" i="28"/>
  <c r="N168" i="28"/>
  <c r="N148" i="28"/>
  <c r="N149" i="28"/>
  <c r="N154" i="28"/>
  <c r="O124" i="28"/>
  <c r="O104" i="28"/>
  <c r="O105" i="28"/>
  <c r="O110" i="28"/>
  <c r="N190" i="28"/>
  <c r="N170" i="28"/>
  <c r="N171" i="28"/>
  <c r="N176" i="28"/>
  <c r="O126" i="28"/>
  <c r="O127" i="28"/>
  <c r="O132" i="28"/>
  <c r="O146" i="28"/>
  <c r="N192" i="28"/>
  <c r="N193" i="28"/>
  <c r="N198" i="28"/>
  <c r="N212" i="28"/>
  <c r="O168" i="28"/>
  <c r="O148" i="28"/>
  <c r="O149" i="28"/>
  <c r="O154" i="28"/>
  <c r="N234" i="28"/>
  <c r="N214" i="28"/>
  <c r="N215" i="28"/>
  <c r="N220" i="28"/>
  <c r="O170" i="28"/>
  <c r="O171" i="28"/>
  <c r="O176" i="28"/>
  <c r="O190" i="28"/>
  <c r="N256" i="28"/>
  <c r="N236" i="28"/>
  <c r="N237" i="28"/>
  <c r="N242" i="28"/>
  <c r="O212" i="28"/>
  <c r="O192" i="28"/>
  <c r="O193" i="28"/>
  <c r="O198" i="28"/>
  <c r="N278" i="28"/>
  <c r="N258" i="28"/>
  <c r="N259" i="28"/>
  <c r="N264" i="28"/>
  <c r="O234" i="28"/>
  <c r="O214" i="28"/>
  <c r="O215" i="28"/>
  <c r="O220" i="28"/>
  <c r="N14" i="29"/>
  <c r="N280" i="28"/>
  <c r="N281" i="28"/>
  <c r="N286" i="28"/>
  <c r="O236" i="28"/>
  <c r="O237" i="28"/>
  <c r="O242" i="28"/>
  <c r="O256" i="28"/>
  <c r="N36" i="29"/>
  <c r="N16" i="29"/>
  <c r="N17" i="29"/>
  <c r="N22" i="29"/>
  <c r="N16" i="30"/>
  <c r="N17" i="30"/>
  <c r="N22" i="30"/>
  <c r="N36" i="30"/>
  <c r="O278" i="28"/>
  <c r="O258" i="28"/>
  <c r="O259" i="28"/>
  <c r="O264" i="28"/>
  <c r="N38" i="30"/>
  <c r="N39" i="30"/>
  <c r="N44" i="30"/>
  <c r="N58" i="30"/>
  <c r="N38" i="29"/>
  <c r="N39" i="29"/>
  <c r="N44" i="29"/>
  <c r="N58" i="29"/>
  <c r="O280" i="28"/>
  <c r="O281" i="28"/>
  <c r="O286" i="28"/>
  <c r="O14" i="29"/>
  <c r="N80" i="29"/>
  <c r="N60" i="29"/>
  <c r="N61" i="29"/>
  <c r="N66" i="29"/>
  <c r="N60" i="30"/>
  <c r="N61" i="30"/>
  <c r="N66" i="30"/>
  <c r="N80" i="30"/>
  <c r="O16" i="30"/>
  <c r="O17" i="30"/>
  <c r="O22" i="30"/>
  <c r="O36" i="30"/>
  <c r="O36" i="29"/>
  <c r="O16" i="29"/>
  <c r="O17" i="29"/>
  <c r="O22" i="29"/>
  <c r="N82" i="30"/>
  <c r="N83" i="30"/>
  <c r="N88" i="30"/>
  <c r="N102" i="30"/>
  <c r="N102" i="29"/>
  <c r="N82" i="29"/>
  <c r="N83" i="29"/>
  <c r="N88" i="29"/>
  <c r="O58" i="29"/>
  <c r="O38" i="29"/>
  <c r="O39" i="29"/>
  <c r="O44" i="29"/>
  <c r="O38" i="30"/>
  <c r="O39" i="30"/>
  <c r="O44" i="30"/>
  <c r="O58" i="30"/>
  <c r="N124" i="29"/>
  <c r="N104" i="29"/>
  <c r="N105" i="29"/>
  <c r="N110" i="29"/>
  <c r="N104" i="30"/>
  <c r="N105" i="30"/>
  <c r="N110" i="30"/>
  <c r="N124" i="30"/>
  <c r="O80" i="30"/>
  <c r="O60" i="30"/>
  <c r="O61" i="30"/>
  <c r="O66" i="30"/>
  <c r="O80" i="29"/>
  <c r="O60" i="29"/>
  <c r="O61" i="29"/>
  <c r="O66" i="29"/>
  <c r="N146" i="30"/>
  <c r="N168" i="30"/>
  <c r="N190" i="30"/>
  <c r="N212" i="30"/>
  <c r="N234" i="30"/>
  <c r="N256" i="30"/>
  <c r="N278" i="30"/>
  <c r="N146" i="29"/>
  <c r="N126" i="29"/>
  <c r="N127" i="29"/>
  <c r="N132" i="29"/>
  <c r="O102" i="30"/>
  <c r="O82" i="30"/>
  <c r="O83" i="30"/>
  <c r="O88" i="30"/>
  <c r="O82" i="29"/>
  <c r="O83" i="29"/>
  <c r="O88" i="29"/>
  <c r="O102" i="29"/>
  <c r="N168" i="29"/>
  <c r="N148" i="29"/>
  <c r="N149" i="29"/>
  <c r="N154" i="29"/>
  <c r="O124" i="29"/>
  <c r="O104" i="29"/>
  <c r="O105" i="29"/>
  <c r="O110" i="29"/>
  <c r="O104" i="30"/>
  <c r="O105" i="30"/>
  <c r="O110" i="30"/>
  <c r="O124" i="30"/>
  <c r="O146" i="30"/>
  <c r="O168" i="30"/>
  <c r="O190" i="30"/>
  <c r="O212" i="30"/>
  <c r="O234" i="30"/>
  <c r="O256" i="30"/>
  <c r="O278" i="30"/>
  <c r="N170" i="29"/>
  <c r="N171" i="29"/>
  <c r="N176" i="29"/>
  <c r="N190" i="29"/>
  <c r="O146" i="29"/>
  <c r="O126" i="29"/>
  <c r="O127" i="29"/>
  <c r="O132" i="29"/>
  <c r="N192" i="29"/>
  <c r="N193" i="29"/>
  <c r="N198" i="29"/>
  <c r="N212" i="29"/>
  <c r="O148" i="29"/>
  <c r="O149" i="29"/>
  <c r="O154" i="29"/>
  <c r="O168" i="29"/>
  <c r="N234" i="29"/>
  <c r="N214" i="29"/>
  <c r="N215" i="29"/>
  <c r="N220" i="29"/>
  <c r="O170" i="29"/>
  <c r="O171" i="29"/>
  <c r="O176" i="29"/>
  <c r="O190" i="29"/>
  <c r="N236" i="29"/>
  <c r="N237" i="29"/>
  <c r="N242" i="29"/>
  <c r="O212" i="29"/>
  <c r="O192" i="29"/>
  <c r="O193" i="29"/>
  <c r="O198" i="29"/>
  <c r="N258" i="29"/>
  <c r="N259" i="29"/>
  <c r="N264" i="29"/>
  <c r="N278" i="29"/>
  <c r="N280" i="29"/>
  <c r="N281" i="29"/>
  <c r="N286" i="29"/>
  <c r="O214" i="29"/>
  <c r="O215" i="29"/>
  <c r="O220" i="29"/>
  <c r="O234" i="29"/>
  <c r="O236" i="29"/>
  <c r="O237" i="29"/>
  <c r="O242" i="29"/>
  <c r="O256" i="29"/>
  <c r="O258" i="29"/>
  <c r="O259" i="29"/>
  <c r="O264" i="29"/>
  <c r="O278" i="29"/>
  <c r="O280" i="29"/>
  <c r="O281" i="29"/>
  <c r="O286" i="29"/>
  <c r="O126" i="30"/>
  <c r="O127" i="30"/>
  <c r="O132" i="30"/>
  <c r="N126" i="30"/>
  <c r="O121" i="30"/>
  <c r="J127" i="30"/>
  <c r="J470" i="30"/>
  <c r="J454" i="30"/>
  <c r="L438" i="30"/>
  <c r="K438" i="30"/>
  <c r="N160" i="30"/>
  <c r="N182" i="30"/>
  <c r="N204" i="30"/>
  <c r="N226" i="30"/>
  <c r="N248" i="30"/>
  <c r="N270" i="30"/>
  <c r="N121" i="30"/>
  <c r="I127" i="30"/>
  <c r="N127" i="30"/>
  <c r="N132" i="30"/>
  <c r="O148" i="30"/>
  <c r="N148" i="30"/>
  <c r="N143" i="30"/>
  <c r="K149" i="30"/>
  <c r="K471" i="30"/>
  <c r="L149" i="30"/>
  <c r="L471" i="30"/>
  <c r="O143" i="30"/>
  <c r="O149" i="30"/>
  <c r="O154" i="30"/>
  <c r="J149" i="30"/>
  <c r="J471" i="30"/>
  <c r="O181" i="30"/>
  <c r="O203" i="30"/>
  <c r="O225" i="30"/>
  <c r="O247" i="30"/>
  <c r="I149" i="30"/>
  <c r="D149" i="30"/>
  <c r="N149" i="30"/>
  <c r="N154" i="30"/>
  <c r="D171" i="30"/>
  <c r="I170" i="30"/>
  <c r="O170" i="30"/>
  <c r="K171" i="30"/>
  <c r="K472" i="30"/>
  <c r="N192" i="30"/>
  <c r="O165" i="30"/>
  <c r="I165" i="30"/>
  <c r="I171" i="30"/>
  <c r="J171" i="30"/>
  <c r="J472" i="30"/>
  <c r="N165" i="30"/>
  <c r="N171" i="30"/>
  <c r="N176" i="30"/>
  <c r="L171" i="30"/>
  <c r="L472" i="30"/>
  <c r="K440" i="30"/>
  <c r="N180" i="30"/>
  <c r="N202" i="30"/>
  <c r="O171" i="30"/>
  <c r="O176" i="30"/>
  <c r="K193" i="30"/>
  <c r="K473" i="30"/>
  <c r="O187" i="30"/>
  <c r="N187" i="30"/>
  <c r="N193" i="30"/>
  <c r="N198" i="30"/>
  <c r="L193" i="30"/>
  <c r="L473" i="30"/>
  <c r="J193" i="30"/>
  <c r="J473" i="30"/>
  <c r="I187" i="30"/>
  <c r="I193" i="30"/>
  <c r="I253" i="30"/>
  <c r="I259" i="30"/>
  <c r="I269" i="30"/>
  <c r="I275" i="30"/>
  <c r="I281" i="30"/>
  <c r="I277" i="30"/>
  <c r="I280" i="30"/>
  <c r="G281" i="30"/>
  <c r="H281" i="30"/>
  <c r="F281" i="30"/>
  <c r="E275" i="30"/>
  <c r="E281" i="30"/>
  <c r="I236" i="30"/>
  <c r="H237" i="30"/>
  <c r="I237" i="30"/>
  <c r="D237" i="30"/>
  <c r="E237" i="30"/>
  <c r="F237" i="30"/>
  <c r="I214" i="30"/>
  <c r="I209" i="30"/>
  <c r="G215" i="30"/>
  <c r="K280" i="30"/>
  <c r="J459" i="30"/>
  <c r="L237" i="30"/>
  <c r="L475" i="30"/>
  <c r="O231" i="30"/>
  <c r="O246" i="30"/>
  <c r="O268" i="30"/>
  <c r="O269" i="30"/>
  <c r="O209" i="30"/>
  <c r="N209" i="30"/>
  <c r="L215" i="30"/>
  <c r="L474" i="30"/>
  <c r="L275" i="30"/>
  <c r="J275" i="30"/>
  <c r="J215" i="30"/>
  <c r="J474" i="30"/>
  <c r="N224" i="30"/>
  <c r="N246" i="30"/>
  <c r="N268" i="30"/>
  <c r="N275" i="30"/>
  <c r="K275" i="30"/>
  <c r="J280" i="30"/>
  <c r="L280" i="30"/>
  <c r="O214" i="30"/>
  <c r="N214" i="30"/>
  <c r="O233" i="30"/>
  <c r="N233" i="30"/>
  <c r="K215" i="30"/>
  <c r="K474" i="30"/>
  <c r="I215" i="30"/>
  <c r="K281" i="30"/>
  <c r="L281" i="30"/>
  <c r="J281" i="30"/>
  <c r="O253" i="30"/>
  <c r="N215" i="30"/>
  <c r="N220" i="30"/>
  <c r="N253" i="30"/>
  <c r="O275" i="30"/>
  <c r="N231" i="30"/>
  <c r="O215" i="30"/>
  <c r="O220" i="30"/>
  <c r="O236" i="30"/>
  <c r="O237" i="30"/>
  <c r="O242" i="30"/>
  <c r="O255" i="30"/>
  <c r="N236" i="30"/>
  <c r="N237" i="30"/>
  <c r="N242" i="30"/>
  <c r="N255" i="30"/>
  <c r="O277" i="30"/>
  <c r="O280" i="30"/>
  <c r="O281" i="30"/>
  <c r="O286" i="30"/>
  <c r="O258" i="30"/>
  <c r="O259" i="30"/>
  <c r="O264" i="30"/>
  <c r="N258" i="30"/>
  <c r="N259" i="30"/>
  <c r="N264" i="30"/>
  <c r="N277" i="30"/>
  <c r="N280" i="30"/>
  <c r="N281" i="30"/>
  <c r="N286" i="30"/>
  <c r="L438" i="32"/>
  <c r="J434" i="32"/>
  <c r="J17" i="32"/>
  <c r="J465" i="32"/>
  <c r="K440" i="32"/>
  <c r="J259" i="32"/>
  <c r="J476" i="32" s="1"/>
  <c r="L39" i="32"/>
  <c r="L466" i="32"/>
  <c r="J439" i="32"/>
  <c r="O442" i="32"/>
  <c r="J438" i="32"/>
  <c r="K438" i="32"/>
  <c r="N79" i="32"/>
  <c r="O26" i="32"/>
  <c r="O48" i="32"/>
  <c r="O70" i="32"/>
  <c r="J105" i="32"/>
  <c r="J469" i="32"/>
  <c r="N77" i="32"/>
  <c r="I33" i="32"/>
  <c r="I39" i="32"/>
  <c r="J39" i="32"/>
  <c r="J466" i="32"/>
  <c r="G105" i="32"/>
  <c r="O11" i="32"/>
  <c r="O17" i="32"/>
  <c r="O22" i="32"/>
  <c r="I55" i="32"/>
  <c r="I11" i="32"/>
  <c r="I17" i="32"/>
  <c r="K437" i="32"/>
  <c r="I236" i="32"/>
  <c r="F83" i="32"/>
  <c r="I104" i="32"/>
  <c r="I126" i="32"/>
  <c r="H83" i="32"/>
  <c r="D105" i="32"/>
  <c r="D259" i="32"/>
  <c r="E17" i="32"/>
  <c r="E259" i="32"/>
  <c r="L105" i="32"/>
  <c r="L469" i="32"/>
  <c r="J149" i="32"/>
  <c r="J471" i="32" s="1"/>
  <c r="L127" i="32"/>
  <c r="L470" i="32"/>
  <c r="K127" i="32"/>
  <c r="K470" i="32"/>
  <c r="K83" i="32"/>
  <c r="K468" i="32"/>
  <c r="L437" i="32"/>
  <c r="K436" i="32"/>
  <c r="N80" i="32"/>
  <c r="N102" i="32"/>
  <c r="N124" i="32"/>
  <c r="N146" i="32"/>
  <c r="N148" i="32" s="1"/>
  <c r="N168" i="32"/>
  <c r="N60" i="32"/>
  <c r="O443" i="32"/>
  <c r="G442" i="32"/>
  <c r="G458" i="32"/>
  <c r="G474" i="32"/>
  <c r="I99" i="32"/>
  <c r="N55" i="32"/>
  <c r="N61" i="32"/>
  <c r="N66" i="32"/>
  <c r="K215" i="32"/>
  <c r="K474" i="32" s="1"/>
  <c r="I269" i="32"/>
  <c r="I60" i="32"/>
  <c r="N92" i="32"/>
  <c r="J83" i="32"/>
  <c r="J468" i="32"/>
  <c r="N38" i="32"/>
  <c r="I268" i="32"/>
  <c r="N11" i="32"/>
  <c r="N16" i="32"/>
  <c r="O35" i="32"/>
  <c r="O16" i="32"/>
  <c r="O33" i="32"/>
  <c r="N33" i="32"/>
  <c r="I77" i="32"/>
  <c r="I83" i="32"/>
  <c r="F259" i="32"/>
  <c r="N101" i="32"/>
  <c r="J455" i="32"/>
  <c r="L237" i="32"/>
  <c r="L475" i="32" s="1"/>
  <c r="K444" i="32"/>
  <c r="J127" i="32"/>
  <c r="J470" i="32"/>
  <c r="H127" i="32"/>
  <c r="K61" i="32"/>
  <c r="K467" i="32"/>
  <c r="K39" i="32"/>
  <c r="K466" i="32"/>
  <c r="J435" i="32"/>
  <c r="O55" i="32"/>
  <c r="O72" i="32"/>
  <c r="O94" i="32"/>
  <c r="O116" i="32"/>
  <c r="O138" i="32"/>
  <c r="O160" i="32" s="1"/>
  <c r="O182" i="32" s="1"/>
  <c r="O204" i="32" s="1"/>
  <c r="O226" i="32" s="1"/>
  <c r="O248" i="32" s="1"/>
  <c r="O270" i="32" s="1"/>
  <c r="O92" i="32"/>
  <c r="K17" i="32"/>
  <c r="K465" i="32"/>
  <c r="O147" i="32"/>
  <c r="O169" i="32"/>
  <c r="O191" i="32" s="1"/>
  <c r="O213" i="32" s="1"/>
  <c r="O235" i="32" s="1"/>
  <c r="O257" i="32" s="1"/>
  <c r="O279" i="32" s="1"/>
  <c r="I121" i="32"/>
  <c r="N17" i="32"/>
  <c r="N22" i="32"/>
  <c r="I127" i="32"/>
  <c r="I105" i="32"/>
  <c r="I61" i="32"/>
  <c r="O444" i="32"/>
  <c r="G443" i="32"/>
  <c r="G459" i="32"/>
  <c r="G475" i="32"/>
  <c r="N114" i="32"/>
  <c r="N99" i="32"/>
  <c r="N39" i="32"/>
  <c r="N44" i="32"/>
  <c r="N82" i="32"/>
  <c r="N83" i="32"/>
  <c r="N88" i="32"/>
  <c r="O57" i="32"/>
  <c r="O38" i="32"/>
  <c r="O39" i="32"/>
  <c r="O44" i="32"/>
  <c r="N104" i="32"/>
  <c r="N123" i="32"/>
  <c r="O77" i="32"/>
  <c r="O114" i="32"/>
  <c r="O99" i="32"/>
  <c r="N105" i="32"/>
  <c r="N110" i="32"/>
  <c r="N136" i="32"/>
  <c r="N158" i="32" s="1"/>
  <c r="N121" i="32"/>
  <c r="O79" i="32"/>
  <c r="O60" i="32"/>
  <c r="O61" i="32"/>
  <c r="O66" i="32"/>
  <c r="G444" i="32"/>
  <c r="G460" i="32"/>
  <c r="G476" i="32"/>
  <c r="N145" i="32"/>
  <c r="N126" i="32"/>
  <c r="O136" i="32"/>
  <c r="O158" i="32" s="1"/>
  <c r="O121" i="32"/>
  <c r="N167" i="32"/>
  <c r="N189" i="32" s="1"/>
  <c r="O82" i="32"/>
  <c r="O83" i="32"/>
  <c r="O88" i="32"/>
  <c r="O101" i="32"/>
  <c r="N127" i="32"/>
  <c r="N132" i="32"/>
  <c r="O123" i="32"/>
  <c r="O104" i="32"/>
  <c r="O105" i="32"/>
  <c r="O110" i="32"/>
  <c r="O145" i="32"/>
  <c r="O167" i="32" s="1"/>
  <c r="O126" i="32"/>
  <c r="O127" i="32"/>
  <c r="O132" i="32"/>
  <c r="G127" i="34" l="1"/>
  <c r="L105" i="34"/>
  <c r="L469" i="34" s="1"/>
  <c r="L437" i="34"/>
  <c r="F105" i="34"/>
  <c r="I77" i="34"/>
  <c r="I83" i="34" s="1"/>
  <c r="F39" i="34"/>
  <c r="D39" i="34"/>
  <c r="K39" i="34"/>
  <c r="K466" i="34" s="1"/>
  <c r="I33" i="34"/>
  <c r="K259" i="34"/>
  <c r="K476" i="34" s="1"/>
  <c r="L259" i="34"/>
  <c r="L476" i="34" s="1"/>
  <c r="F280" i="34"/>
  <c r="F281" i="34" s="1"/>
  <c r="I279" i="34"/>
  <c r="I277" i="34"/>
  <c r="E280" i="34"/>
  <c r="E281" i="34" s="1"/>
  <c r="I258" i="34"/>
  <c r="I259" i="34" s="1"/>
  <c r="G280" i="34"/>
  <c r="E259" i="34"/>
  <c r="F259" i="34"/>
  <c r="D275" i="34"/>
  <c r="H275" i="34"/>
  <c r="H281" i="34" s="1"/>
  <c r="I272" i="34"/>
  <c r="G275" i="34"/>
  <c r="G281" i="34" s="1"/>
  <c r="I269" i="34"/>
  <c r="I253" i="34"/>
  <c r="K459" i="34"/>
  <c r="L237" i="34"/>
  <c r="L475" i="34" s="1"/>
  <c r="I236" i="34"/>
  <c r="G237" i="34"/>
  <c r="H237" i="34"/>
  <c r="L443" i="34"/>
  <c r="I231" i="34"/>
  <c r="K215" i="34"/>
  <c r="K474" i="34" s="1"/>
  <c r="L215" i="34"/>
  <c r="L474" i="34" s="1"/>
  <c r="D215" i="34"/>
  <c r="F215" i="34"/>
  <c r="I214" i="34"/>
  <c r="I209" i="34"/>
  <c r="K193" i="34"/>
  <c r="K473" i="34" s="1"/>
  <c r="D193" i="34"/>
  <c r="E193" i="34"/>
  <c r="G193" i="34"/>
  <c r="F193" i="34"/>
  <c r="I165" i="34"/>
  <c r="I171" i="34" s="1"/>
  <c r="J149" i="34"/>
  <c r="J471" i="34" s="1"/>
  <c r="L149" i="34"/>
  <c r="L471" i="34" s="1"/>
  <c r="F149" i="34"/>
  <c r="E149" i="34"/>
  <c r="G149" i="34"/>
  <c r="H149" i="34"/>
  <c r="I143" i="34"/>
  <c r="I149" i="34" s="1"/>
  <c r="E127" i="34"/>
  <c r="F127" i="34"/>
  <c r="H127" i="34"/>
  <c r="I126" i="34"/>
  <c r="J127" i="34"/>
  <c r="J470" i="34" s="1"/>
  <c r="K127" i="34"/>
  <c r="K470" i="34" s="1"/>
  <c r="I121" i="34"/>
  <c r="D127" i="34"/>
  <c r="K105" i="34"/>
  <c r="K469" i="34" s="1"/>
  <c r="J105" i="34"/>
  <c r="J469" i="34" s="1"/>
  <c r="I104" i="34"/>
  <c r="D105" i="34"/>
  <c r="I99" i="34"/>
  <c r="L83" i="34"/>
  <c r="L468" i="34" s="1"/>
  <c r="K83" i="34"/>
  <c r="K468" i="34" s="1"/>
  <c r="L436" i="34"/>
  <c r="J61" i="34"/>
  <c r="J467" i="34" s="1"/>
  <c r="D61" i="34"/>
  <c r="E61" i="34"/>
  <c r="L61" i="34"/>
  <c r="L467" i="34" s="1"/>
  <c r="K61" i="34"/>
  <c r="K467" i="34" s="1"/>
  <c r="I55" i="34"/>
  <c r="I61" i="34" s="1"/>
  <c r="F61" i="34"/>
  <c r="L39" i="34"/>
  <c r="L466" i="34" s="1"/>
  <c r="I38" i="34"/>
  <c r="J39" i="34"/>
  <c r="J466" i="34" s="1"/>
  <c r="K280" i="34"/>
  <c r="L280" i="34"/>
  <c r="D17" i="34"/>
  <c r="L17" i="34"/>
  <c r="L465" i="34" s="1"/>
  <c r="J280" i="34"/>
  <c r="I16" i="34"/>
  <c r="G17" i="34"/>
  <c r="I11" i="34"/>
  <c r="L275" i="34"/>
  <c r="O11" i="34"/>
  <c r="K275" i="34"/>
  <c r="J17" i="34"/>
  <c r="J465" i="34" s="1"/>
  <c r="N11" i="34"/>
  <c r="J275" i="34"/>
  <c r="I193" i="34"/>
  <c r="I215" i="34"/>
  <c r="O443" i="34"/>
  <c r="G442" i="34"/>
  <c r="G458" i="34" s="1"/>
  <c r="G474" i="34" s="1"/>
  <c r="N48" i="34"/>
  <c r="I280" i="34"/>
  <c r="N38" i="34"/>
  <c r="N57" i="34"/>
  <c r="O38" i="34"/>
  <c r="O57" i="34"/>
  <c r="J437" i="34"/>
  <c r="I268" i="34"/>
  <c r="L127" i="34"/>
  <c r="L470" i="34" s="1"/>
  <c r="K434" i="34"/>
  <c r="N16" i="34"/>
  <c r="L193" i="34"/>
  <c r="L473" i="34" s="1"/>
  <c r="J259" i="34"/>
  <c r="J476" i="34" s="1"/>
  <c r="L434" i="34"/>
  <c r="K444" i="34"/>
  <c r="O16" i="34"/>
  <c r="L444" i="34"/>
  <c r="D280" i="34"/>
  <c r="D281" i="34" s="1"/>
  <c r="J171" i="34"/>
  <c r="J472" i="34" s="1"/>
  <c r="J435" i="34"/>
  <c r="K171" i="34"/>
  <c r="K472" i="34" s="1"/>
  <c r="O26" i="34"/>
  <c r="J237" i="34"/>
  <c r="J475" i="34" s="1"/>
  <c r="J439" i="34"/>
  <c r="K442" i="34"/>
  <c r="J449" i="34"/>
  <c r="J83" i="34"/>
  <c r="J468" i="34" s="1"/>
  <c r="N27" i="34"/>
  <c r="N49" i="34" s="1"/>
  <c r="N71" i="34" s="1"/>
  <c r="N93" i="34" s="1"/>
  <c r="N115" i="34" s="1"/>
  <c r="N137" i="34" s="1"/>
  <c r="N159" i="34" s="1"/>
  <c r="N181" i="34" s="1"/>
  <c r="N203" i="34" s="1"/>
  <c r="N225" i="34" s="1"/>
  <c r="N247" i="34" s="1"/>
  <c r="N269" i="34" s="1"/>
  <c r="L439" i="34"/>
  <c r="K455" i="34"/>
  <c r="J458" i="34"/>
  <c r="K17" i="34"/>
  <c r="K465" i="34" s="1"/>
  <c r="L280" i="32"/>
  <c r="L444" i="32"/>
  <c r="E280" i="32"/>
  <c r="E281" i="32" s="1"/>
  <c r="H281" i="32"/>
  <c r="F281" i="32"/>
  <c r="D281" i="32"/>
  <c r="I259" i="32"/>
  <c r="I275" i="32"/>
  <c r="I281" i="32" s="1"/>
  <c r="K459" i="32"/>
  <c r="J237" i="32"/>
  <c r="J475" i="32" s="1"/>
  <c r="J443" i="32"/>
  <c r="I237" i="32"/>
  <c r="E237" i="32"/>
  <c r="J442" i="32"/>
  <c r="L215" i="32"/>
  <c r="L474" i="32" s="1"/>
  <c r="F215" i="32"/>
  <c r="G215" i="32"/>
  <c r="D215" i="32"/>
  <c r="I209" i="32"/>
  <c r="I215" i="32" s="1"/>
  <c r="K280" i="32"/>
  <c r="J193" i="32"/>
  <c r="J473" i="32" s="1"/>
  <c r="K193" i="32"/>
  <c r="K473" i="32" s="1"/>
  <c r="I193" i="32"/>
  <c r="N170" i="32"/>
  <c r="D171" i="32"/>
  <c r="G171" i="32"/>
  <c r="I171" i="32"/>
  <c r="N190" i="32"/>
  <c r="N212" i="32" s="1"/>
  <c r="N234" i="32" s="1"/>
  <c r="N256" i="32" s="1"/>
  <c r="N278" i="32" s="1"/>
  <c r="K149" i="32"/>
  <c r="K471" i="32" s="1"/>
  <c r="J280" i="32"/>
  <c r="N211" i="32"/>
  <c r="O189" i="32"/>
  <c r="O170" i="32"/>
  <c r="K275" i="32"/>
  <c r="L275" i="32"/>
  <c r="L281" i="32" s="1"/>
  <c r="O148" i="32"/>
  <c r="N143" i="32"/>
  <c r="N149" i="32" s="1"/>
  <c r="N154" i="32" s="1"/>
  <c r="J275" i="32"/>
  <c r="O180" i="32"/>
  <c r="O165" i="32"/>
  <c r="N180" i="32"/>
  <c r="N165" i="32"/>
  <c r="N171" i="32" s="1"/>
  <c r="N176" i="32" s="1"/>
  <c r="O143" i="32"/>
  <c r="I127" i="34" l="1"/>
  <c r="I105" i="34"/>
  <c r="I39" i="34"/>
  <c r="I275" i="34"/>
  <c r="I281" i="34" s="1"/>
  <c r="I237" i="34"/>
  <c r="K281" i="34"/>
  <c r="L281" i="34"/>
  <c r="J281" i="34"/>
  <c r="O17" i="34"/>
  <c r="O22" i="34" s="1"/>
  <c r="N17" i="34"/>
  <c r="N22" i="34" s="1"/>
  <c r="I17" i="34"/>
  <c r="O79" i="34"/>
  <c r="O60" i="34"/>
  <c r="N79" i="34"/>
  <c r="N60" i="34"/>
  <c r="N33" i="34"/>
  <c r="N39" i="34" s="1"/>
  <c r="N44" i="34" s="1"/>
  <c r="O48" i="34"/>
  <c r="O33" i="34"/>
  <c r="O39" i="34" s="1"/>
  <c r="O44" i="34" s="1"/>
  <c r="N55" i="34"/>
  <c r="N70" i="34"/>
  <c r="G443" i="34"/>
  <c r="G459" i="34" s="1"/>
  <c r="G475" i="34" s="1"/>
  <c r="O444" i="34"/>
  <c r="G444" i="34" s="1"/>
  <c r="G460" i="34" s="1"/>
  <c r="G476" i="34" s="1"/>
  <c r="K281" i="32"/>
  <c r="O171" i="32"/>
  <c r="O176" i="32" s="1"/>
  <c r="J281" i="32"/>
  <c r="O149" i="32"/>
  <c r="O154" i="32" s="1"/>
  <c r="N192" i="32"/>
  <c r="O211" i="32"/>
  <c r="O192" i="32"/>
  <c r="N233" i="32"/>
  <c r="N214" i="32"/>
  <c r="N202" i="32"/>
  <c r="N187" i="32"/>
  <c r="O202" i="32"/>
  <c r="O187" i="32"/>
  <c r="N61" i="34" l="1"/>
  <c r="N66" i="34" s="1"/>
  <c r="N77" i="34"/>
  <c r="N92" i="34"/>
  <c r="O70" i="34"/>
  <c r="O55" i="34"/>
  <c r="O61" i="34" s="1"/>
  <c r="O66" i="34" s="1"/>
  <c r="N101" i="34"/>
  <c r="N82" i="34"/>
  <c r="O101" i="34"/>
  <c r="O82" i="34"/>
  <c r="N193" i="32"/>
  <c r="N198" i="32" s="1"/>
  <c r="N255" i="32"/>
  <c r="N236" i="32"/>
  <c r="O214" i="32"/>
  <c r="O233" i="32"/>
  <c r="O193" i="32"/>
  <c r="O198" i="32" s="1"/>
  <c r="O209" i="32"/>
  <c r="O224" i="32"/>
  <c r="N224" i="32"/>
  <c r="N209" i="32"/>
  <c r="N215" i="32" s="1"/>
  <c r="N220" i="32" s="1"/>
  <c r="N99" i="34" l="1"/>
  <c r="N114" i="34"/>
  <c r="O104" i="34"/>
  <c r="O123" i="34"/>
  <c r="N104" i="34"/>
  <c r="N123" i="34"/>
  <c r="O77" i="34"/>
  <c r="O83" i="34" s="1"/>
  <c r="O88" i="34" s="1"/>
  <c r="O92" i="34"/>
  <c r="N83" i="34"/>
  <c r="N88" i="34" s="1"/>
  <c r="N277" i="32"/>
  <c r="N280" i="32" s="1"/>
  <c r="N258" i="32"/>
  <c r="O215" i="32"/>
  <c r="O220" i="32" s="1"/>
  <c r="O255" i="32"/>
  <c r="O236" i="32"/>
  <c r="N246" i="32"/>
  <c r="N231" i="32"/>
  <c r="N237" i="32" s="1"/>
  <c r="N242" i="32" s="1"/>
  <c r="O231" i="32"/>
  <c r="O237" i="32" s="1"/>
  <c r="O242" i="32" s="1"/>
  <c r="O246" i="32"/>
  <c r="O114" i="34" l="1"/>
  <c r="O99" i="34"/>
  <c r="O105" i="34" s="1"/>
  <c r="O110" i="34" s="1"/>
  <c r="N126" i="34"/>
  <c r="N145" i="34"/>
  <c r="O126" i="34"/>
  <c r="O145" i="34"/>
  <c r="N136" i="34"/>
  <c r="N121" i="34"/>
  <c r="N105" i="34"/>
  <c r="N110" i="34" s="1"/>
  <c r="O258" i="32"/>
  <c r="O277" i="32"/>
  <c r="O280" i="32" s="1"/>
  <c r="O268" i="32"/>
  <c r="O275" i="32" s="1"/>
  <c r="O253" i="32"/>
  <c r="N268" i="32"/>
  <c r="N275" i="32" s="1"/>
  <c r="N281" i="32" s="1"/>
  <c r="N286" i="32" s="1"/>
  <c r="N253" i="32"/>
  <c r="N259" i="32" s="1"/>
  <c r="N264" i="32" s="1"/>
  <c r="N127" i="34" l="1"/>
  <c r="N132" i="34" s="1"/>
  <c r="O136" i="34"/>
  <c r="O121" i="34"/>
  <c r="O127" i="34" s="1"/>
  <c r="O132" i="34" s="1"/>
  <c r="N143" i="34"/>
  <c r="N158" i="34"/>
  <c r="O167" i="34"/>
  <c r="O148" i="34"/>
  <c r="N167" i="34"/>
  <c r="N148" i="34"/>
  <c r="O281" i="32"/>
  <c r="O286" i="32" s="1"/>
  <c r="O259" i="32"/>
  <c r="O264" i="32" s="1"/>
  <c r="N180" i="34" l="1"/>
  <c r="N165" i="34"/>
  <c r="N170" i="34"/>
  <c r="N189" i="34"/>
  <c r="O170" i="34"/>
  <c r="O189" i="34"/>
  <c r="N149" i="34"/>
  <c r="N154" i="34" s="1"/>
  <c r="O143" i="34"/>
  <c r="O149" i="34" s="1"/>
  <c r="O154" i="34" s="1"/>
  <c r="O158" i="34"/>
  <c r="O165" i="34" l="1"/>
  <c r="O171" i="34" s="1"/>
  <c r="O176" i="34" s="1"/>
  <c r="O180" i="34"/>
  <c r="O192" i="34"/>
  <c r="O211" i="34"/>
  <c r="N192" i="34"/>
  <c r="N211" i="34"/>
  <c r="N171" i="34"/>
  <c r="N176" i="34" s="1"/>
  <c r="N202" i="34"/>
  <c r="N187" i="34"/>
  <c r="N193" i="34" l="1"/>
  <c r="N198" i="34" s="1"/>
  <c r="N209" i="34"/>
  <c r="N224" i="34"/>
  <c r="N233" i="34"/>
  <c r="N214" i="34"/>
  <c r="O233" i="34"/>
  <c r="O214" i="34"/>
  <c r="O202" i="34"/>
  <c r="O187" i="34"/>
  <c r="O193" i="34" s="1"/>
  <c r="O198" i="34" s="1"/>
  <c r="O209" i="34" l="1"/>
  <c r="O215" i="34" s="1"/>
  <c r="O220" i="34" s="1"/>
  <c r="O224" i="34"/>
  <c r="O255" i="34"/>
  <c r="O236" i="34"/>
  <c r="N255" i="34"/>
  <c r="N236" i="34"/>
  <c r="N231" i="34"/>
  <c r="N246" i="34"/>
  <c r="N215" i="34"/>
  <c r="N220" i="34" s="1"/>
  <c r="N237" i="34" l="1"/>
  <c r="N242" i="34" s="1"/>
  <c r="N268" i="34"/>
  <c r="N275" i="34" s="1"/>
  <c r="N253" i="34"/>
  <c r="O277" i="34"/>
  <c r="O280" i="34" s="1"/>
  <c r="O258" i="34"/>
  <c r="O231" i="34"/>
  <c r="O237" i="34" s="1"/>
  <c r="O242" i="34" s="1"/>
  <c r="O246" i="34"/>
  <c r="N277" i="34"/>
  <c r="N280" i="34" s="1"/>
  <c r="N258" i="34"/>
  <c r="O268" i="34" l="1"/>
  <c r="O275" i="34" s="1"/>
  <c r="O281" i="34" s="1"/>
  <c r="O286" i="34" s="1"/>
  <c r="O253" i="34"/>
  <c r="O259" i="34" s="1"/>
  <c r="O264" i="34" s="1"/>
  <c r="N259" i="34"/>
  <c r="N264" i="34" s="1"/>
  <c r="N281" i="34"/>
  <c r="N286" i="34" s="1"/>
</calcChain>
</file>

<file path=xl/sharedStrings.xml><?xml version="1.0" encoding="utf-8"?>
<sst xmlns="http://schemas.openxmlformats.org/spreadsheetml/2006/main" count="18706" uniqueCount="186">
  <si>
    <t>WELL STATUS</t>
  </si>
  <si>
    <t>PRODUCTION</t>
  </si>
  <si>
    <t>CUMULATIVE</t>
  </si>
  <si>
    <t>SOUTH FLORIDA</t>
  </si>
  <si>
    <t>PRO-</t>
  </si>
  <si>
    <t>IN-</t>
  </si>
  <si>
    <t>DIS-</t>
  </si>
  <si>
    <t>SHUT-</t>
  </si>
  <si>
    <t>TEMP</t>
  </si>
  <si>
    <t>OIL</t>
  </si>
  <si>
    <t>WATER</t>
  </si>
  <si>
    <t>GAS</t>
  </si>
  <si>
    <t>TOTAL</t>
  </si>
  <si>
    <t>DUCER</t>
  </si>
  <si>
    <t>JECTOR</t>
  </si>
  <si>
    <t>POSAL</t>
  </si>
  <si>
    <t>IN</t>
  </si>
  <si>
    <t>ABND</t>
  </si>
  <si>
    <t>(Bbls)</t>
  </si>
  <si>
    <t>(x1000CF)</t>
  </si>
  <si>
    <t>WELLS</t>
  </si>
  <si>
    <t>(MBbls)</t>
  </si>
  <si>
    <t>(MMCF)</t>
  </si>
  <si>
    <t>NW FLORIDA FIELDS</t>
  </si>
  <si>
    <t>South Subtotal</t>
  </si>
  <si>
    <t>NW Subtotal</t>
  </si>
  <si>
    <t>Statewide</t>
  </si>
  <si>
    <t>Totals:</t>
  </si>
  <si>
    <t>(Active Fields)</t>
  </si>
  <si>
    <t>(Oil)</t>
  </si>
  <si>
    <t>(Gas)</t>
  </si>
  <si>
    <t xml:space="preserve">Florida's  Cumulative  Production  Total   = </t>
  </si>
  <si>
    <t>Mt Carmel (1971-1996), Pepper Hammock (1978), Seminole (1973-1978)</t>
  </si>
  <si>
    <t>Sweetwater Creek (1977-1980), Townsend Canal (1982-1999)</t>
  </si>
  <si>
    <t>Coldwater Creek (1988-1995), Forty Mile Bend (1954-1955), McDavid (1988-1991)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</si>
  <si>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</si>
  <si>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</si>
  <si>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</si>
  <si>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</si>
  <si>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</si>
  <si>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</si>
  <si>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</si>
  <si>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</si>
  <si>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</si>
  <si>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</si>
  <si>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</si>
  <si>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</si>
  <si>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Oil</t>
  </si>
  <si>
    <t>Gas</t>
  </si>
  <si>
    <t>Water</t>
  </si>
  <si>
    <t>North Subtotal</t>
  </si>
  <si>
    <t>State Subtotal</t>
  </si>
  <si>
    <t>Testing…Data not yet compiled….</t>
  </si>
  <si>
    <t>1999 Annual Report</t>
  </si>
  <si>
    <t>2000 Annual Report</t>
  </si>
  <si>
    <t>2001 Annual Report</t>
  </si>
  <si>
    <t>Statewide Totals:</t>
  </si>
  <si>
    <t>Producer</t>
  </si>
  <si>
    <t>Disposal</t>
  </si>
  <si>
    <t>Injector</t>
  </si>
  <si>
    <t>Shut-In</t>
  </si>
  <si>
    <t>Temporarily</t>
  </si>
  <si>
    <t>Abandoned</t>
  </si>
  <si>
    <t>Total</t>
  </si>
  <si>
    <t>Wells</t>
  </si>
  <si>
    <t>=Jay Feb '02 Gas Total</t>
  </si>
  <si>
    <t>=Jay May '02 Gas Total</t>
  </si>
  <si>
    <t>Per Month</t>
  </si>
  <si>
    <t>McLellan Jan-June 2002</t>
  </si>
  <si>
    <t>Per Day</t>
  </si>
  <si>
    <t>1-9/02:</t>
  </si>
  <si>
    <t>Annualized</t>
  </si>
  <si>
    <t>2001 - 2002</t>
  </si>
  <si>
    <t>12/31/02 Cum</t>
  </si>
  <si>
    <t>2002 Annual Report</t>
  </si>
  <si>
    <t>2003 Annual Report</t>
  </si>
  <si>
    <t>Pepper Hammock (1978), Seminole (1973-1978), Sunoco Felda (1964-1994),</t>
  </si>
  <si>
    <t>South Total:</t>
  </si>
  <si>
    <t>Northwest Total:</t>
  </si>
  <si>
    <t>STATEWIDE TOTALS:</t>
  </si>
  <si>
    <t>Florida's Cumulative</t>
  </si>
  <si>
    <t xml:space="preserve">Production Total  =  </t>
  </si>
  <si>
    <t>2004 Annual Report</t>
  </si>
  <si>
    <t>=cell J,K,L:</t>
  </si>
  <si>
    <t>2005 Annual Report</t>
  </si>
  <si>
    <t>3-</t>
  </si>
  <si>
    <t>2006 Annual Report</t>
  </si>
  <si>
    <t>2007 Annual Report</t>
  </si>
  <si>
    <t>`</t>
  </si>
  <si>
    <t>2008 Annual Report</t>
  </si>
  <si>
    <t>2009 Annual Report</t>
  </si>
  <si>
    <t>2010 Annual Report</t>
  </si>
  <si>
    <t>Baxter Island (1977-1978), Bluff Springs (1984-1991), Coldwater Creek (1988-1995),</t>
  </si>
  <si>
    <t>Forty Mile Bend (1954-1955), Lake Trafford (1969-2011), McDavid (1988-1991), Mt Carmel (1971-1996),</t>
  </si>
  <si>
    <t>2011 Annual Report</t>
  </si>
  <si>
    <t>2012 Annual Report</t>
  </si>
  <si>
    <t>*</t>
  </si>
  <si>
    <t>2013 Annual Report</t>
  </si>
  <si>
    <t>2014 Annual Report</t>
  </si>
  <si>
    <t>2015 Annual Report</t>
  </si>
  <si>
    <t>2016 Annual Report</t>
  </si>
  <si>
    <t>2017 Annual Report</t>
  </si>
  <si>
    <t>(MCF)</t>
  </si>
  <si>
    <t>Sweetwater Creek (1977-1980), Townsend Canal (1982-1999), McLellan (1986-2012)</t>
  </si>
  <si>
    <r>
      <t xml:space="preserve"> </t>
    </r>
    <r>
      <rPr>
        <b/>
        <i/>
        <sz val="11"/>
        <rFont val="Arial"/>
        <family val="2"/>
      </rPr>
      <t xml:space="preserve">FIELDS </t>
    </r>
    <r>
      <rPr>
        <b/>
        <i/>
        <sz val="8"/>
        <rFont val="Arial"/>
        <family val="2"/>
      </rPr>
      <t>(Discovery Date)</t>
    </r>
  </si>
  <si>
    <r>
      <t xml:space="preserve">Sunniland </t>
    </r>
    <r>
      <rPr>
        <b/>
        <sz val="8"/>
        <rFont val="Arial"/>
        <family val="2"/>
      </rPr>
      <t>(1943)</t>
    </r>
  </si>
  <si>
    <r>
      <t xml:space="preserve">West Felda </t>
    </r>
    <r>
      <rPr>
        <b/>
        <sz val="8"/>
        <rFont val="Arial"/>
        <family val="2"/>
      </rPr>
      <t>(1966)</t>
    </r>
  </si>
  <si>
    <r>
      <t xml:space="preserve">Bear Island </t>
    </r>
    <r>
      <rPr>
        <b/>
        <sz val="8"/>
        <rFont val="Arial"/>
        <family val="2"/>
      </rPr>
      <t>(1972)</t>
    </r>
  </si>
  <si>
    <r>
      <t xml:space="preserve">Lehigh Park </t>
    </r>
    <r>
      <rPr>
        <b/>
        <sz val="8"/>
        <rFont val="Arial"/>
        <family val="2"/>
      </rPr>
      <t>(1974)</t>
    </r>
  </si>
  <si>
    <r>
      <t xml:space="preserve">Mid-Felda </t>
    </r>
    <r>
      <rPr>
        <b/>
        <sz val="8"/>
        <rFont val="Arial"/>
        <family val="2"/>
      </rPr>
      <t>(1977)</t>
    </r>
  </si>
  <si>
    <r>
      <t xml:space="preserve">Raccoon Point </t>
    </r>
    <r>
      <rPr>
        <b/>
        <sz val="8"/>
        <rFont val="Arial"/>
        <family val="2"/>
      </rPr>
      <t>(1978)</t>
    </r>
  </si>
  <si>
    <r>
      <t xml:space="preserve">Corkscrew </t>
    </r>
    <r>
      <rPr>
        <b/>
        <sz val="8"/>
        <rFont val="Arial"/>
        <family val="2"/>
      </rPr>
      <t>(1985)</t>
    </r>
  </si>
  <si>
    <r>
      <t xml:space="preserve">Jay </t>
    </r>
    <r>
      <rPr>
        <b/>
        <sz val="8"/>
        <rFont val="Arial"/>
        <family val="2"/>
      </rPr>
      <t>(1970)</t>
    </r>
  </si>
  <si>
    <r>
      <t xml:space="preserve">Blackjack Creek </t>
    </r>
    <r>
      <rPr>
        <b/>
        <sz val="8"/>
        <rFont val="Arial"/>
        <family val="2"/>
      </rPr>
      <t>(1972)</t>
    </r>
  </si>
  <si>
    <r>
      <t>PLUGGED &amp; ABANDONED FIELDS (Active Period)</t>
    </r>
    <r>
      <rPr>
        <b/>
        <sz val="10"/>
        <rFont val="Arial"/>
        <family val="2"/>
      </rPr>
      <t>:</t>
    </r>
  </si>
  <si>
    <r>
      <t>P &amp; A Totals</t>
    </r>
    <r>
      <rPr>
        <sz val="10"/>
        <rFont val="Arial"/>
        <family val="2"/>
      </rPr>
      <t>:</t>
    </r>
  </si>
  <si>
    <r>
      <t xml:space="preserve">McLellan </t>
    </r>
    <r>
      <rPr>
        <b/>
        <sz val="8"/>
        <rFont val="Arial"/>
        <family val="2"/>
      </rPr>
      <t>(1986)</t>
    </r>
  </si>
  <si>
    <r>
      <t xml:space="preserve">Lake Trafford </t>
    </r>
    <r>
      <rPr>
        <b/>
        <sz val="8"/>
        <rFont val="Arial"/>
        <family val="2"/>
      </rPr>
      <t>(1969)</t>
    </r>
  </si>
  <si>
    <r>
      <t xml:space="preserve">Baxter Island </t>
    </r>
    <r>
      <rPr>
        <b/>
        <sz val="9"/>
        <rFont val="Arial"/>
        <family val="2"/>
      </rPr>
      <t>(1977-1978),</t>
    </r>
    <r>
      <rPr>
        <b/>
        <sz val="10"/>
        <rFont val="Arial"/>
        <family val="2"/>
      </rPr>
      <t xml:space="preserve"> Bluff Springs </t>
    </r>
    <r>
      <rPr>
        <b/>
        <sz val="9"/>
        <rFont val="Arial"/>
        <family val="2"/>
      </rPr>
      <t>(1984-1991),</t>
    </r>
    <r>
      <rPr>
        <b/>
        <sz val="10"/>
        <rFont val="Arial"/>
        <family val="2"/>
      </rPr>
      <t xml:space="preserve"> Coldwater Creek </t>
    </r>
    <r>
      <rPr>
        <b/>
        <sz val="9"/>
        <rFont val="Arial"/>
        <family val="2"/>
      </rPr>
      <t>(1988-1995),</t>
    </r>
  </si>
  <si>
    <r>
      <t xml:space="preserve">Forty Mile Bend </t>
    </r>
    <r>
      <rPr>
        <b/>
        <sz val="9"/>
        <rFont val="Arial"/>
        <family val="2"/>
      </rPr>
      <t>(1954-1955),</t>
    </r>
    <r>
      <rPr>
        <b/>
        <sz val="10"/>
        <rFont val="Arial"/>
        <family val="2"/>
      </rPr>
      <t xml:space="preserve"> McDavid </t>
    </r>
    <r>
      <rPr>
        <b/>
        <sz val="9"/>
        <rFont val="Arial"/>
        <family val="2"/>
      </rPr>
      <t>(1988-1991),</t>
    </r>
    <r>
      <rPr>
        <b/>
        <sz val="10"/>
        <rFont val="Arial"/>
        <family val="2"/>
      </rPr>
      <t xml:space="preserve"> Mt Carmel </t>
    </r>
    <r>
      <rPr>
        <b/>
        <sz val="9"/>
        <rFont val="Arial"/>
        <family val="2"/>
      </rPr>
      <t>(1971-1996),</t>
    </r>
  </si>
  <si>
    <r>
      <t xml:space="preserve">Sweetwater Creek </t>
    </r>
    <r>
      <rPr>
        <b/>
        <sz val="9"/>
        <rFont val="Arial"/>
        <family val="2"/>
      </rPr>
      <t>(1977-1980),</t>
    </r>
    <r>
      <rPr>
        <b/>
        <sz val="10"/>
        <rFont val="Arial"/>
        <family val="2"/>
      </rPr>
      <t xml:space="preserve"> Townsend Canal </t>
    </r>
    <r>
      <rPr>
        <b/>
        <sz val="9"/>
        <rFont val="Arial"/>
        <family val="2"/>
      </rPr>
      <t>(1982-1999)</t>
    </r>
  </si>
  <si>
    <r>
      <t xml:space="preserve"> FIELDS </t>
    </r>
    <r>
      <rPr>
        <b/>
        <i/>
        <sz val="8"/>
        <rFont val="Arial"/>
        <family val="2"/>
      </rPr>
      <t>(Discovery Date)</t>
    </r>
  </si>
  <si>
    <r>
      <t xml:space="preserve">Sunniland </t>
    </r>
    <r>
      <rPr>
        <sz val="8"/>
        <color indexed="8"/>
        <rFont val="Arial"/>
        <family val="2"/>
      </rPr>
      <t>(1943)</t>
    </r>
  </si>
  <si>
    <r>
      <t xml:space="preserve">Sunoco Felda </t>
    </r>
    <r>
      <rPr>
        <sz val="8"/>
        <color indexed="8"/>
        <rFont val="Arial"/>
        <family val="2"/>
      </rPr>
      <t>(1964)</t>
    </r>
  </si>
  <si>
    <r>
      <t xml:space="preserve">West Felda </t>
    </r>
    <r>
      <rPr>
        <sz val="8"/>
        <color indexed="8"/>
        <rFont val="Arial"/>
        <family val="2"/>
      </rPr>
      <t>(1966)</t>
    </r>
  </si>
  <si>
    <r>
      <t xml:space="preserve">Lake Trafford </t>
    </r>
    <r>
      <rPr>
        <sz val="8"/>
        <color indexed="8"/>
        <rFont val="Arial"/>
        <family val="2"/>
      </rPr>
      <t>(1969)</t>
    </r>
  </si>
  <si>
    <r>
      <t xml:space="preserve">Bear Island </t>
    </r>
    <r>
      <rPr>
        <sz val="8"/>
        <color indexed="8"/>
        <rFont val="Arial"/>
        <family val="2"/>
      </rPr>
      <t>(1972)</t>
    </r>
  </si>
  <si>
    <r>
      <t xml:space="preserve">Lehigh Park </t>
    </r>
    <r>
      <rPr>
        <sz val="8"/>
        <color indexed="8"/>
        <rFont val="Arial"/>
        <family val="2"/>
      </rPr>
      <t>(1974)</t>
    </r>
  </si>
  <si>
    <r>
      <t xml:space="preserve">Mid-Felda </t>
    </r>
    <r>
      <rPr>
        <sz val="8"/>
        <color indexed="8"/>
        <rFont val="Arial"/>
        <family val="2"/>
      </rPr>
      <t>(1977)</t>
    </r>
  </si>
  <si>
    <r>
      <t xml:space="preserve">Raccoon Point </t>
    </r>
    <r>
      <rPr>
        <sz val="8"/>
        <color indexed="8"/>
        <rFont val="Arial"/>
        <family val="2"/>
      </rPr>
      <t>(1978)</t>
    </r>
  </si>
  <si>
    <r>
      <t xml:space="preserve">Corkscrew </t>
    </r>
    <r>
      <rPr>
        <sz val="8"/>
        <color indexed="8"/>
        <rFont val="Arial"/>
        <family val="2"/>
      </rPr>
      <t>(1985)</t>
    </r>
  </si>
  <si>
    <r>
      <t xml:space="preserve">Jay </t>
    </r>
    <r>
      <rPr>
        <sz val="8"/>
        <color indexed="8"/>
        <rFont val="Arial"/>
        <family val="2"/>
      </rPr>
      <t>(1970)</t>
    </r>
  </si>
  <si>
    <r>
      <t xml:space="preserve">Blackjack Creek </t>
    </r>
    <r>
      <rPr>
        <sz val="8"/>
        <color indexed="8"/>
        <rFont val="Arial"/>
        <family val="2"/>
      </rPr>
      <t>(1972)</t>
    </r>
  </si>
  <si>
    <r>
      <t xml:space="preserve">McLellan </t>
    </r>
    <r>
      <rPr>
        <sz val="8"/>
        <color indexed="8"/>
        <rFont val="Arial"/>
        <family val="2"/>
      </rPr>
      <t>(1986)</t>
    </r>
  </si>
  <si>
    <r>
      <t xml:space="preserve">PLUGGED &amp; ABANDONED FIELDS </t>
    </r>
    <r>
      <rPr>
        <sz val="9"/>
        <color indexed="8"/>
        <rFont val="Arial"/>
        <family val="2"/>
      </rPr>
      <t xml:space="preserve">(Active Period):  Baxter Island (1977-1978), Bluff Springs (1984-1991), </t>
    </r>
  </si>
  <si>
    <r>
      <t xml:space="preserve">Sunoco Felda </t>
    </r>
    <r>
      <rPr>
        <b/>
        <sz val="8"/>
        <rFont val="Arial"/>
        <family val="2"/>
      </rPr>
      <t>(1964)</t>
    </r>
  </si>
  <si>
    <r>
      <t xml:space="preserve">PLUGGED &amp; ABANDONED FIELDS </t>
    </r>
    <r>
      <rPr>
        <b/>
        <sz val="9"/>
        <rFont val="Arial"/>
        <family val="2"/>
      </rPr>
      <t xml:space="preserve">(Active Period):  Baxter Island (1977-1978), Bluff Springs (1984-1991), </t>
    </r>
  </si>
  <si>
    <r>
      <t xml:space="preserve">Sunniland </t>
    </r>
    <r>
      <rPr>
        <sz val="8"/>
        <rFont val="Arial"/>
        <family val="2"/>
      </rPr>
      <t>(1943)</t>
    </r>
  </si>
  <si>
    <r>
      <t xml:space="preserve">Sunoco Felda </t>
    </r>
    <r>
      <rPr>
        <sz val="8"/>
        <rFont val="Arial"/>
        <family val="2"/>
      </rPr>
      <t>(1964)</t>
    </r>
  </si>
  <si>
    <r>
      <t xml:space="preserve">West Felda </t>
    </r>
    <r>
      <rPr>
        <sz val="8"/>
        <rFont val="Arial"/>
        <family val="2"/>
      </rPr>
      <t>(1966)</t>
    </r>
  </si>
  <si>
    <r>
      <t xml:space="preserve">Lake Trafford </t>
    </r>
    <r>
      <rPr>
        <sz val="8"/>
        <rFont val="Arial"/>
        <family val="2"/>
      </rPr>
      <t>(1969)</t>
    </r>
  </si>
  <si>
    <r>
      <t xml:space="preserve">Bear Island </t>
    </r>
    <r>
      <rPr>
        <sz val="8"/>
        <rFont val="Arial"/>
        <family val="2"/>
      </rPr>
      <t>(1972)</t>
    </r>
  </si>
  <si>
    <r>
      <t xml:space="preserve">Lehigh Park </t>
    </r>
    <r>
      <rPr>
        <sz val="8"/>
        <rFont val="Arial"/>
        <family val="2"/>
      </rPr>
      <t>(1974)</t>
    </r>
  </si>
  <si>
    <r>
      <t xml:space="preserve">Mid-Felda </t>
    </r>
    <r>
      <rPr>
        <sz val="8"/>
        <rFont val="Arial"/>
        <family val="2"/>
      </rPr>
      <t>(1977)</t>
    </r>
  </si>
  <si>
    <r>
      <t xml:space="preserve">Raccoon Point </t>
    </r>
    <r>
      <rPr>
        <sz val="8"/>
        <rFont val="Arial"/>
        <family val="2"/>
      </rPr>
      <t>(1978)</t>
    </r>
  </si>
  <si>
    <r>
      <t xml:space="preserve">Corkscrew </t>
    </r>
    <r>
      <rPr>
        <sz val="8"/>
        <rFont val="Arial"/>
        <family val="2"/>
      </rPr>
      <t>(1985)</t>
    </r>
  </si>
  <si>
    <r>
      <t xml:space="preserve">Jay </t>
    </r>
    <r>
      <rPr>
        <sz val="8"/>
        <rFont val="Arial"/>
        <family val="2"/>
      </rPr>
      <t>(1970)</t>
    </r>
  </si>
  <si>
    <r>
      <t xml:space="preserve">Blackjack Creek </t>
    </r>
    <r>
      <rPr>
        <sz val="8"/>
        <rFont val="Arial"/>
        <family val="2"/>
      </rPr>
      <t>(1972)</t>
    </r>
  </si>
  <si>
    <r>
      <t xml:space="preserve">McLellan </t>
    </r>
    <r>
      <rPr>
        <sz val="8"/>
        <rFont val="Arial"/>
        <family val="2"/>
      </rPr>
      <t>(1986)</t>
    </r>
  </si>
  <si>
    <r>
      <t xml:space="preserve">PLUGGED &amp; ABANDONED FIELDS </t>
    </r>
    <r>
      <rPr>
        <sz val="9"/>
        <rFont val="Arial"/>
        <family val="2"/>
      </rPr>
      <t xml:space="preserve">(Active Period):  Baxter Island (1977-1978), Bluff Springs (1984-1991), </t>
    </r>
  </si>
  <si>
    <t>2018 Annual Report</t>
  </si>
  <si>
    <t>2019 Annual Report</t>
  </si>
  <si>
    <t>2020 Annual Report</t>
  </si>
  <si>
    <t>2021 Annual Report</t>
  </si>
  <si>
    <t>Mt Carmel (1971, 2019)</t>
  </si>
  <si>
    <t>2022 Annual Report</t>
  </si>
  <si>
    <t>2023 Annual Report</t>
  </si>
  <si>
    <t>2024 Annual Report</t>
  </si>
  <si>
    <t>Producing</t>
  </si>
  <si>
    <t>Injecting</t>
  </si>
  <si>
    <t>Disposing</t>
  </si>
  <si>
    <t>Production</t>
  </si>
  <si>
    <t>Injection</t>
  </si>
  <si>
    <t>Temporary Abandoned</t>
  </si>
  <si>
    <t>Seq_No</t>
  </si>
  <si>
    <t>FieldName</t>
  </si>
  <si>
    <t>SUNNILAND</t>
  </si>
  <si>
    <t>WEST FELDA</t>
  </si>
  <si>
    <t>BEAR ISLAND</t>
  </si>
  <si>
    <t>LEHIGH PARK</t>
  </si>
  <si>
    <t>MID-FELDA</t>
  </si>
  <si>
    <t>RACCOON POINT</t>
  </si>
  <si>
    <t>CORKSCREW</t>
  </si>
  <si>
    <t>JAY</t>
  </si>
  <si>
    <t>MT CARMEL</t>
  </si>
  <si>
    <t>BLACKJACK CREEK</t>
  </si>
  <si>
    <t>FieldCount_SeqNo</t>
  </si>
  <si>
    <t>OilField</t>
  </si>
  <si>
    <t>MonthCode</t>
  </si>
  <si>
    <t>Yr</t>
  </si>
  <si>
    <t>SumOfOil</t>
  </si>
  <si>
    <t>SumOfWater</t>
  </si>
  <si>
    <t>SumOfGas</t>
  </si>
  <si>
    <t>OilAndGasProduction_MonthlyInput</t>
  </si>
  <si>
    <t>2026 Annual Report</t>
  </si>
  <si>
    <t>2025 Annual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</si>
</sst>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mmm\ yyyy"/>
  </numFmts>
  <fonts count="44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i/>
      <sz val="18"/>
      <color indexed="9"/>
      <name val="Arial"/>
      <family val="2"/>
    </font>
    <font>
      <b/>
      <i/>
      <sz val="14"/>
      <color indexed="9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sz val="9"/>
      <color indexed="12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i/>
      <u/>
      <sz val="10"/>
      <name val="Arial"/>
      <family val="2"/>
    </font>
    <font>
      <b/>
      <sz val="7"/>
      <name val="Arial"/>
      <family val="2"/>
    </font>
    <font>
      <b/>
      <sz val="9"/>
      <color indexed="9"/>
      <name val="Arial"/>
      <family val="2"/>
    </font>
    <font>
      <b/>
      <i/>
      <sz val="12"/>
      <color indexed="9"/>
      <name val="Arial"/>
      <family val="2"/>
    </font>
    <font>
      <b/>
      <i/>
      <sz val="10"/>
      <color indexed="9"/>
      <name val="Arial"/>
      <family val="2"/>
    </font>
    <font>
      <b/>
      <i/>
      <sz val="11"/>
      <color indexed="9"/>
      <name val="Arial"/>
      <family val="2"/>
    </font>
    <font>
      <b/>
      <i/>
      <u/>
      <sz val="12"/>
      <color indexed="18"/>
      <name val="Arial"/>
      <family val="2"/>
    </font>
    <font>
      <sz val="10"/>
      <color indexed="18"/>
      <name val="Arial"/>
      <family val="2"/>
    </font>
    <font>
      <b/>
      <i/>
      <u/>
      <sz val="10"/>
      <color indexed="18"/>
      <name val="Arial"/>
      <family val="2"/>
    </font>
    <font>
      <sz val="6"/>
      <color indexed="55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8"/>
      <color indexed="8"/>
      <name val="Arial"/>
      <family val="2"/>
    </font>
    <font>
      <b/>
      <u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9"/>
      <color indexed="9"/>
      <name val="Arial"/>
      <family val="2"/>
    </font>
    <font>
      <b/>
      <i/>
      <sz val="13"/>
      <color indexed="9"/>
      <name val="Arial"/>
      <family val="2"/>
    </font>
    <font>
      <b/>
      <sz val="9"/>
      <color rgb="FF0000FF"/>
      <name val="Arial"/>
      <family val="2"/>
    </font>
    <font>
      <b/>
      <sz val="9"/>
      <color rgb="FF0066FF"/>
      <name val="Arial"/>
      <family val="2"/>
    </font>
    <font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58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CCFFCC"/>
        <bgColor indexed="31"/>
      </patternFill>
    </fill>
    <fill>
      <patternFill patternType="solid">
        <fgColor rgb="FF66006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31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428">
    <xf numFmtId="0" fontId="0" fillId="0" borderId="0" xfId="0"/>
    <xf numFmtId="0" fontId="1" fillId="0" borderId="2" xfId="0" applyFont="1" applyBorder="1" applyAlignment="1">
      <alignment horizontal="centerContinuous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/>
    <xf numFmtId="0" fontId="2" fillId="2" borderId="0" xfId="0" applyFont="1" applyFill="1"/>
    <xf numFmtId="0" fontId="3" fillId="2" borderId="4" xfId="0" applyFont="1" applyFill="1" applyBorder="1"/>
    <xf numFmtId="0" fontId="3" fillId="2" borderId="7" xfId="0" applyFont="1" applyFill="1" applyBorder="1"/>
    <xf numFmtId="0" fontId="5" fillId="0" borderId="8" xfId="0" applyFont="1" applyBorder="1"/>
    <xf numFmtId="0" fontId="5" fillId="0" borderId="0" xfId="0" quotePrefix="1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3" fillId="2" borderId="9" xfId="0" applyFont="1" applyFill="1" applyBorder="1"/>
    <xf numFmtId="164" fontId="9" fillId="3" borderId="10" xfId="0" applyNumberFormat="1" applyFont="1" applyFill="1" applyBorder="1" applyAlignment="1">
      <alignment horizontal="centerContinuous"/>
    </xf>
    <xf numFmtId="164" fontId="10" fillId="3" borderId="10" xfId="0" quotePrefix="1" applyNumberFormat="1" applyFont="1" applyFill="1" applyBorder="1" applyAlignment="1">
      <alignment horizontal="centerContinuous"/>
    </xf>
    <xf numFmtId="164" fontId="10" fillId="3" borderId="11" xfId="0" quotePrefix="1" applyNumberFormat="1" applyFont="1" applyFill="1" applyBorder="1" applyAlignment="1">
      <alignment horizontal="centerContinuous"/>
    </xf>
    <xf numFmtId="0" fontId="11" fillId="4" borderId="12" xfId="0" applyFont="1" applyFill="1" applyBorder="1" applyAlignment="1">
      <alignment horizontal="centerContinuous"/>
    </xf>
    <xf numFmtId="0" fontId="12" fillId="4" borderId="13" xfId="0" applyFont="1" applyFill="1" applyBorder="1" applyAlignment="1">
      <alignment horizontal="centerContinuous"/>
    </xf>
    <xf numFmtId="0" fontId="11" fillId="4" borderId="13" xfId="0" applyFont="1" applyFill="1" applyBorder="1" applyAlignment="1">
      <alignment horizontal="centerContinuous"/>
    </xf>
    <xf numFmtId="0" fontId="4" fillId="4" borderId="6" xfId="0" applyFont="1" applyFill="1" applyBorder="1"/>
    <xf numFmtId="0" fontId="5" fillId="5" borderId="0" xfId="0" applyFont="1" applyFill="1"/>
    <xf numFmtId="0" fontId="1" fillId="5" borderId="0" xfId="0" applyFont="1" applyFill="1"/>
    <xf numFmtId="0" fontId="1" fillId="0" borderId="0" xfId="0" applyFont="1"/>
    <xf numFmtId="0" fontId="13" fillId="4" borderId="14" xfId="0" applyFont="1" applyFill="1" applyBorder="1" applyAlignment="1">
      <alignment horizontal="centerContinuous"/>
    </xf>
    <xf numFmtId="0" fontId="5" fillId="4" borderId="0" xfId="0" applyFont="1" applyFill="1" applyAlignment="1">
      <alignment horizontal="centerContinuous"/>
    </xf>
    <xf numFmtId="0" fontId="14" fillId="4" borderId="0" xfId="0" applyFont="1" applyFill="1" applyAlignment="1">
      <alignment horizontal="centerContinuous"/>
    </xf>
    <xf numFmtId="0" fontId="14" fillId="4" borderId="8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5" fillId="4" borderId="4" xfId="0" applyFont="1" applyFill="1" applyBorder="1"/>
    <xf numFmtId="0" fontId="17" fillId="4" borderId="14" xfId="0" applyFont="1" applyFill="1" applyBorder="1" applyAlignment="1">
      <alignment horizontal="centerContinuous" vertical="center"/>
    </xf>
    <xf numFmtId="0" fontId="16" fillId="4" borderId="15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6" fillId="4" borderId="16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5" fillId="4" borderId="5" xfId="0" applyFont="1" applyFill="1" applyBorder="1"/>
    <xf numFmtId="0" fontId="5" fillId="4" borderId="14" xfId="0" applyFont="1" applyFill="1" applyBorder="1" applyAlignment="1">
      <alignment horizontal="left"/>
    </xf>
    <xf numFmtId="0" fontId="5" fillId="4" borderId="0" xfId="0" applyFont="1" applyFill="1"/>
    <xf numFmtId="0" fontId="5" fillId="4" borderId="0" xfId="0" applyFont="1" applyFill="1" applyAlignment="1">
      <alignment horizontal="left"/>
    </xf>
    <xf numFmtId="3" fontId="19" fillId="0" borderId="8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20" fillId="0" borderId="17" xfId="0" applyNumberFormat="1" applyFont="1" applyBorder="1" applyAlignment="1">
      <alignment horizontal="center"/>
    </xf>
    <xf numFmtId="3" fontId="19" fillId="0" borderId="0" xfId="0" applyNumberFormat="1" applyFont="1"/>
    <xf numFmtId="3" fontId="20" fillId="0" borderId="18" xfId="0" applyNumberFormat="1" applyFont="1" applyBorder="1"/>
    <xf numFmtId="3" fontId="20" fillId="0" borderId="0" xfId="0" applyNumberFormat="1" applyFont="1"/>
    <xf numFmtId="0" fontId="7" fillId="0" borderId="3" xfId="0" applyFont="1" applyBorder="1"/>
    <xf numFmtId="3" fontId="20" fillId="0" borderId="17" xfId="0" applyNumberFormat="1" applyFont="1" applyBorder="1"/>
    <xf numFmtId="0" fontId="7" fillId="0" borderId="4" xfId="0" applyFont="1" applyBorder="1"/>
    <xf numFmtId="3" fontId="20" fillId="5" borderId="0" xfId="0" applyNumberFormat="1" applyFont="1" applyFill="1"/>
    <xf numFmtId="3" fontId="20" fillId="0" borderId="16" xfId="0" applyNumberFormat="1" applyFont="1" applyBorder="1" applyAlignment="1">
      <alignment horizontal="center"/>
    </xf>
    <xf numFmtId="3" fontId="19" fillId="0" borderId="2" xfId="0" applyNumberFormat="1" applyFont="1" applyBorder="1"/>
    <xf numFmtId="3" fontId="20" fillId="0" borderId="16" xfId="0" applyNumberFormat="1" applyFont="1" applyBorder="1"/>
    <xf numFmtId="0" fontId="7" fillId="0" borderId="5" xfId="0" applyFont="1" applyBorder="1"/>
    <xf numFmtId="0" fontId="5" fillId="4" borderId="14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164" fontId="13" fillId="4" borderId="0" xfId="0" applyNumberFormat="1" applyFont="1" applyFill="1" applyAlignment="1">
      <alignment horizontal="right" vertical="center"/>
    </xf>
    <xf numFmtId="3" fontId="20" fillId="4" borderId="19" xfId="0" applyNumberFormat="1" applyFont="1" applyFill="1" applyBorder="1" applyAlignment="1">
      <alignment horizontal="center" vertical="center"/>
    </xf>
    <xf numFmtId="3" fontId="20" fillId="4" borderId="16" xfId="0" applyNumberFormat="1" applyFont="1" applyFill="1" applyBorder="1" applyAlignment="1">
      <alignment horizontal="center" vertical="center"/>
    </xf>
    <xf numFmtId="3" fontId="20" fillId="4" borderId="20" xfId="0" applyNumberFormat="1" applyFont="1" applyFill="1" applyBorder="1" applyAlignment="1">
      <alignment horizontal="right" vertical="center"/>
    </xf>
    <xf numFmtId="3" fontId="20" fillId="4" borderId="19" xfId="0" applyNumberFormat="1" applyFont="1" applyFill="1" applyBorder="1" applyAlignment="1">
      <alignment horizontal="right" vertical="center"/>
    </xf>
    <xf numFmtId="3" fontId="20" fillId="4" borderId="2" xfId="0" applyNumberFormat="1" applyFont="1" applyFill="1" applyBorder="1" applyAlignment="1">
      <alignment horizontal="right" vertical="center"/>
    </xf>
    <xf numFmtId="3" fontId="20" fillId="4" borderId="2" xfId="0" applyNumberFormat="1" applyFont="1" applyFill="1" applyBorder="1" applyAlignment="1">
      <alignment vertical="center"/>
    </xf>
    <xf numFmtId="3" fontId="20" fillId="4" borderId="20" xfId="0" applyNumberFormat="1" applyFont="1" applyFill="1" applyBorder="1" applyAlignment="1">
      <alignment vertical="center"/>
    </xf>
    <xf numFmtId="3" fontId="20" fillId="4" borderId="19" xfId="0" applyNumberFormat="1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0" fontId="13" fillId="6" borderId="14" xfId="0" applyFont="1" applyFill="1" applyBorder="1" applyAlignment="1">
      <alignment horizontal="centerContinuous"/>
    </xf>
    <xf numFmtId="0" fontId="5" fillId="6" borderId="0" xfId="0" applyFont="1" applyFill="1" applyAlignment="1">
      <alignment horizontal="centerContinuous"/>
    </xf>
    <xf numFmtId="0" fontId="17" fillId="6" borderId="0" xfId="0" applyFont="1" applyFill="1" applyAlignment="1">
      <alignment horizontal="centerContinuous"/>
    </xf>
    <xf numFmtId="3" fontId="20" fillId="0" borderId="8" xfId="0" applyNumberFormat="1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right"/>
    </xf>
    <xf numFmtId="3" fontId="20" fillId="0" borderId="21" xfId="0" applyNumberFormat="1" applyFont="1" applyBorder="1"/>
    <xf numFmtId="0" fontId="5" fillId="6" borderId="14" xfId="0" applyFont="1" applyFill="1" applyBorder="1" applyAlignment="1">
      <alignment horizontal="left"/>
    </xf>
    <xf numFmtId="0" fontId="5" fillId="6" borderId="0" xfId="0" applyFont="1" applyFill="1"/>
    <xf numFmtId="0" fontId="5" fillId="6" borderId="0" xfId="0" applyFont="1" applyFill="1" applyAlignment="1">
      <alignment horizontal="left"/>
    </xf>
    <xf numFmtId="3" fontId="19" fillId="0" borderId="0" xfId="0" applyNumberFormat="1" applyFont="1" applyAlignment="1">
      <alignment horizontal="right"/>
    </xf>
    <xf numFmtId="3" fontId="20" fillId="0" borderId="8" xfId="0" applyNumberFormat="1" applyFont="1" applyBorder="1"/>
    <xf numFmtId="3" fontId="20" fillId="4" borderId="22" xfId="0" applyNumberFormat="1" applyFont="1" applyFill="1" applyBorder="1" applyAlignment="1">
      <alignment horizontal="center" vertical="center"/>
    </xf>
    <xf numFmtId="3" fontId="20" fillId="4" borderId="23" xfId="0" applyNumberFormat="1" applyFont="1" applyFill="1" applyBorder="1" applyAlignment="1">
      <alignment horizontal="center" vertical="center"/>
    </xf>
    <xf numFmtId="49" fontId="13" fillId="4" borderId="24" xfId="0" applyNumberFormat="1" applyFont="1" applyFill="1" applyBorder="1" applyAlignment="1">
      <alignment horizontal="left" vertical="center"/>
    </xf>
    <xf numFmtId="49" fontId="13" fillId="4" borderId="19" xfId="0" applyNumberFormat="1" applyFont="1" applyFill="1" applyBorder="1" applyAlignment="1">
      <alignment horizontal="center" vertical="center"/>
    </xf>
    <xf numFmtId="164" fontId="17" fillId="4" borderId="19" xfId="0" applyNumberFormat="1" applyFont="1" applyFill="1" applyBorder="1" applyAlignment="1">
      <alignment horizontal="right" vertical="center"/>
    </xf>
    <xf numFmtId="3" fontId="20" fillId="0" borderId="20" xfId="0" applyNumberFormat="1" applyFont="1" applyBorder="1" applyAlignment="1">
      <alignment horizontal="center" vertical="center"/>
    </xf>
    <xf numFmtId="3" fontId="20" fillId="0" borderId="19" xfId="0" applyNumberFormat="1" applyFont="1" applyBorder="1" applyAlignment="1">
      <alignment horizontal="center" vertical="center"/>
    </xf>
    <xf numFmtId="3" fontId="20" fillId="0" borderId="23" xfId="0" applyNumberFormat="1" applyFont="1" applyBorder="1" applyAlignment="1">
      <alignment horizontal="center" vertical="center"/>
    </xf>
    <xf numFmtId="3" fontId="20" fillId="0" borderId="20" xfId="0" applyNumberFormat="1" applyFont="1" applyBorder="1" applyAlignment="1">
      <alignment horizontal="right" vertical="center"/>
    </xf>
    <xf numFmtId="3" fontId="20" fillId="0" borderId="19" xfId="0" applyNumberFormat="1" applyFont="1" applyBorder="1" applyAlignment="1">
      <alignment horizontal="right" vertical="center"/>
    </xf>
    <xf numFmtId="3" fontId="20" fillId="0" borderId="19" xfId="0" applyNumberFormat="1" applyFont="1" applyBorder="1" applyAlignment="1">
      <alignment vertical="center"/>
    </xf>
    <xf numFmtId="3" fontId="20" fillId="0" borderId="20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6" borderId="14" xfId="0" applyFont="1" applyFill="1" applyBorder="1"/>
    <xf numFmtId="0" fontId="16" fillId="6" borderId="0" xfId="0" applyFont="1" applyFill="1"/>
    <xf numFmtId="0" fontId="20" fillId="4" borderId="0" xfId="0" applyFont="1" applyFill="1"/>
    <xf numFmtId="0" fontId="21" fillId="4" borderId="0" xfId="0" applyFont="1" applyFill="1"/>
    <xf numFmtId="0" fontId="22" fillId="6" borderId="14" xfId="0" applyFont="1" applyFill="1" applyBorder="1" applyAlignment="1">
      <alignment horizontal="right"/>
    </xf>
    <xf numFmtId="3" fontId="20" fillId="4" borderId="0" xfId="0" applyNumberFormat="1" applyFont="1" applyFill="1"/>
    <xf numFmtId="0" fontId="7" fillId="4" borderId="4" xfId="0" applyFont="1" applyFill="1" applyBorder="1"/>
    <xf numFmtId="0" fontId="5" fillId="6" borderId="14" xfId="0" applyFont="1" applyFill="1" applyBorder="1"/>
    <xf numFmtId="0" fontId="16" fillId="4" borderId="0" xfId="0" applyFont="1" applyFill="1"/>
    <xf numFmtId="0" fontId="20" fillId="4" borderId="25" xfId="0" applyFont="1" applyFill="1" applyBorder="1"/>
    <xf numFmtId="0" fontId="7" fillId="4" borderId="7" xfId="0" applyFont="1" applyFill="1" applyBorder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right"/>
    </xf>
    <xf numFmtId="0" fontId="23" fillId="4" borderId="0" xfId="0" applyFont="1" applyFill="1" applyAlignment="1">
      <alignment horizontal="center"/>
    </xf>
    <xf numFmtId="0" fontId="5" fillId="6" borderId="26" xfId="0" applyFont="1" applyFill="1" applyBorder="1" applyAlignment="1">
      <alignment horizontal="left" vertical="center"/>
    </xf>
    <xf numFmtId="0" fontId="16" fillId="6" borderId="27" xfId="0" applyFont="1" applyFill="1" applyBorder="1" applyAlignment="1">
      <alignment horizontal="left"/>
    </xf>
    <xf numFmtId="0" fontId="16" fillId="6" borderId="27" xfId="0" applyFont="1" applyFill="1" applyBorder="1"/>
    <xf numFmtId="0" fontId="16" fillId="4" borderId="27" xfId="0" applyFont="1" applyFill="1" applyBorder="1"/>
    <xf numFmtId="0" fontId="24" fillId="3" borderId="27" xfId="0" applyFont="1" applyFill="1" applyBorder="1"/>
    <xf numFmtId="0" fontId="10" fillId="3" borderId="27" xfId="0" applyFont="1" applyFill="1" applyBorder="1" applyAlignment="1">
      <alignment horizontal="right"/>
    </xf>
    <xf numFmtId="0" fontId="25" fillId="3" borderId="27" xfId="0" applyFont="1" applyFill="1" applyBorder="1" applyAlignment="1">
      <alignment horizontal="right"/>
    </xf>
    <xf numFmtId="3" fontId="26" fillId="3" borderId="27" xfId="0" applyNumberFormat="1" applyFont="1" applyFill="1" applyBorder="1"/>
    <xf numFmtId="0" fontId="5" fillId="3" borderId="28" xfId="0" applyFont="1" applyFill="1" applyBorder="1"/>
    <xf numFmtId="164" fontId="9" fillId="3" borderId="10" xfId="0" quotePrefix="1" applyNumberFormat="1" applyFont="1" applyFill="1" applyBorder="1" applyAlignment="1">
      <alignment horizontal="centerContinuous"/>
    </xf>
    <xf numFmtId="3" fontId="27" fillId="3" borderId="27" xfId="0" applyNumberFormat="1" applyFont="1" applyFill="1" applyBorder="1"/>
    <xf numFmtId="164" fontId="10" fillId="7" borderId="10" xfId="0" quotePrefix="1" applyNumberFormat="1" applyFont="1" applyFill="1" applyBorder="1" applyAlignment="1">
      <alignment horizontal="centerContinuous" vertical="center"/>
    </xf>
    <xf numFmtId="0" fontId="11" fillId="2" borderId="12" xfId="0" applyFont="1" applyFill="1" applyBorder="1" applyAlignment="1">
      <alignment horizontal="centerContinuous" vertical="center"/>
    </xf>
    <xf numFmtId="0" fontId="12" fillId="2" borderId="13" xfId="0" applyFont="1" applyFill="1" applyBorder="1" applyAlignment="1">
      <alignment horizontal="centerContinuous" vertical="center"/>
    </xf>
    <xf numFmtId="0" fontId="11" fillId="2" borderId="13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Continuous"/>
    </xf>
    <xf numFmtId="0" fontId="14" fillId="2" borderId="8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5" fillId="2" borderId="4" xfId="0" applyFont="1" applyFill="1" applyBorder="1"/>
    <xf numFmtId="0" fontId="17" fillId="2" borderId="14" xfId="0" applyFont="1" applyFill="1" applyBorder="1" applyAlignment="1">
      <alignment horizontal="centerContinuous" vertical="center"/>
    </xf>
    <xf numFmtId="0" fontId="16" fillId="2" borderId="15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14" xfId="0" applyFont="1" applyFill="1" applyBorder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3" fontId="20" fillId="0" borderId="18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right"/>
    </xf>
    <xf numFmtId="3" fontId="20" fillId="0" borderId="2" xfId="0" applyNumberFormat="1" applyFont="1" applyBorder="1"/>
    <xf numFmtId="0" fontId="5" fillId="2" borderId="1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right" vertical="center"/>
    </xf>
    <xf numFmtId="3" fontId="20" fillId="2" borderId="19" xfId="0" applyNumberFormat="1" applyFont="1" applyFill="1" applyBorder="1" applyAlignment="1">
      <alignment horizontal="center" vertical="center"/>
    </xf>
    <xf numFmtId="3" fontId="20" fillId="2" borderId="23" xfId="0" applyNumberFormat="1" applyFont="1" applyFill="1" applyBorder="1" applyAlignment="1">
      <alignment horizontal="center" vertical="center"/>
    </xf>
    <xf numFmtId="3" fontId="20" fillId="2" borderId="20" xfId="0" applyNumberFormat="1" applyFont="1" applyFill="1" applyBorder="1" applyAlignment="1">
      <alignment horizontal="right" vertical="center"/>
    </xf>
    <xf numFmtId="3" fontId="20" fillId="2" borderId="19" xfId="0" applyNumberFormat="1" applyFont="1" applyFill="1" applyBorder="1" applyAlignment="1">
      <alignment horizontal="right" vertical="center"/>
    </xf>
    <xf numFmtId="3" fontId="20" fillId="2" borderId="2" xfId="0" applyNumberFormat="1" applyFont="1" applyFill="1" applyBorder="1" applyAlignment="1">
      <alignment horizontal="right" vertical="center"/>
    </xf>
    <xf numFmtId="3" fontId="20" fillId="2" borderId="2" xfId="0" applyNumberFormat="1" applyFont="1" applyFill="1" applyBorder="1" applyAlignment="1">
      <alignment vertical="center"/>
    </xf>
    <xf numFmtId="3" fontId="20" fillId="2" borderId="20" xfId="0" applyNumberFormat="1" applyFont="1" applyFill="1" applyBorder="1" applyAlignment="1">
      <alignment vertical="center"/>
    </xf>
    <xf numFmtId="3" fontId="20" fillId="2" borderId="19" xfId="0" applyNumberFormat="1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13" fillId="8" borderId="14" xfId="0" applyFont="1" applyFill="1" applyBorder="1" applyAlignment="1">
      <alignment horizontal="centerContinuous"/>
    </xf>
    <xf numFmtId="0" fontId="5" fillId="8" borderId="0" xfId="0" applyFont="1" applyFill="1" applyAlignment="1">
      <alignment horizontal="centerContinuous"/>
    </xf>
    <xf numFmtId="0" fontId="17" fillId="8" borderId="0" xfId="0" applyFont="1" applyFill="1" applyAlignment="1">
      <alignment horizontal="centerContinuous"/>
    </xf>
    <xf numFmtId="0" fontId="5" fillId="8" borderId="14" xfId="0" applyFont="1" applyFill="1" applyBorder="1" applyAlignment="1">
      <alignment horizontal="left"/>
    </xf>
    <xf numFmtId="0" fontId="5" fillId="8" borderId="0" xfId="0" applyFont="1" applyFill="1"/>
    <xf numFmtId="0" fontId="5" fillId="8" borderId="0" xfId="0" applyFont="1" applyFill="1" applyAlignment="1">
      <alignment horizontal="left"/>
    </xf>
    <xf numFmtId="0" fontId="5" fillId="2" borderId="29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horizontal="right" vertical="center"/>
    </xf>
    <xf numFmtId="3" fontId="20" fillId="2" borderId="22" xfId="0" applyNumberFormat="1" applyFont="1" applyFill="1" applyBorder="1" applyAlignment="1">
      <alignment horizontal="center" vertical="center"/>
    </xf>
    <xf numFmtId="49" fontId="13" fillId="2" borderId="24" xfId="0" applyNumberFormat="1" applyFont="1" applyFill="1" applyBorder="1" applyAlignment="1">
      <alignment horizontal="left" vertical="center"/>
    </xf>
    <xf numFmtId="49" fontId="13" fillId="2" borderId="19" xfId="0" applyNumberFormat="1" applyFont="1" applyFill="1" applyBorder="1" applyAlignment="1">
      <alignment horizontal="center" vertical="center"/>
    </xf>
    <xf numFmtId="164" fontId="17" fillId="2" borderId="19" xfId="0" applyNumberFormat="1" applyFont="1" applyFill="1" applyBorder="1" applyAlignment="1">
      <alignment horizontal="right" vertical="center"/>
    </xf>
    <xf numFmtId="0" fontId="6" fillId="8" borderId="14" xfId="0" applyFont="1" applyFill="1" applyBorder="1"/>
    <xf numFmtId="0" fontId="16" fillId="8" borderId="0" xfId="0" applyFont="1" applyFill="1"/>
    <xf numFmtId="0" fontId="20" fillId="2" borderId="0" xfId="0" applyFont="1" applyFill="1"/>
    <xf numFmtId="0" fontId="21" fillId="2" borderId="0" xfId="0" applyFont="1" applyFill="1"/>
    <xf numFmtId="0" fontId="22" fillId="8" borderId="14" xfId="0" applyFont="1" applyFill="1" applyBorder="1" applyAlignment="1">
      <alignment horizontal="right"/>
    </xf>
    <xf numFmtId="3" fontId="20" fillId="2" borderId="0" xfId="0" applyNumberFormat="1" applyFont="1" applyFill="1"/>
    <xf numFmtId="0" fontId="7" fillId="2" borderId="4" xfId="0" applyFont="1" applyFill="1" applyBorder="1"/>
    <xf numFmtId="0" fontId="5" fillId="12" borderId="14" xfId="0" applyFont="1" applyFill="1" applyBorder="1"/>
    <xf numFmtId="0" fontId="5" fillId="12" borderId="14" xfId="0" applyFont="1" applyFill="1" applyBorder="1" applyAlignment="1">
      <alignment horizontal="left"/>
    </xf>
    <xf numFmtId="0" fontId="16" fillId="2" borderId="0" xfId="0" applyFont="1" applyFill="1"/>
    <xf numFmtId="0" fontId="20" fillId="2" borderId="25" xfId="0" applyFont="1" applyFill="1" applyBorder="1"/>
    <xf numFmtId="0" fontId="7" fillId="2" borderId="7" xfId="0" applyFont="1" applyFill="1" applyBorder="1"/>
    <xf numFmtId="0" fontId="10" fillId="7" borderId="0" xfId="0" applyFont="1" applyFill="1" applyAlignment="1">
      <alignment horizontal="left"/>
    </xf>
    <xf numFmtId="0" fontId="10" fillId="7" borderId="0" xfId="0" applyFont="1" applyFill="1" applyAlignment="1">
      <alignment horizontal="right"/>
    </xf>
    <xf numFmtId="0" fontId="23" fillId="2" borderId="0" xfId="0" applyFont="1" applyFill="1" applyAlignment="1">
      <alignment horizontal="center"/>
    </xf>
    <xf numFmtId="0" fontId="5" fillId="12" borderId="26" xfId="0" applyFont="1" applyFill="1" applyBorder="1" applyAlignment="1">
      <alignment horizontal="left"/>
    </xf>
    <xf numFmtId="0" fontId="16" fillId="8" borderId="27" xfId="0" applyFont="1" applyFill="1" applyBorder="1" applyAlignment="1">
      <alignment horizontal="left"/>
    </xf>
    <xf numFmtId="0" fontId="16" fillId="8" borderId="27" xfId="0" applyFont="1" applyFill="1" applyBorder="1"/>
    <xf numFmtId="0" fontId="16" fillId="2" borderId="27" xfId="0" applyFont="1" applyFill="1" applyBorder="1"/>
    <xf numFmtId="0" fontId="24" fillId="7" borderId="27" xfId="0" applyFont="1" applyFill="1" applyBorder="1"/>
    <xf numFmtId="0" fontId="10" fillId="7" borderId="27" xfId="0" applyFont="1" applyFill="1" applyBorder="1" applyAlignment="1">
      <alignment horizontal="right"/>
    </xf>
    <xf numFmtId="0" fontId="25" fillId="7" borderId="27" xfId="0" applyFont="1" applyFill="1" applyBorder="1" applyAlignment="1">
      <alignment horizontal="right"/>
    </xf>
    <xf numFmtId="3" fontId="27" fillId="7" borderId="27" xfId="0" applyNumberFormat="1" applyFont="1" applyFill="1" applyBorder="1"/>
    <xf numFmtId="0" fontId="5" fillId="7" borderId="28" xfId="0" applyFont="1" applyFill="1" applyBorder="1"/>
    <xf numFmtId="0" fontId="28" fillId="9" borderId="21" xfId="0" applyFont="1" applyFill="1" applyBorder="1" applyAlignment="1">
      <alignment horizontal="left"/>
    </xf>
    <xf numFmtId="0" fontId="28" fillId="9" borderId="22" xfId="0" applyFont="1" applyFill="1" applyBorder="1" applyAlignment="1">
      <alignment horizontal="right"/>
    </xf>
    <xf numFmtId="0" fontId="29" fillId="9" borderId="22" xfId="0" applyFont="1" applyFill="1" applyBorder="1"/>
    <xf numFmtId="0" fontId="29" fillId="9" borderId="18" xfId="0" applyFont="1" applyFill="1" applyBorder="1"/>
    <xf numFmtId="0" fontId="29" fillId="9" borderId="8" xfId="0" applyFont="1" applyFill="1" applyBorder="1"/>
    <xf numFmtId="0" fontId="29" fillId="9" borderId="0" xfId="0" applyFont="1" applyFill="1" applyAlignment="1">
      <alignment horizontal="center"/>
    </xf>
    <xf numFmtId="0" fontId="30" fillId="9" borderId="0" xfId="0" applyFont="1" applyFill="1" applyAlignment="1">
      <alignment horizontal="center"/>
    </xf>
    <xf numFmtId="0" fontId="30" fillId="9" borderId="17" xfId="0" applyFont="1" applyFill="1" applyBorder="1"/>
    <xf numFmtId="0" fontId="6" fillId="0" borderId="0" xfId="0" applyFont="1" applyAlignment="1">
      <alignment horizontal="center"/>
    </xf>
    <xf numFmtId="0" fontId="8" fillId="0" borderId="0" xfId="0" quotePrefix="1" applyFont="1"/>
    <xf numFmtId="0" fontId="31" fillId="9" borderId="8" xfId="0" applyFont="1" applyFill="1" applyBorder="1"/>
    <xf numFmtId="0" fontId="1" fillId="9" borderId="0" xfId="0" applyFont="1" applyFill="1" applyAlignment="1">
      <alignment horizontal="center"/>
    </xf>
    <xf numFmtId="3" fontId="1" fillId="9" borderId="0" xfId="0" applyNumberFormat="1" applyFont="1" applyFill="1" applyAlignment="1">
      <alignment horizontal="center"/>
    </xf>
    <xf numFmtId="0" fontId="1" fillId="9" borderId="17" xfId="0" applyFont="1" applyFill="1" applyBorder="1"/>
    <xf numFmtId="0" fontId="29" fillId="5" borderId="0" xfId="0" applyFont="1" applyFill="1"/>
    <xf numFmtId="0" fontId="1" fillId="9" borderId="15" xfId="0" applyFont="1" applyFill="1" applyBorder="1"/>
    <xf numFmtId="0" fontId="1" fillId="9" borderId="2" xfId="0" applyFont="1" applyFill="1" applyBorder="1" applyAlignment="1">
      <alignment horizontal="center"/>
    </xf>
    <xf numFmtId="3" fontId="1" fillId="9" borderId="2" xfId="0" applyNumberFormat="1" applyFont="1" applyFill="1" applyBorder="1" applyAlignment="1">
      <alignment horizontal="center"/>
    </xf>
    <xf numFmtId="0" fontId="1" fillId="9" borderId="16" xfId="0" applyFont="1" applyFill="1" applyBorder="1"/>
    <xf numFmtId="0" fontId="29" fillId="9" borderId="17" xfId="0" applyFont="1" applyFill="1" applyBorder="1"/>
    <xf numFmtId="0" fontId="1" fillId="9" borderId="18" xfId="0" applyFont="1" applyFill="1" applyBorder="1"/>
    <xf numFmtId="0" fontId="1" fillId="9" borderId="2" xfId="0" applyFont="1" applyFill="1" applyBorder="1"/>
    <xf numFmtId="3" fontId="19" fillId="0" borderId="2" xfId="0" applyNumberFormat="1" applyFont="1" applyBorder="1" applyAlignment="1">
      <alignment horizontal="right"/>
    </xf>
    <xf numFmtId="3" fontId="20" fillId="0" borderId="15" xfId="0" applyNumberFormat="1" applyFont="1" applyBorder="1"/>
    <xf numFmtId="3" fontId="20" fillId="4" borderId="15" xfId="0" applyNumberFormat="1" applyFont="1" applyFill="1" applyBorder="1" applyAlignment="1">
      <alignment vertical="center"/>
    </xf>
    <xf numFmtId="3" fontId="20" fillId="0" borderId="15" xfId="0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/>
    </xf>
    <xf numFmtId="3" fontId="20" fillId="2" borderId="15" xfId="0" applyNumberFormat="1" applyFont="1" applyFill="1" applyBorder="1" applyAlignment="1">
      <alignment vertical="center"/>
    </xf>
    <xf numFmtId="0" fontId="5" fillId="12" borderId="26" xfId="0" applyFont="1" applyFill="1" applyBorder="1" applyAlignment="1">
      <alignment horizontal="left" vertical="center"/>
    </xf>
    <xf numFmtId="3" fontId="19" fillId="0" borderId="15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3" fontId="20" fillId="0" borderId="21" xfId="0" applyNumberFormat="1" applyFont="1" applyBorder="1" applyAlignment="1">
      <alignment horizontal="center"/>
    </xf>
    <xf numFmtId="3" fontId="20" fillId="5" borderId="8" xfId="0" applyNumberFormat="1" applyFont="1" applyFill="1" applyBorder="1"/>
    <xf numFmtId="3" fontId="19" fillId="0" borderId="8" xfId="0" applyNumberFormat="1" applyFont="1" applyBorder="1" applyAlignment="1">
      <alignment horizontal="right"/>
    </xf>
    <xf numFmtId="3" fontId="19" fillId="0" borderId="15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29" fillId="0" borderId="0" xfId="0" applyFont="1"/>
    <xf numFmtId="0" fontId="11" fillId="2" borderId="12" xfId="0" applyFont="1" applyFill="1" applyBorder="1" applyAlignment="1">
      <alignment horizontal="centerContinuous"/>
    </xf>
    <xf numFmtId="0" fontId="11" fillId="2" borderId="13" xfId="0" applyFont="1" applyFill="1" applyBorder="1" applyAlignment="1">
      <alignment horizontal="centerContinuous"/>
    </xf>
    <xf numFmtId="0" fontId="17" fillId="2" borderId="14" xfId="0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32" fillId="2" borderId="0" xfId="0" applyFont="1" applyFill="1" applyAlignment="1">
      <alignment horizontal="centerContinuous"/>
    </xf>
    <xf numFmtId="0" fontId="1" fillId="2" borderId="4" xfId="0" applyFont="1" applyFill="1" applyBorder="1"/>
    <xf numFmtId="0" fontId="17" fillId="2" borderId="14" xfId="0" applyFont="1" applyFill="1" applyBorder="1" applyAlignment="1">
      <alignment horizontal="centerContinuous" vertical="top"/>
    </xf>
    <xf numFmtId="0" fontId="1" fillId="2" borderId="5" xfId="0" applyFont="1" applyFill="1" applyBorder="1"/>
    <xf numFmtId="3" fontId="20" fillId="0" borderId="2" xfId="0" applyNumberFormat="1" applyFont="1" applyBorder="1" applyAlignment="1">
      <alignment horizontal="center"/>
    </xf>
    <xf numFmtId="3" fontId="20" fillId="2" borderId="8" xfId="0" applyNumberFormat="1" applyFont="1" applyFill="1" applyBorder="1" applyAlignment="1">
      <alignment horizontal="center"/>
    </xf>
    <xf numFmtId="3" fontId="20" fillId="2" borderId="0" xfId="0" applyNumberFormat="1" applyFont="1" applyFill="1" applyAlignment="1">
      <alignment horizontal="center"/>
    </xf>
    <xf numFmtId="3" fontId="20" fillId="2" borderId="8" xfId="0" applyNumberFormat="1" applyFont="1" applyFill="1" applyBorder="1" applyAlignment="1">
      <alignment horizontal="right"/>
    </xf>
    <xf numFmtId="3" fontId="20" fillId="2" borderId="0" xfId="0" applyNumberFormat="1" applyFont="1" applyFill="1" applyAlignment="1">
      <alignment horizontal="right"/>
    </xf>
    <xf numFmtId="0" fontId="36" fillId="2" borderId="0" xfId="0" applyFont="1" applyFill="1"/>
    <xf numFmtId="0" fontId="1" fillId="2" borderId="0" xfId="0" applyFont="1" applyFill="1"/>
    <xf numFmtId="0" fontId="37" fillId="2" borderId="0" xfId="0" applyFont="1" applyFill="1"/>
    <xf numFmtId="0" fontId="38" fillId="2" borderId="0" xfId="0" applyFont="1" applyFill="1" applyAlignment="1">
      <alignment horizontal="center"/>
    </xf>
    <xf numFmtId="0" fontId="37" fillId="2" borderId="27" xfId="0" applyFont="1" applyFill="1" applyBorder="1"/>
    <xf numFmtId="0" fontId="36" fillId="7" borderId="27" xfId="0" applyFont="1" applyFill="1" applyBorder="1"/>
    <xf numFmtId="0" fontId="39" fillId="7" borderId="27" xfId="0" applyFont="1" applyFill="1" applyBorder="1"/>
    <xf numFmtId="3" fontId="25" fillId="7" borderId="27" xfId="0" applyNumberFormat="1" applyFont="1" applyFill="1" applyBorder="1"/>
    <xf numFmtId="3" fontId="35" fillId="0" borderId="0" xfId="0" applyNumberFormat="1" applyFont="1"/>
    <xf numFmtId="3" fontId="20" fillId="0" borderId="22" xfId="0" applyNumberFormat="1" applyFont="1" applyBorder="1" applyAlignment="1">
      <alignment horizontal="right"/>
    </xf>
    <xf numFmtId="49" fontId="17" fillId="0" borderId="14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Continuous"/>
    </xf>
    <xf numFmtId="3" fontId="20" fillId="0" borderId="22" xfId="0" applyNumberFormat="1" applyFont="1" applyBorder="1" applyAlignment="1">
      <alignment horizontal="center"/>
    </xf>
    <xf numFmtId="3" fontId="20" fillId="0" borderId="21" xfId="0" applyNumberFormat="1" applyFont="1" applyBorder="1" applyAlignment="1">
      <alignment horizontal="right"/>
    </xf>
    <xf numFmtId="0" fontId="1" fillId="0" borderId="0" xfId="0" applyFont="1" applyAlignment="1">
      <alignment horizontal="centerContinuous"/>
    </xf>
    <xf numFmtId="0" fontId="1" fillId="0" borderId="29" xfId="0" applyFont="1" applyBorder="1" applyAlignment="1">
      <alignment horizontal="centerContinuous" vertical="top"/>
    </xf>
    <xf numFmtId="3" fontId="20" fillId="0" borderId="15" xfId="0" applyNumberFormat="1" applyFont="1" applyBorder="1" applyAlignment="1">
      <alignment horizontal="center"/>
    </xf>
    <xf numFmtId="3" fontId="1" fillId="0" borderId="0" xfId="0" applyNumberFormat="1" applyFont="1"/>
    <xf numFmtId="0" fontId="1" fillId="0" borderId="0" xfId="0" quotePrefix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2" fillId="2" borderId="13" xfId="0" applyFont="1" applyFill="1" applyBorder="1" applyAlignment="1">
      <alignment horizontal="centerContinuous"/>
    </xf>
    <xf numFmtId="0" fontId="15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3" fontId="19" fillId="0" borderId="21" xfId="0" quotePrefix="1" applyNumberFormat="1" applyFont="1" applyBorder="1" applyAlignment="1">
      <alignment horizontal="right"/>
    </xf>
    <xf numFmtId="3" fontId="19" fillId="0" borderId="0" xfId="0" quotePrefix="1" applyNumberFormat="1" applyFont="1" applyAlignment="1">
      <alignment horizontal="right"/>
    </xf>
    <xf numFmtId="0" fontId="1" fillId="2" borderId="0" xfId="0" applyFont="1" applyFill="1" applyAlignment="1">
      <alignment horizontal="right"/>
    </xf>
    <xf numFmtId="3" fontId="19" fillId="0" borderId="8" xfId="0" quotePrefix="1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3" fontId="19" fillId="0" borderId="2" xfId="0" applyNumberFormat="1" applyFont="1" applyBorder="1" applyAlignment="1">
      <alignment horizontal="center"/>
    </xf>
    <xf numFmtId="3" fontId="19" fillId="0" borderId="15" xfId="0" quotePrefix="1" applyNumberFormat="1" applyFont="1" applyBorder="1" applyAlignment="1">
      <alignment horizontal="right"/>
    </xf>
    <xf numFmtId="3" fontId="19" fillId="0" borderId="2" xfId="0" quotePrefix="1" applyNumberFormat="1" applyFont="1" applyBorder="1" applyAlignment="1">
      <alignment horizontal="right"/>
    </xf>
    <xf numFmtId="0" fontId="1" fillId="2" borderId="14" xfId="0" applyFont="1" applyFill="1" applyBorder="1"/>
    <xf numFmtId="1" fontId="17" fillId="2" borderId="0" xfId="0" applyNumberFormat="1" applyFont="1" applyFill="1" applyAlignment="1">
      <alignment horizontal="right"/>
    </xf>
    <xf numFmtId="3" fontId="20" fillId="2" borderId="21" xfId="0" applyNumberFormat="1" applyFont="1" applyFill="1" applyBorder="1" applyAlignment="1">
      <alignment horizontal="center"/>
    </xf>
    <xf numFmtId="3" fontId="20" fillId="2" borderId="22" xfId="0" applyNumberFormat="1" applyFont="1" applyFill="1" applyBorder="1" applyAlignment="1">
      <alignment horizontal="center"/>
    </xf>
    <xf numFmtId="3" fontId="20" fillId="2" borderId="18" xfId="0" applyNumberFormat="1" applyFont="1" applyFill="1" applyBorder="1" applyAlignment="1">
      <alignment horizontal="center"/>
    </xf>
    <xf numFmtId="3" fontId="20" fillId="2" borderId="19" xfId="0" applyNumberFormat="1" applyFont="1" applyFill="1" applyBorder="1"/>
    <xf numFmtId="49" fontId="17" fillId="2" borderId="0" xfId="0" applyNumberFormat="1" applyFont="1" applyFill="1" applyAlignment="1">
      <alignment horizontal="left"/>
    </xf>
    <xf numFmtId="1" fontId="16" fillId="2" borderId="0" xfId="0" quotePrefix="1" applyNumberFormat="1" applyFont="1" applyFill="1" applyAlignment="1">
      <alignment horizontal="right"/>
    </xf>
    <xf numFmtId="3" fontId="20" fillId="2" borderId="16" xfId="0" applyNumberFormat="1" applyFont="1" applyFill="1" applyBorder="1"/>
    <xf numFmtId="0" fontId="1" fillId="2" borderId="29" xfId="0" applyFont="1" applyFill="1" applyBorder="1"/>
    <xf numFmtId="0" fontId="1" fillId="2" borderId="2" xfId="0" applyFont="1" applyFill="1" applyBorder="1"/>
    <xf numFmtId="1" fontId="16" fillId="2" borderId="2" xfId="0" quotePrefix="1" applyNumberFormat="1" applyFont="1" applyFill="1" applyBorder="1" applyAlignment="1">
      <alignment horizontal="right"/>
    </xf>
    <xf numFmtId="3" fontId="20" fillId="2" borderId="15" xfId="0" applyNumberFormat="1" applyFont="1" applyFill="1" applyBorder="1" applyAlignment="1">
      <alignment horizontal="center"/>
    </xf>
    <xf numFmtId="3" fontId="20" fillId="2" borderId="2" xfId="0" applyNumberFormat="1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Continuous"/>
    </xf>
    <xf numFmtId="0" fontId="1" fillId="8" borderId="0" xfId="0" applyFont="1" applyFill="1" applyAlignment="1">
      <alignment horizontal="centerContinuous"/>
    </xf>
    <xf numFmtId="1" fontId="33" fillId="8" borderId="0" xfId="0" applyNumberFormat="1" applyFont="1" applyFill="1" applyAlignment="1">
      <alignment horizontal="centerContinuous"/>
    </xf>
    <xf numFmtId="0" fontId="1" fillId="8" borderId="0" xfId="0" applyFont="1" applyFill="1"/>
    <xf numFmtId="1" fontId="1" fillId="8" borderId="0" xfId="0" applyNumberFormat="1" applyFont="1" applyFill="1" applyAlignment="1">
      <alignment horizontal="left"/>
    </xf>
    <xf numFmtId="1" fontId="1" fillId="8" borderId="2" xfId="0" applyNumberFormat="1" applyFont="1" applyFill="1" applyBorder="1" applyAlignment="1">
      <alignment horizontal="left"/>
    </xf>
    <xf numFmtId="3" fontId="20" fillId="2" borderId="21" xfId="0" applyNumberFormat="1" applyFont="1" applyFill="1" applyBorder="1" applyAlignment="1">
      <alignment horizontal="right"/>
    </xf>
    <xf numFmtId="3" fontId="20" fillId="2" borderId="22" xfId="0" applyNumberFormat="1" applyFont="1" applyFill="1" applyBorder="1" applyAlignment="1">
      <alignment horizontal="right"/>
    </xf>
    <xf numFmtId="1" fontId="17" fillId="0" borderId="0" xfId="0" applyNumberFormat="1" applyFont="1" applyAlignment="1">
      <alignment horizontal="right"/>
    </xf>
    <xf numFmtId="1" fontId="16" fillId="0" borderId="0" xfId="0" quotePrefix="1" applyNumberFormat="1" applyFont="1" applyAlignment="1">
      <alignment horizontal="right"/>
    </xf>
    <xf numFmtId="1" fontId="16" fillId="0" borderId="2" xfId="0" quotePrefix="1" applyNumberFormat="1" applyFont="1" applyBorder="1" applyAlignment="1">
      <alignment horizontal="right"/>
    </xf>
    <xf numFmtId="0" fontId="17" fillId="8" borderId="14" xfId="0" applyFont="1" applyFill="1" applyBorder="1"/>
    <xf numFmtId="0" fontId="37" fillId="8" borderId="0" xfId="0" applyFont="1" applyFill="1"/>
    <xf numFmtId="0" fontId="16" fillId="8" borderId="14" xfId="0" applyFont="1" applyFill="1" applyBorder="1" applyAlignment="1">
      <alignment horizontal="left"/>
    </xf>
    <xf numFmtId="0" fontId="36" fillId="2" borderId="25" xfId="0" applyFont="1" applyFill="1" applyBorder="1"/>
    <xf numFmtId="0" fontId="16" fillId="8" borderId="14" xfId="0" applyFont="1" applyFill="1" applyBorder="1" applyAlignment="1">
      <alignment horizontal="left" vertical="top"/>
    </xf>
    <xf numFmtId="0" fontId="16" fillId="8" borderId="26" xfId="0" applyFont="1" applyFill="1" applyBorder="1" applyAlignment="1">
      <alignment horizontal="left" vertical="top"/>
    </xf>
    <xf numFmtId="0" fontId="37" fillId="8" borderId="27" xfId="0" applyFont="1" applyFill="1" applyBorder="1" applyAlignment="1">
      <alignment horizontal="left"/>
    </xf>
    <xf numFmtId="0" fontId="37" fillId="8" borderId="27" xfId="0" applyFont="1" applyFill="1" applyBorder="1"/>
    <xf numFmtId="0" fontId="1" fillId="7" borderId="28" xfId="0" applyFont="1" applyFill="1" applyBorder="1"/>
    <xf numFmtId="0" fontId="1" fillId="10" borderId="0" xfId="0" applyFont="1" applyFill="1"/>
    <xf numFmtId="0" fontId="1" fillId="0" borderId="21" xfId="0" applyFont="1" applyBorder="1"/>
    <xf numFmtId="0" fontId="1" fillId="0" borderId="22" xfId="0" applyFont="1" applyBorder="1"/>
    <xf numFmtId="0" fontId="1" fillId="0" borderId="18" xfId="0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15" xfId="0" applyFont="1" applyBorder="1"/>
    <xf numFmtId="0" fontId="1" fillId="0" borderId="2" xfId="0" applyFont="1" applyBorder="1"/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3" fontId="19" fillId="0" borderId="0" xfId="0" applyNumberFormat="1" applyFont="1" applyAlignment="1" applyProtection="1">
      <alignment horizontal="right"/>
      <protection locked="0"/>
    </xf>
    <xf numFmtId="164" fontId="10" fillId="13" borderId="30" xfId="0" quotePrefix="1" applyNumberFormat="1" applyFont="1" applyFill="1" applyBorder="1" applyAlignment="1">
      <alignment horizontal="centerContinuous"/>
    </xf>
    <xf numFmtId="0" fontId="17" fillId="14" borderId="14" xfId="0" applyFont="1" applyFill="1" applyBorder="1" applyAlignment="1">
      <alignment horizontal="centerContinuous"/>
    </xf>
    <xf numFmtId="0" fontId="1" fillId="14" borderId="0" xfId="0" applyFont="1" applyFill="1" applyAlignment="1">
      <alignment horizontal="centerContinuous"/>
    </xf>
    <xf numFmtId="0" fontId="32" fillId="14" borderId="0" xfId="0" applyFont="1" applyFill="1" applyAlignment="1">
      <alignment horizontal="centerContinuous"/>
    </xf>
    <xf numFmtId="0" fontId="17" fillId="14" borderId="14" xfId="0" applyFont="1" applyFill="1" applyBorder="1" applyAlignment="1">
      <alignment horizontal="centerContinuous" vertical="top"/>
    </xf>
    <xf numFmtId="0" fontId="5" fillId="14" borderId="14" xfId="0" applyFont="1" applyFill="1" applyBorder="1" applyAlignment="1">
      <alignment horizontal="left"/>
    </xf>
    <xf numFmtId="0" fontId="1" fillId="14" borderId="0" xfId="0" applyFont="1" applyFill="1"/>
    <xf numFmtId="0" fontId="1" fillId="14" borderId="0" xfId="0" applyFont="1" applyFill="1" applyAlignment="1">
      <alignment horizontal="left"/>
    </xf>
    <xf numFmtId="0" fontId="1" fillId="14" borderId="0" xfId="0" applyFont="1" applyFill="1" applyAlignment="1">
      <alignment horizontal="right"/>
    </xf>
    <xf numFmtId="0" fontId="1" fillId="14" borderId="2" xfId="0" applyFont="1" applyFill="1" applyBorder="1" applyAlignment="1">
      <alignment horizontal="left"/>
    </xf>
    <xf numFmtId="0" fontId="1" fillId="14" borderId="14" xfId="0" applyFont="1" applyFill="1" applyBorder="1"/>
    <xf numFmtId="164" fontId="17" fillId="14" borderId="0" xfId="0" applyNumberFormat="1" applyFont="1" applyFill="1" applyAlignment="1">
      <alignment horizontal="right"/>
    </xf>
    <xf numFmtId="165" fontId="16" fillId="14" borderId="0" xfId="0" quotePrefix="1" applyNumberFormat="1" applyFont="1" applyFill="1" applyAlignment="1">
      <alignment horizontal="right"/>
    </xf>
    <xf numFmtId="0" fontId="1" fillId="14" borderId="29" xfId="0" applyFont="1" applyFill="1" applyBorder="1"/>
    <xf numFmtId="0" fontId="1" fillId="14" borderId="2" xfId="0" applyFont="1" applyFill="1" applyBorder="1"/>
    <xf numFmtId="165" fontId="16" fillId="14" borderId="2" xfId="0" quotePrefix="1" applyNumberFormat="1" applyFont="1" applyFill="1" applyBorder="1" applyAlignment="1">
      <alignment horizontal="right"/>
    </xf>
    <xf numFmtId="0" fontId="17" fillId="15" borderId="14" xfId="0" applyFont="1" applyFill="1" applyBorder="1" applyAlignment="1">
      <alignment horizontal="centerContinuous"/>
    </xf>
    <xf numFmtId="0" fontId="1" fillId="15" borderId="0" xfId="0" applyFont="1" applyFill="1" applyAlignment="1">
      <alignment horizontal="centerContinuous"/>
    </xf>
    <xf numFmtId="0" fontId="33" fillId="15" borderId="0" xfId="0" applyFont="1" applyFill="1" applyAlignment="1">
      <alignment horizontal="centerContinuous"/>
    </xf>
    <xf numFmtId="0" fontId="5" fillId="15" borderId="14" xfId="0" applyFont="1" applyFill="1" applyBorder="1" applyAlignment="1">
      <alignment horizontal="left"/>
    </xf>
    <xf numFmtId="0" fontId="1" fillId="15" borderId="0" xfId="0" applyFont="1" applyFill="1"/>
    <xf numFmtId="0" fontId="1" fillId="15" borderId="0" xfId="0" applyFont="1" applyFill="1" applyAlignment="1">
      <alignment horizontal="left"/>
    </xf>
    <xf numFmtId="0" fontId="1" fillId="15" borderId="2" xfId="0" applyFont="1" applyFill="1" applyBorder="1" applyAlignment="1">
      <alignment horizontal="left"/>
    </xf>
    <xf numFmtId="0" fontId="11" fillId="14" borderId="12" xfId="0" applyFont="1" applyFill="1" applyBorder="1" applyAlignment="1">
      <alignment horizontal="centerContinuous"/>
    </xf>
    <xf numFmtId="0" fontId="12" fillId="14" borderId="13" xfId="0" applyFont="1" applyFill="1" applyBorder="1" applyAlignment="1">
      <alignment horizontal="centerContinuous"/>
    </xf>
    <xf numFmtId="0" fontId="11" fillId="14" borderId="13" xfId="0" applyFont="1" applyFill="1" applyBorder="1" applyAlignment="1">
      <alignment horizontal="centerContinuous"/>
    </xf>
    <xf numFmtId="0" fontId="4" fillId="14" borderId="6" xfId="0" applyFont="1" applyFill="1" applyBorder="1"/>
    <xf numFmtId="0" fontId="14" fillId="14" borderId="8" xfId="0" applyFont="1" applyFill="1" applyBorder="1" applyAlignment="1">
      <alignment horizontal="center"/>
    </xf>
    <xf numFmtId="0" fontId="14" fillId="14" borderId="0" xfId="0" applyFont="1" applyFill="1" applyAlignment="1">
      <alignment horizontal="center"/>
    </xf>
    <xf numFmtId="0" fontId="16" fillId="14" borderId="0" xfId="0" applyFont="1" applyFill="1" applyAlignment="1">
      <alignment horizontal="center"/>
    </xf>
    <xf numFmtId="0" fontId="16" fillId="14" borderId="8" xfId="0" applyFont="1" applyFill="1" applyBorder="1" applyAlignment="1">
      <alignment horizontal="center"/>
    </xf>
    <xf numFmtId="0" fontId="1" fillId="14" borderId="4" xfId="0" applyFont="1" applyFill="1" applyBorder="1"/>
    <xf numFmtId="0" fontId="16" fillId="14" borderId="15" xfId="0" applyFont="1" applyFill="1" applyBorder="1" applyAlignment="1">
      <alignment horizontal="center"/>
    </xf>
    <xf numFmtId="0" fontId="16" fillId="14" borderId="2" xfId="0" applyFont="1" applyFill="1" applyBorder="1" applyAlignment="1">
      <alignment horizontal="center"/>
    </xf>
    <xf numFmtId="0" fontId="15" fillId="14" borderId="15" xfId="0" applyFont="1" applyFill="1" applyBorder="1" applyAlignment="1">
      <alignment horizontal="center"/>
    </xf>
    <xf numFmtId="0" fontId="15" fillId="14" borderId="2" xfId="0" applyFont="1" applyFill="1" applyBorder="1" applyAlignment="1">
      <alignment horizontal="center"/>
    </xf>
    <xf numFmtId="0" fontId="1" fillId="14" borderId="5" xfId="0" applyFont="1" applyFill="1" applyBorder="1"/>
    <xf numFmtId="3" fontId="20" fillId="14" borderId="21" xfId="0" applyNumberFormat="1" applyFont="1" applyFill="1" applyBorder="1" applyAlignment="1">
      <alignment horizontal="center"/>
    </xf>
    <xf numFmtId="3" fontId="20" fillId="14" borderId="22" xfId="0" applyNumberFormat="1" applyFont="1" applyFill="1" applyBorder="1" applyAlignment="1">
      <alignment horizontal="center"/>
    </xf>
    <xf numFmtId="3" fontId="20" fillId="14" borderId="18" xfId="0" applyNumberFormat="1" applyFont="1" applyFill="1" applyBorder="1" applyAlignment="1">
      <alignment horizontal="center"/>
    </xf>
    <xf numFmtId="3" fontId="20" fillId="14" borderId="21" xfId="0" applyNumberFormat="1" applyFont="1" applyFill="1" applyBorder="1" applyAlignment="1">
      <alignment horizontal="right"/>
    </xf>
    <xf numFmtId="3" fontId="20" fillId="14" borderId="22" xfId="0" applyNumberFormat="1" applyFont="1" applyFill="1" applyBorder="1" applyAlignment="1">
      <alignment horizontal="right"/>
    </xf>
    <xf numFmtId="3" fontId="20" fillId="14" borderId="0" xfId="0" applyNumberFormat="1" applyFont="1" applyFill="1" applyAlignment="1">
      <alignment horizontal="right"/>
    </xf>
    <xf numFmtId="3" fontId="20" fillId="14" borderId="0" xfId="0" applyNumberFormat="1" applyFont="1" applyFill="1"/>
    <xf numFmtId="3" fontId="20" fillId="14" borderId="8" xfId="0" applyNumberFormat="1" applyFont="1" applyFill="1" applyBorder="1" applyAlignment="1">
      <alignment horizontal="center"/>
    </xf>
    <xf numFmtId="3" fontId="20" fillId="14" borderId="0" xfId="0" applyNumberFormat="1" applyFont="1" applyFill="1" applyAlignment="1">
      <alignment horizontal="center"/>
    </xf>
    <xf numFmtId="3" fontId="20" fillId="14" borderId="8" xfId="0" applyNumberFormat="1" applyFont="1" applyFill="1" applyBorder="1" applyAlignment="1">
      <alignment horizontal="right"/>
    </xf>
    <xf numFmtId="3" fontId="20" fillId="14" borderId="15" xfId="0" applyNumberFormat="1" applyFont="1" applyFill="1" applyBorder="1" applyAlignment="1">
      <alignment horizontal="center"/>
    </xf>
    <xf numFmtId="3" fontId="20" fillId="14" borderId="2" xfId="0" applyNumberFormat="1" applyFont="1" applyFill="1" applyBorder="1" applyAlignment="1">
      <alignment horizontal="center"/>
    </xf>
    <xf numFmtId="3" fontId="20" fillId="14" borderId="15" xfId="0" applyNumberFormat="1" applyFont="1" applyFill="1" applyBorder="1" applyAlignment="1">
      <alignment horizontal="right"/>
    </xf>
    <xf numFmtId="3" fontId="20" fillId="14" borderId="2" xfId="0" applyNumberFormat="1" applyFont="1" applyFill="1" applyBorder="1" applyAlignment="1">
      <alignment horizontal="right"/>
    </xf>
    <xf numFmtId="3" fontId="20" fillId="14" borderId="16" xfId="0" applyNumberFormat="1" applyFont="1" applyFill="1" applyBorder="1"/>
    <xf numFmtId="3" fontId="20" fillId="14" borderId="19" xfId="0" applyNumberFormat="1" applyFont="1" applyFill="1" applyBorder="1"/>
    <xf numFmtId="0" fontId="3" fillId="14" borderId="9" xfId="0" applyFont="1" applyFill="1" applyBorder="1"/>
    <xf numFmtId="49" fontId="17" fillId="14" borderId="14" xfId="0" applyNumberFormat="1" applyFont="1" applyFill="1" applyBorder="1" applyAlignment="1">
      <alignment horizontal="left"/>
    </xf>
    <xf numFmtId="49" fontId="1" fillId="14" borderId="0" xfId="0" applyNumberFormat="1" applyFont="1" applyFill="1" applyAlignment="1">
      <alignment horizontal="centerContinuous"/>
    </xf>
    <xf numFmtId="49" fontId="17" fillId="14" borderId="14" xfId="0" applyNumberFormat="1" applyFont="1" applyFill="1" applyBorder="1" applyAlignment="1">
      <alignment horizontal="right"/>
    </xf>
    <xf numFmtId="0" fontId="1" fillId="14" borderId="29" xfId="0" applyFont="1" applyFill="1" applyBorder="1" applyAlignment="1">
      <alignment horizontal="centerContinuous" vertical="top"/>
    </xf>
    <xf numFmtId="0" fontId="1" fillId="14" borderId="2" xfId="0" applyFont="1" applyFill="1" applyBorder="1" applyAlignment="1">
      <alignment horizontal="centerContinuous"/>
    </xf>
    <xf numFmtId="0" fontId="17" fillId="15" borderId="14" xfId="0" applyFont="1" applyFill="1" applyBorder="1"/>
    <xf numFmtId="0" fontId="37" fillId="15" borderId="0" xfId="0" applyFont="1" applyFill="1"/>
    <xf numFmtId="0" fontId="36" fillId="14" borderId="0" xfId="0" applyFont="1" applyFill="1"/>
    <xf numFmtId="0" fontId="2" fillId="14" borderId="0" xfId="0" applyFont="1" applyFill="1"/>
    <xf numFmtId="0" fontId="3" fillId="14" borderId="4" xfId="0" applyFont="1" applyFill="1" applyBorder="1"/>
    <xf numFmtId="0" fontId="16" fillId="15" borderId="14" xfId="0" applyFont="1" applyFill="1" applyBorder="1" applyAlignment="1">
      <alignment horizontal="left"/>
    </xf>
    <xf numFmtId="0" fontId="37" fillId="14" borderId="0" xfId="0" applyFont="1" applyFill="1"/>
    <xf numFmtId="0" fontId="36" fillId="14" borderId="25" xfId="0" applyFont="1" applyFill="1" applyBorder="1"/>
    <xf numFmtId="0" fontId="3" fillId="14" borderId="7" xfId="0" applyFont="1" applyFill="1" applyBorder="1"/>
    <xf numFmtId="0" fontId="16" fillId="15" borderId="14" xfId="0" applyFont="1" applyFill="1" applyBorder="1" applyAlignment="1">
      <alignment horizontal="left" vertical="top"/>
    </xf>
    <xf numFmtId="0" fontId="38" fillId="14" borderId="0" xfId="0" applyFont="1" applyFill="1" applyAlignment="1">
      <alignment horizontal="center"/>
    </xf>
    <xf numFmtId="0" fontId="16" fillId="15" borderId="26" xfId="0" applyFont="1" applyFill="1" applyBorder="1" applyAlignment="1">
      <alignment horizontal="left" vertical="top"/>
    </xf>
    <xf numFmtId="0" fontId="37" fillId="15" borderId="27" xfId="0" applyFont="1" applyFill="1" applyBorder="1" applyAlignment="1">
      <alignment horizontal="left"/>
    </xf>
    <xf numFmtId="0" fontId="37" fillId="15" borderId="27" xfId="0" applyFont="1" applyFill="1" applyBorder="1"/>
    <xf numFmtId="0" fontId="37" fillId="14" borderId="27" xfId="0" applyFont="1" applyFill="1" applyBorder="1"/>
    <xf numFmtId="0" fontId="36" fillId="13" borderId="27" xfId="0" applyFont="1" applyFill="1" applyBorder="1"/>
    <xf numFmtId="0" fontId="39" fillId="13" borderId="27" xfId="0" applyFont="1" applyFill="1" applyBorder="1"/>
    <xf numFmtId="0" fontId="25" fillId="13" borderId="27" xfId="0" applyFont="1" applyFill="1" applyBorder="1" applyAlignment="1">
      <alignment horizontal="right"/>
    </xf>
    <xf numFmtId="3" fontId="25" fillId="13" borderId="27" xfId="0" applyNumberFormat="1" applyFont="1" applyFill="1" applyBorder="1"/>
    <xf numFmtId="0" fontId="1" fillId="13" borderId="28" xfId="0" applyFont="1" applyFill="1" applyBorder="1"/>
    <xf numFmtId="3" fontId="16" fillId="0" borderId="8" xfId="0" applyNumberFormat="1" applyFont="1" applyBorder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41" fillId="0" borderId="0" xfId="0" applyNumberFormat="1" applyFont="1" applyAlignment="1">
      <alignment horizontal="right"/>
    </xf>
    <xf numFmtId="3" fontId="42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1" fillId="0" borderId="8" xfId="0" applyNumberFormat="1" applyFont="1" applyBorder="1" applyAlignment="1">
      <alignment horizontal="center"/>
    </xf>
    <xf numFmtId="0" fontId="16" fillId="16" borderId="2" xfId="0" applyFont="1" applyFill="1" applyBorder="1" applyAlignment="1">
      <alignment horizontal="center"/>
    </xf>
    <xf numFmtId="0" fontId="16" fillId="16" borderId="15" xfId="0" applyFont="1" applyFill="1" applyBorder="1" applyAlignment="1">
      <alignment horizontal="center"/>
    </xf>
    <xf numFmtId="0" fontId="43" fillId="11" borderId="34" xfId="1" applyFont="1" applyFill="1" applyBorder="1" applyAlignment="1">
      <alignment horizontal="center"/>
    </xf>
    <xf numFmtId="164" fontId="9" fillId="3" borderId="10" xfId="0" applyNumberFormat="1" applyFont="1" applyFill="1" applyBorder="1" applyAlignment="1">
      <alignment horizontal="center"/>
    </xf>
    <xf numFmtId="164" fontId="9" fillId="3" borderId="31" xfId="0" applyNumberFormat="1" applyFont="1" applyFill="1" applyBorder="1" applyAlignment="1">
      <alignment horizontal="center"/>
    </xf>
    <xf numFmtId="164" fontId="9" fillId="3" borderId="32" xfId="0" applyNumberFormat="1" applyFont="1" applyFill="1" applyBorder="1" applyAlignment="1">
      <alignment horizontal="center"/>
    </xf>
    <xf numFmtId="164" fontId="9" fillId="3" borderId="10" xfId="0" quotePrefix="1" applyNumberFormat="1" applyFont="1" applyFill="1" applyBorder="1" applyAlignment="1">
      <alignment horizontal="center"/>
    </xf>
    <xf numFmtId="164" fontId="9" fillId="3" borderId="31" xfId="0" quotePrefix="1" applyNumberFormat="1" applyFont="1" applyFill="1" applyBorder="1" applyAlignment="1">
      <alignment horizontal="center"/>
    </xf>
    <xf numFmtId="164" fontId="9" fillId="3" borderId="32" xfId="0" quotePrefix="1" applyNumberFormat="1" applyFont="1" applyFill="1" applyBorder="1" applyAlignment="1">
      <alignment horizontal="center"/>
    </xf>
    <xf numFmtId="164" fontId="40" fillId="7" borderId="30" xfId="0" applyNumberFormat="1" applyFont="1" applyFill="1" applyBorder="1" applyAlignment="1">
      <alignment horizontal="center"/>
    </xf>
    <xf numFmtId="164" fontId="40" fillId="7" borderId="13" xfId="0" quotePrefix="1" applyNumberFormat="1" applyFont="1" applyFill="1" applyBorder="1" applyAlignment="1">
      <alignment horizontal="center"/>
    </xf>
    <xf numFmtId="164" fontId="40" fillId="7" borderId="33" xfId="0" quotePrefix="1" applyNumberFormat="1" applyFont="1" applyFill="1" applyBorder="1" applyAlignment="1">
      <alignment horizontal="center"/>
    </xf>
    <xf numFmtId="0" fontId="43" fillId="0" borderId="1" xfId="1" applyFont="1" applyFill="1" applyBorder="1" applyAlignment="1">
      <alignment horizontal="right" wrapText="1"/>
    </xf>
    <xf numFmtId="0" fontId="43" fillId="0" borderId="1" xfId="1" applyFont="1" applyFill="1" applyBorder="1" applyAlignment="1">
      <alignment wrapText="1"/>
    </xf>
  </cellXfs>
  <cellStyles count="2">
    <cellStyle name="Normal" xfId="0" builtinId="0"/>
    <cellStyle name="Normal_scratch" xfId="1" xr:uid="{45EEACEB-637A-4998-BF75-24185D8DD7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2026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'2026'!$K$433:$K$444</c:f>
              <c:numCache>
                <c:formatCode>#,##0</c:formatCode>
                <c:ptCount val="12"/>
                <c:pt idx="0">
                  <c:v>2098</c:v>
                </c:pt>
                <c:pt idx="1">
                  <c:v>1584</c:v>
                </c:pt>
                <c:pt idx="2">
                  <c:v>2025</c:v>
                </c:pt>
                <c:pt idx="3">
                  <c:v>2542</c:v>
                </c:pt>
                <c:pt idx="4">
                  <c:v>2675</c:v>
                </c:pt>
                <c:pt idx="5">
                  <c:v>1513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B-4D03-AD54-10103D151D25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'2026'!$K$465:$K$476</c:f>
              <c:numCache>
                <c:formatCode>#,##0</c:formatCode>
                <c:ptCount val="12"/>
                <c:pt idx="0">
                  <c:v>693374</c:v>
                </c:pt>
                <c:pt idx="1">
                  <c:v>587963</c:v>
                </c:pt>
                <c:pt idx="2">
                  <c:v>731374</c:v>
                </c:pt>
                <c:pt idx="3">
                  <c:v>799411</c:v>
                </c:pt>
                <c:pt idx="4">
                  <c:v>809053</c:v>
                </c:pt>
                <c:pt idx="5">
                  <c:v>773594</c:v>
                </c:pt>
                <c:pt idx="6">
                  <c:v>0</c:v>
                </c:pt>
                <c:pt idx="7">
                  <c:v>830128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B-4D03-AD54-10103D151D25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'2026'!$K$465:$K$476</c:f>
              <c:numCache>
                <c:formatCode>#,##0</c:formatCode>
                <c:ptCount val="12"/>
                <c:pt idx="0">
                  <c:v>693374</c:v>
                </c:pt>
                <c:pt idx="1">
                  <c:v>587963</c:v>
                </c:pt>
                <c:pt idx="2">
                  <c:v>731374</c:v>
                </c:pt>
                <c:pt idx="3">
                  <c:v>799411</c:v>
                </c:pt>
                <c:pt idx="4">
                  <c:v>809053</c:v>
                </c:pt>
                <c:pt idx="5">
                  <c:v>773594</c:v>
                </c:pt>
                <c:pt idx="6">
                  <c:v>0</c:v>
                </c:pt>
                <c:pt idx="7">
                  <c:v>830128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B-4D03-AD54-10103D151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9439"/>
        <c:axId val="1"/>
      </c:lineChart>
      <c:catAx>
        <c:axId val="449149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943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2023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'2023'!$K$433:$K$444</c:f>
              <c:numCache>
                <c:formatCode>#,##0</c:formatCode>
                <c:ptCount val="12"/>
                <c:pt idx="0">
                  <c:v>8921</c:v>
                </c:pt>
                <c:pt idx="1">
                  <c:v>8163</c:v>
                </c:pt>
                <c:pt idx="2">
                  <c:v>9005</c:v>
                </c:pt>
                <c:pt idx="3">
                  <c:v>9111</c:v>
                </c:pt>
                <c:pt idx="4">
                  <c:v>9307</c:v>
                </c:pt>
                <c:pt idx="5">
                  <c:v>8696</c:v>
                </c:pt>
                <c:pt idx="6">
                  <c:v>9400</c:v>
                </c:pt>
                <c:pt idx="7">
                  <c:v>9606</c:v>
                </c:pt>
                <c:pt idx="8">
                  <c:v>8939</c:v>
                </c:pt>
                <c:pt idx="9">
                  <c:v>3549</c:v>
                </c:pt>
                <c:pt idx="10">
                  <c:v>2470</c:v>
                </c:pt>
                <c:pt idx="11">
                  <c:v>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5-4128-852A-31D8DF968A2D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'2023'!$K$465:$K$476</c:f>
              <c:numCache>
                <c:formatCode>#,##0</c:formatCode>
                <c:ptCount val="12"/>
                <c:pt idx="0">
                  <c:v>1151381</c:v>
                </c:pt>
                <c:pt idx="1">
                  <c:v>209065</c:v>
                </c:pt>
                <c:pt idx="2">
                  <c:v>397289</c:v>
                </c:pt>
                <c:pt idx="3">
                  <c:v>1143433</c:v>
                </c:pt>
                <c:pt idx="4">
                  <c:v>891177</c:v>
                </c:pt>
                <c:pt idx="5">
                  <c:v>1098282</c:v>
                </c:pt>
                <c:pt idx="6">
                  <c:v>1075611</c:v>
                </c:pt>
                <c:pt idx="7">
                  <c:v>1082544</c:v>
                </c:pt>
                <c:pt idx="8">
                  <c:v>1173178</c:v>
                </c:pt>
                <c:pt idx="9">
                  <c:v>1237275</c:v>
                </c:pt>
                <c:pt idx="10">
                  <c:v>1174641</c:v>
                </c:pt>
                <c:pt idx="11">
                  <c:v>1129445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5-4128-852A-31D8DF968A2D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'2023'!$K$465:$K$476</c:f>
              <c:numCache>
                <c:formatCode>#,##0</c:formatCode>
                <c:ptCount val="12"/>
                <c:pt idx="0">
                  <c:v>1151381</c:v>
                </c:pt>
                <c:pt idx="1">
                  <c:v>209065</c:v>
                </c:pt>
                <c:pt idx="2">
                  <c:v>397289</c:v>
                </c:pt>
                <c:pt idx="3">
                  <c:v>1143433</c:v>
                </c:pt>
                <c:pt idx="4">
                  <c:v>891177</c:v>
                </c:pt>
                <c:pt idx="5">
                  <c:v>1098282</c:v>
                </c:pt>
                <c:pt idx="6">
                  <c:v>1075611</c:v>
                </c:pt>
                <c:pt idx="7">
                  <c:v>1082544</c:v>
                </c:pt>
                <c:pt idx="8">
                  <c:v>1173178</c:v>
                </c:pt>
                <c:pt idx="9">
                  <c:v>1237275</c:v>
                </c:pt>
                <c:pt idx="10">
                  <c:v>1174641</c:v>
                </c:pt>
                <c:pt idx="11">
                  <c:v>1129445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35-4128-852A-31D8DF96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31199"/>
        <c:axId val="1"/>
      </c:lineChart>
      <c:catAx>
        <c:axId val="449131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3119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2023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'2023'!$J$433:$J$444</c:f>
              <c:numCache>
                <c:formatCode>#,##0</c:formatCode>
                <c:ptCount val="12"/>
                <c:pt idx="0">
                  <c:v>21853</c:v>
                </c:pt>
                <c:pt idx="1">
                  <c:v>21951</c:v>
                </c:pt>
                <c:pt idx="2">
                  <c:v>24248</c:v>
                </c:pt>
                <c:pt idx="3">
                  <c:v>25425</c:v>
                </c:pt>
                <c:pt idx="4">
                  <c:v>23565</c:v>
                </c:pt>
                <c:pt idx="5">
                  <c:v>21237</c:v>
                </c:pt>
                <c:pt idx="6">
                  <c:v>24239</c:v>
                </c:pt>
                <c:pt idx="7">
                  <c:v>22001</c:v>
                </c:pt>
                <c:pt idx="8">
                  <c:v>20371</c:v>
                </c:pt>
                <c:pt idx="9">
                  <c:v>22465</c:v>
                </c:pt>
                <c:pt idx="10">
                  <c:v>22721</c:v>
                </c:pt>
                <c:pt idx="11">
                  <c:v>23378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7-4FA6-AA6A-1EB7F8C9C469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'2023'!$I$449:$I$460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'2023'!$J$449:$J$460</c:f>
              <c:numCache>
                <c:formatCode>#,##0</c:formatCode>
                <c:ptCount val="12"/>
                <c:pt idx="0">
                  <c:v>71512</c:v>
                </c:pt>
                <c:pt idx="1">
                  <c:v>13453</c:v>
                </c:pt>
                <c:pt idx="2">
                  <c:v>24087</c:v>
                </c:pt>
                <c:pt idx="3">
                  <c:v>71889</c:v>
                </c:pt>
                <c:pt idx="4">
                  <c:v>57759</c:v>
                </c:pt>
                <c:pt idx="5">
                  <c:v>69365</c:v>
                </c:pt>
                <c:pt idx="6">
                  <c:v>75882</c:v>
                </c:pt>
                <c:pt idx="7">
                  <c:v>74411</c:v>
                </c:pt>
                <c:pt idx="8">
                  <c:v>73681</c:v>
                </c:pt>
                <c:pt idx="9">
                  <c:v>74070</c:v>
                </c:pt>
                <c:pt idx="10">
                  <c:v>71865</c:v>
                </c:pt>
                <c:pt idx="11">
                  <c:v>70663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E7-4FA6-AA6A-1EB7F8C9C469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'2023'!$J$465:$J$476</c:f>
              <c:numCache>
                <c:formatCode>#,##0</c:formatCode>
                <c:ptCount val="12"/>
                <c:pt idx="0">
                  <c:v>93365</c:v>
                </c:pt>
                <c:pt idx="1">
                  <c:v>35404</c:v>
                </c:pt>
                <c:pt idx="2">
                  <c:v>48335</c:v>
                </c:pt>
                <c:pt idx="3">
                  <c:v>97314</c:v>
                </c:pt>
                <c:pt idx="4">
                  <c:v>81324</c:v>
                </c:pt>
                <c:pt idx="5">
                  <c:v>90602</c:v>
                </c:pt>
                <c:pt idx="6">
                  <c:v>100121</c:v>
                </c:pt>
                <c:pt idx="7">
                  <c:v>96412</c:v>
                </c:pt>
                <c:pt idx="8">
                  <c:v>94052</c:v>
                </c:pt>
                <c:pt idx="9">
                  <c:v>96535</c:v>
                </c:pt>
                <c:pt idx="10">
                  <c:v>94586</c:v>
                </c:pt>
                <c:pt idx="11">
                  <c:v>94041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E7-4FA6-AA6A-1EB7F8C9C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32639"/>
        <c:axId val="1"/>
      </c:lineChart>
      <c:catAx>
        <c:axId val="449132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3263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2023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'2023'!$L$433:$L$444</c:f>
              <c:numCache>
                <c:formatCode>#,##0</c:formatCode>
                <c:ptCount val="12"/>
                <c:pt idx="0">
                  <c:v>468092</c:v>
                </c:pt>
                <c:pt idx="1">
                  <c:v>438351</c:v>
                </c:pt>
                <c:pt idx="2">
                  <c:v>496219</c:v>
                </c:pt>
                <c:pt idx="3">
                  <c:v>525984</c:v>
                </c:pt>
                <c:pt idx="4">
                  <c:v>555498</c:v>
                </c:pt>
                <c:pt idx="5">
                  <c:v>485348</c:v>
                </c:pt>
                <c:pt idx="6">
                  <c:v>538892</c:v>
                </c:pt>
                <c:pt idx="7">
                  <c:v>532750</c:v>
                </c:pt>
                <c:pt idx="8">
                  <c:v>519217</c:v>
                </c:pt>
                <c:pt idx="9">
                  <c:v>271660</c:v>
                </c:pt>
                <c:pt idx="10">
                  <c:v>505740</c:v>
                </c:pt>
                <c:pt idx="11">
                  <c:v>490676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B-45EB-871B-734FE2CA98F3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'2023'!$I$449:$I$460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'2023'!$L$449:$L$460</c:f>
              <c:numCache>
                <c:formatCode>#,##0</c:formatCode>
                <c:ptCount val="12"/>
                <c:pt idx="0">
                  <c:v>2368571</c:v>
                </c:pt>
                <c:pt idx="1">
                  <c:v>572424</c:v>
                </c:pt>
                <c:pt idx="2">
                  <c:v>1155765</c:v>
                </c:pt>
                <c:pt idx="3">
                  <c:v>2954402</c:v>
                </c:pt>
                <c:pt idx="4">
                  <c:v>2249936</c:v>
                </c:pt>
                <c:pt idx="5">
                  <c:v>2799988</c:v>
                </c:pt>
                <c:pt idx="6">
                  <c:v>2720108</c:v>
                </c:pt>
                <c:pt idx="7">
                  <c:v>2814058</c:v>
                </c:pt>
                <c:pt idx="8">
                  <c:v>2836180</c:v>
                </c:pt>
                <c:pt idx="9">
                  <c:v>2877105</c:v>
                </c:pt>
                <c:pt idx="10">
                  <c:v>3049439</c:v>
                </c:pt>
                <c:pt idx="11">
                  <c:v>2722824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DB-45EB-871B-734FE2CA98F3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'2023'!$L$465:$L$476</c:f>
              <c:numCache>
                <c:formatCode>#,##0</c:formatCode>
                <c:ptCount val="12"/>
                <c:pt idx="0">
                  <c:v>2836663</c:v>
                </c:pt>
                <c:pt idx="1">
                  <c:v>1010775</c:v>
                </c:pt>
                <c:pt idx="2">
                  <c:v>1651984</c:v>
                </c:pt>
                <c:pt idx="3">
                  <c:v>3480386</c:v>
                </c:pt>
                <c:pt idx="4">
                  <c:v>2805434</c:v>
                </c:pt>
                <c:pt idx="5">
                  <c:v>3285336</c:v>
                </c:pt>
                <c:pt idx="6">
                  <c:v>3259000</c:v>
                </c:pt>
                <c:pt idx="7">
                  <c:v>3346808</c:v>
                </c:pt>
                <c:pt idx="8">
                  <c:v>3355397</c:v>
                </c:pt>
                <c:pt idx="9">
                  <c:v>3148765</c:v>
                </c:pt>
                <c:pt idx="10">
                  <c:v>3555179</c:v>
                </c:pt>
                <c:pt idx="11">
                  <c:v>3213500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DB-45EB-871B-734FE2CA9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7999"/>
        <c:axId val="1"/>
      </c:lineChart>
      <c:catAx>
        <c:axId val="449147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79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2022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'2022'!$K$433:$K$444</c:f>
              <c:numCache>
                <c:formatCode>#,##0</c:formatCode>
                <c:ptCount val="12"/>
                <c:pt idx="0">
                  <c:v>9779</c:v>
                </c:pt>
                <c:pt idx="1">
                  <c:v>8634</c:v>
                </c:pt>
                <c:pt idx="2">
                  <c:v>9210</c:v>
                </c:pt>
                <c:pt idx="3">
                  <c:v>9292</c:v>
                </c:pt>
                <c:pt idx="4">
                  <c:v>9516</c:v>
                </c:pt>
                <c:pt idx="5">
                  <c:v>9436</c:v>
                </c:pt>
                <c:pt idx="6">
                  <c:v>10230</c:v>
                </c:pt>
                <c:pt idx="7">
                  <c:v>9689</c:v>
                </c:pt>
                <c:pt idx="8">
                  <c:v>9141</c:v>
                </c:pt>
                <c:pt idx="9">
                  <c:v>7821</c:v>
                </c:pt>
                <c:pt idx="10">
                  <c:v>9139</c:v>
                </c:pt>
                <c:pt idx="11">
                  <c:v>9478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9-464C-8C05-CB41562619F0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'2022'!$K$465:$K$476</c:f>
              <c:numCache>
                <c:formatCode>#,##0</c:formatCode>
                <c:ptCount val="12"/>
                <c:pt idx="0">
                  <c:v>802123</c:v>
                </c:pt>
                <c:pt idx="1">
                  <c:v>1128146</c:v>
                </c:pt>
                <c:pt idx="2">
                  <c:v>1371669</c:v>
                </c:pt>
                <c:pt idx="3">
                  <c:v>1343639</c:v>
                </c:pt>
                <c:pt idx="4">
                  <c:v>1384374</c:v>
                </c:pt>
                <c:pt idx="5">
                  <c:v>643992</c:v>
                </c:pt>
                <c:pt idx="6">
                  <c:v>1212965</c:v>
                </c:pt>
                <c:pt idx="7">
                  <c:v>1205552</c:v>
                </c:pt>
                <c:pt idx="8">
                  <c:v>1264606</c:v>
                </c:pt>
                <c:pt idx="9">
                  <c:v>1313771</c:v>
                </c:pt>
                <c:pt idx="10">
                  <c:v>1167524</c:v>
                </c:pt>
                <c:pt idx="11">
                  <c:v>1225181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B9-464C-8C05-CB41562619F0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'2022'!$K$465:$K$476</c:f>
              <c:numCache>
                <c:formatCode>#,##0</c:formatCode>
                <c:ptCount val="12"/>
                <c:pt idx="0">
                  <c:v>802123</c:v>
                </c:pt>
                <c:pt idx="1">
                  <c:v>1128146</c:v>
                </c:pt>
                <c:pt idx="2">
                  <c:v>1371669</c:v>
                </c:pt>
                <c:pt idx="3">
                  <c:v>1343639</c:v>
                </c:pt>
                <c:pt idx="4">
                  <c:v>1384374</c:v>
                </c:pt>
                <c:pt idx="5">
                  <c:v>643992</c:v>
                </c:pt>
                <c:pt idx="6">
                  <c:v>1212965</c:v>
                </c:pt>
                <c:pt idx="7">
                  <c:v>1205552</c:v>
                </c:pt>
                <c:pt idx="8">
                  <c:v>1264606</c:v>
                </c:pt>
                <c:pt idx="9">
                  <c:v>1313771</c:v>
                </c:pt>
                <c:pt idx="10">
                  <c:v>1167524</c:v>
                </c:pt>
                <c:pt idx="11">
                  <c:v>1225181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9-464C-8C05-CB4156261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55631"/>
        <c:axId val="1"/>
      </c:lineChart>
      <c:catAx>
        <c:axId val="453455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55631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2022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'2022'!$J$433:$J$444</c:f>
              <c:numCache>
                <c:formatCode>#,##0</c:formatCode>
                <c:ptCount val="12"/>
                <c:pt idx="0">
                  <c:v>29469</c:v>
                </c:pt>
                <c:pt idx="1">
                  <c:v>24031</c:v>
                </c:pt>
                <c:pt idx="2">
                  <c:v>23759</c:v>
                </c:pt>
                <c:pt idx="3">
                  <c:v>28361</c:v>
                </c:pt>
                <c:pt idx="4">
                  <c:v>26914</c:v>
                </c:pt>
                <c:pt idx="5">
                  <c:v>26311</c:v>
                </c:pt>
                <c:pt idx="6">
                  <c:v>30242</c:v>
                </c:pt>
                <c:pt idx="7">
                  <c:v>22396</c:v>
                </c:pt>
                <c:pt idx="8">
                  <c:v>13310</c:v>
                </c:pt>
                <c:pt idx="9">
                  <c:v>17189</c:v>
                </c:pt>
                <c:pt idx="10">
                  <c:v>16723</c:v>
                </c:pt>
                <c:pt idx="11">
                  <c:v>18659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3-412A-A28F-20438B129E95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'2022'!$I$449:$I$460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'2022'!$J$449:$J$460</c:f>
              <c:numCache>
                <c:formatCode>#,##0</c:formatCode>
                <c:ptCount val="12"/>
                <c:pt idx="0">
                  <c:v>51561</c:v>
                </c:pt>
                <c:pt idx="1">
                  <c:v>78396</c:v>
                </c:pt>
                <c:pt idx="2">
                  <c:v>98633</c:v>
                </c:pt>
                <c:pt idx="3">
                  <c:v>93704</c:v>
                </c:pt>
                <c:pt idx="4">
                  <c:v>97261</c:v>
                </c:pt>
                <c:pt idx="5">
                  <c:v>40667</c:v>
                </c:pt>
                <c:pt idx="6">
                  <c:v>76115</c:v>
                </c:pt>
                <c:pt idx="7">
                  <c:v>81366</c:v>
                </c:pt>
                <c:pt idx="8">
                  <c:v>79954</c:v>
                </c:pt>
                <c:pt idx="9">
                  <c:v>83040</c:v>
                </c:pt>
                <c:pt idx="10">
                  <c:v>77226</c:v>
                </c:pt>
                <c:pt idx="11">
                  <c:v>75110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3-412A-A28F-20438B129E95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'2022'!$J$465:$J$476</c:f>
              <c:numCache>
                <c:formatCode>#,##0</c:formatCode>
                <c:ptCount val="12"/>
                <c:pt idx="0">
                  <c:v>81030</c:v>
                </c:pt>
                <c:pt idx="1">
                  <c:v>102427</c:v>
                </c:pt>
                <c:pt idx="2">
                  <c:v>122392</c:v>
                </c:pt>
                <c:pt idx="3">
                  <c:v>122065</c:v>
                </c:pt>
                <c:pt idx="4">
                  <c:v>124175</c:v>
                </c:pt>
                <c:pt idx="5">
                  <c:v>66978</c:v>
                </c:pt>
                <c:pt idx="6">
                  <c:v>106357</c:v>
                </c:pt>
                <c:pt idx="7">
                  <c:v>103762</c:v>
                </c:pt>
                <c:pt idx="8">
                  <c:v>93264</c:v>
                </c:pt>
                <c:pt idx="9">
                  <c:v>100229</c:v>
                </c:pt>
                <c:pt idx="10">
                  <c:v>93949</c:v>
                </c:pt>
                <c:pt idx="11">
                  <c:v>93769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3-412A-A28F-20438B129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58511"/>
        <c:axId val="1"/>
      </c:lineChart>
      <c:catAx>
        <c:axId val="453458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5851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2022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'2022'!$L$433:$L$444</c:f>
              <c:numCache>
                <c:formatCode>#,##0</c:formatCode>
                <c:ptCount val="12"/>
                <c:pt idx="0">
                  <c:v>546525</c:v>
                </c:pt>
                <c:pt idx="1">
                  <c:v>432007</c:v>
                </c:pt>
                <c:pt idx="2">
                  <c:v>415530</c:v>
                </c:pt>
                <c:pt idx="3">
                  <c:v>478403</c:v>
                </c:pt>
                <c:pt idx="4">
                  <c:v>438212</c:v>
                </c:pt>
                <c:pt idx="5">
                  <c:v>471161</c:v>
                </c:pt>
                <c:pt idx="6">
                  <c:v>552290</c:v>
                </c:pt>
                <c:pt idx="7">
                  <c:v>470649</c:v>
                </c:pt>
                <c:pt idx="8">
                  <c:v>262776</c:v>
                </c:pt>
                <c:pt idx="9">
                  <c:v>331927</c:v>
                </c:pt>
                <c:pt idx="10">
                  <c:v>336764</c:v>
                </c:pt>
                <c:pt idx="11">
                  <c:v>419227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3-45D0-8F7E-04044A950C30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'2022'!$I$449:$I$460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'2022'!$L$449:$L$460</c:f>
              <c:numCache>
                <c:formatCode>#,##0</c:formatCode>
                <c:ptCount val="12"/>
                <c:pt idx="0">
                  <c:v>1782029</c:v>
                </c:pt>
                <c:pt idx="1">
                  <c:v>2704646</c:v>
                </c:pt>
                <c:pt idx="2">
                  <c:v>3312530</c:v>
                </c:pt>
                <c:pt idx="3">
                  <c:v>3195268</c:v>
                </c:pt>
                <c:pt idx="4">
                  <c:v>3123309</c:v>
                </c:pt>
                <c:pt idx="5">
                  <c:v>1301736</c:v>
                </c:pt>
                <c:pt idx="6">
                  <c:v>2553167</c:v>
                </c:pt>
                <c:pt idx="7">
                  <c:v>2792249</c:v>
                </c:pt>
                <c:pt idx="8">
                  <c:v>3219934</c:v>
                </c:pt>
                <c:pt idx="9">
                  <c:v>3199303</c:v>
                </c:pt>
                <c:pt idx="10">
                  <c:v>2623737</c:v>
                </c:pt>
                <c:pt idx="11">
                  <c:v>2503417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3-45D0-8F7E-04044A950C30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'2022'!$L$465:$L$476</c:f>
              <c:numCache>
                <c:formatCode>#,##0</c:formatCode>
                <c:ptCount val="12"/>
                <c:pt idx="0">
                  <c:v>2328554</c:v>
                </c:pt>
                <c:pt idx="1">
                  <c:v>3136653</c:v>
                </c:pt>
                <c:pt idx="2">
                  <c:v>3728060</c:v>
                </c:pt>
                <c:pt idx="3">
                  <c:v>3673671</c:v>
                </c:pt>
                <c:pt idx="4">
                  <c:v>3561521</c:v>
                </c:pt>
                <c:pt idx="5">
                  <c:v>1772897</c:v>
                </c:pt>
                <c:pt idx="6">
                  <c:v>3105457</c:v>
                </c:pt>
                <c:pt idx="7">
                  <c:v>3262898</c:v>
                </c:pt>
                <c:pt idx="8">
                  <c:v>3482710</c:v>
                </c:pt>
                <c:pt idx="9">
                  <c:v>3531230</c:v>
                </c:pt>
                <c:pt idx="10">
                  <c:v>2960501</c:v>
                </c:pt>
                <c:pt idx="11">
                  <c:v>2922644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3-45D0-8F7E-04044A950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4639"/>
        <c:axId val="1"/>
      </c:lineChart>
      <c:catAx>
        <c:axId val="449144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463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2021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'2021'!$K$433:$K$444</c:f>
              <c:numCache>
                <c:formatCode>#,##0</c:formatCode>
                <c:ptCount val="12"/>
                <c:pt idx="0">
                  <c:v>10288</c:v>
                </c:pt>
                <c:pt idx="1">
                  <c:v>9369</c:v>
                </c:pt>
                <c:pt idx="2">
                  <c:v>10236</c:v>
                </c:pt>
                <c:pt idx="3">
                  <c:v>8347</c:v>
                </c:pt>
                <c:pt idx="4">
                  <c:v>10854</c:v>
                </c:pt>
                <c:pt idx="5">
                  <c:v>10111</c:v>
                </c:pt>
                <c:pt idx="6">
                  <c:v>11026</c:v>
                </c:pt>
                <c:pt idx="7">
                  <c:v>11064</c:v>
                </c:pt>
                <c:pt idx="8">
                  <c:v>10504</c:v>
                </c:pt>
                <c:pt idx="9">
                  <c:v>10117</c:v>
                </c:pt>
                <c:pt idx="10">
                  <c:v>9764</c:v>
                </c:pt>
                <c:pt idx="11">
                  <c:v>10151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D-4940-A5AA-FF4601B312D2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'2021'!$K$465:$K$476</c:f>
              <c:numCache>
                <c:formatCode>#,##0</c:formatCode>
                <c:ptCount val="12"/>
                <c:pt idx="0">
                  <c:v>1366127</c:v>
                </c:pt>
                <c:pt idx="1">
                  <c:v>1204749</c:v>
                </c:pt>
                <c:pt idx="2">
                  <c:v>1314153</c:v>
                </c:pt>
                <c:pt idx="3">
                  <c:v>1227896</c:v>
                </c:pt>
                <c:pt idx="4">
                  <c:v>1280162</c:v>
                </c:pt>
                <c:pt idx="5">
                  <c:v>725538</c:v>
                </c:pt>
                <c:pt idx="6">
                  <c:v>1342730</c:v>
                </c:pt>
                <c:pt idx="7">
                  <c:v>1442488</c:v>
                </c:pt>
                <c:pt idx="8">
                  <c:v>1337010</c:v>
                </c:pt>
                <c:pt idx="9">
                  <c:v>1335750</c:v>
                </c:pt>
                <c:pt idx="10">
                  <c:v>1293965</c:v>
                </c:pt>
                <c:pt idx="11">
                  <c:v>1086653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D-4940-A5AA-FF4601B312D2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'2021'!$K$465:$K$476</c:f>
              <c:numCache>
                <c:formatCode>#,##0</c:formatCode>
                <c:ptCount val="12"/>
                <c:pt idx="0">
                  <c:v>1366127</c:v>
                </c:pt>
                <c:pt idx="1">
                  <c:v>1204749</c:v>
                </c:pt>
                <c:pt idx="2">
                  <c:v>1314153</c:v>
                </c:pt>
                <c:pt idx="3">
                  <c:v>1227896</c:v>
                </c:pt>
                <c:pt idx="4">
                  <c:v>1280162</c:v>
                </c:pt>
                <c:pt idx="5">
                  <c:v>725538</c:v>
                </c:pt>
                <c:pt idx="6">
                  <c:v>1342730</c:v>
                </c:pt>
                <c:pt idx="7">
                  <c:v>1442488</c:v>
                </c:pt>
                <c:pt idx="8">
                  <c:v>1337010</c:v>
                </c:pt>
                <c:pt idx="9">
                  <c:v>1335750</c:v>
                </c:pt>
                <c:pt idx="10">
                  <c:v>1293965</c:v>
                </c:pt>
                <c:pt idx="11">
                  <c:v>1086653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D-4940-A5AA-FF4601B31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47471"/>
        <c:axId val="1"/>
      </c:lineChart>
      <c:catAx>
        <c:axId val="453447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47471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5826771653"/>
          <c:y val="0.26301393206179352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2021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'2021'!$J$433:$J$444</c:f>
              <c:numCache>
                <c:formatCode>#,##0</c:formatCode>
                <c:ptCount val="12"/>
                <c:pt idx="0">
                  <c:v>32232</c:v>
                </c:pt>
                <c:pt idx="1">
                  <c:v>30106</c:v>
                </c:pt>
                <c:pt idx="2">
                  <c:v>32405</c:v>
                </c:pt>
                <c:pt idx="3">
                  <c:v>25993</c:v>
                </c:pt>
                <c:pt idx="4">
                  <c:v>20689</c:v>
                </c:pt>
                <c:pt idx="5">
                  <c:v>23499</c:v>
                </c:pt>
                <c:pt idx="6">
                  <c:v>27957</c:v>
                </c:pt>
                <c:pt idx="7">
                  <c:v>28885</c:v>
                </c:pt>
                <c:pt idx="8">
                  <c:v>34197</c:v>
                </c:pt>
                <c:pt idx="9">
                  <c:v>32413</c:v>
                </c:pt>
                <c:pt idx="10">
                  <c:v>29242</c:v>
                </c:pt>
                <c:pt idx="11">
                  <c:v>30808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8-41BF-AF92-1E65516C4BA8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'2021'!$I$449:$I$460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'2021'!$J$449:$J$460</c:f>
              <c:numCache>
                <c:formatCode>#,##0</c:formatCode>
                <c:ptCount val="12"/>
                <c:pt idx="0">
                  <c:v>109799</c:v>
                </c:pt>
                <c:pt idx="1">
                  <c:v>94385</c:v>
                </c:pt>
                <c:pt idx="2">
                  <c:v>105449</c:v>
                </c:pt>
                <c:pt idx="3">
                  <c:v>101400</c:v>
                </c:pt>
                <c:pt idx="4">
                  <c:v>101729</c:v>
                </c:pt>
                <c:pt idx="5">
                  <c:v>54633</c:v>
                </c:pt>
                <c:pt idx="6">
                  <c:v>101535</c:v>
                </c:pt>
                <c:pt idx="7">
                  <c:v>99146</c:v>
                </c:pt>
                <c:pt idx="8">
                  <c:v>95994</c:v>
                </c:pt>
                <c:pt idx="9">
                  <c:v>101257</c:v>
                </c:pt>
                <c:pt idx="10">
                  <c:v>97272</c:v>
                </c:pt>
                <c:pt idx="11">
                  <c:v>79467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8-41BF-AF92-1E65516C4BA8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'2021'!$J$465:$J$476</c:f>
              <c:numCache>
                <c:formatCode>#,##0</c:formatCode>
                <c:ptCount val="12"/>
                <c:pt idx="0">
                  <c:v>142031</c:v>
                </c:pt>
                <c:pt idx="1">
                  <c:v>124491</c:v>
                </c:pt>
                <c:pt idx="2">
                  <c:v>137854</c:v>
                </c:pt>
                <c:pt idx="3">
                  <c:v>127393</c:v>
                </c:pt>
                <c:pt idx="4">
                  <c:v>122418</c:v>
                </c:pt>
                <c:pt idx="5">
                  <c:v>78132</c:v>
                </c:pt>
                <c:pt idx="6">
                  <c:v>129492</c:v>
                </c:pt>
                <c:pt idx="7">
                  <c:v>128031</c:v>
                </c:pt>
                <c:pt idx="8">
                  <c:v>130191</c:v>
                </c:pt>
                <c:pt idx="9">
                  <c:v>133670</c:v>
                </c:pt>
                <c:pt idx="10">
                  <c:v>126514</c:v>
                </c:pt>
                <c:pt idx="11">
                  <c:v>110275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38-41BF-AF92-1E65516C4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33071"/>
        <c:axId val="1"/>
      </c:lineChart>
      <c:catAx>
        <c:axId val="453433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3307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421065951515003"/>
          <c:w val="0.17413976377952756"/>
          <c:h val="0.154798822775457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2021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'2021'!$L$433:$L$444</c:f>
              <c:numCache>
                <c:formatCode>#,##0</c:formatCode>
                <c:ptCount val="12"/>
                <c:pt idx="0">
                  <c:v>584354</c:v>
                </c:pt>
                <c:pt idx="1">
                  <c:v>510269</c:v>
                </c:pt>
                <c:pt idx="2">
                  <c:v>599874</c:v>
                </c:pt>
                <c:pt idx="3">
                  <c:v>388899</c:v>
                </c:pt>
                <c:pt idx="4">
                  <c:v>500061</c:v>
                </c:pt>
                <c:pt idx="5">
                  <c:v>497297</c:v>
                </c:pt>
                <c:pt idx="6">
                  <c:v>547597</c:v>
                </c:pt>
                <c:pt idx="7">
                  <c:v>526311</c:v>
                </c:pt>
                <c:pt idx="8">
                  <c:v>581901</c:v>
                </c:pt>
                <c:pt idx="9">
                  <c:v>544600</c:v>
                </c:pt>
                <c:pt idx="10">
                  <c:v>520122</c:v>
                </c:pt>
                <c:pt idx="11">
                  <c:v>559280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A-427F-B8B3-1B71DDCCFA19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'2021'!$I$449:$I$460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'2021'!$L$449:$L$460</c:f>
              <c:numCache>
                <c:formatCode>#,##0</c:formatCode>
                <c:ptCount val="12"/>
                <c:pt idx="0">
                  <c:v>3274321</c:v>
                </c:pt>
                <c:pt idx="1">
                  <c:v>2738396</c:v>
                </c:pt>
                <c:pt idx="2">
                  <c:v>3239045</c:v>
                </c:pt>
                <c:pt idx="3">
                  <c:v>3117963</c:v>
                </c:pt>
                <c:pt idx="4">
                  <c:v>3070802</c:v>
                </c:pt>
                <c:pt idx="5">
                  <c:v>1857782</c:v>
                </c:pt>
                <c:pt idx="6">
                  <c:v>3186945</c:v>
                </c:pt>
                <c:pt idx="7">
                  <c:v>2926424</c:v>
                </c:pt>
                <c:pt idx="8">
                  <c:v>3013127</c:v>
                </c:pt>
                <c:pt idx="9">
                  <c:v>3109838</c:v>
                </c:pt>
                <c:pt idx="10">
                  <c:v>3071943</c:v>
                </c:pt>
                <c:pt idx="11">
                  <c:v>2426596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A-427F-B8B3-1B71DDCCFA19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'2021'!$L$465:$L$476</c:f>
              <c:numCache>
                <c:formatCode>#,##0</c:formatCode>
                <c:ptCount val="12"/>
                <c:pt idx="0">
                  <c:v>3858675</c:v>
                </c:pt>
                <c:pt idx="1">
                  <c:v>3248665</c:v>
                </c:pt>
                <c:pt idx="2">
                  <c:v>3838919</c:v>
                </c:pt>
                <c:pt idx="3">
                  <c:v>3506862</c:v>
                </c:pt>
                <c:pt idx="4">
                  <c:v>3570863</c:v>
                </c:pt>
                <c:pt idx="5">
                  <c:v>2355079</c:v>
                </c:pt>
                <c:pt idx="6">
                  <c:v>3734542</c:v>
                </c:pt>
                <c:pt idx="7">
                  <c:v>3452735</c:v>
                </c:pt>
                <c:pt idx="8">
                  <c:v>3595028</c:v>
                </c:pt>
                <c:pt idx="9">
                  <c:v>3654438</c:v>
                </c:pt>
                <c:pt idx="10">
                  <c:v>3592065</c:v>
                </c:pt>
                <c:pt idx="11">
                  <c:v>2985876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A-427F-B8B3-1B71DDCCF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57071"/>
        <c:axId val="1"/>
      </c:lineChart>
      <c:catAx>
        <c:axId val="453457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57071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2020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'2020'!$I$433:$I$444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'2020'!$K$433:$K$444</c:f>
              <c:numCache>
                <c:formatCode>#,##0</c:formatCode>
                <c:ptCount val="12"/>
                <c:pt idx="0">
                  <c:v>10447</c:v>
                </c:pt>
                <c:pt idx="1">
                  <c:v>9981</c:v>
                </c:pt>
                <c:pt idx="2">
                  <c:v>10112</c:v>
                </c:pt>
                <c:pt idx="3">
                  <c:v>9959</c:v>
                </c:pt>
                <c:pt idx="4">
                  <c:v>10277</c:v>
                </c:pt>
                <c:pt idx="5">
                  <c:v>10428</c:v>
                </c:pt>
                <c:pt idx="6">
                  <c:v>10951</c:v>
                </c:pt>
                <c:pt idx="7">
                  <c:v>11422</c:v>
                </c:pt>
                <c:pt idx="8">
                  <c:v>10763</c:v>
                </c:pt>
                <c:pt idx="9">
                  <c:v>10877</c:v>
                </c:pt>
                <c:pt idx="10">
                  <c:v>10182</c:v>
                </c:pt>
                <c:pt idx="11">
                  <c:v>10223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F-4A50-B6A4-5F9A12FB29E0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'2020'!$I$465:$I$476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'2020'!$K$465:$K$476</c:f>
              <c:numCache>
                <c:formatCode>#,##0</c:formatCode>
                <c:ptCount val="12"/>
                <c:pt idx="0">
                  <c:v>1602112</c:v>
                </c:pt>
                <c:pt idx="1">
                  <c:v>1472693</c:v>
                </c:pt>
                <c:pt idx="2">
                  <c:v>1588703</c:v>
                </c:pt>
                <c:pt idx="3">
                  <c:v>1280428</c:v>
                </c:pt>
                <c:pt idx="4">
                  <c:v>18542</c:v>
                </c:pt>
                <c:pt idx="5">
                  <c:v>83398</c:v>
                </c:pt>
                <c:pt idx="6">
                  <c:v>1221278</c:v>
                </c:pt>
                <c:pt idx="7">
                  <c:v>1272087</c:v>
                </c:pt>
                <c:pt idx="8">
                  <c:v>1122759</c:v>
                </c:pt>
                <c:pt idx="9">
                  <c:v>1223391</c:v>
                </c:pt>
                <c:pt idx="10">
                  <c:v>131021</c:v>
                </c:pt>
                <c:pt idx="11">
                  <c:v>1251630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F-4A50-B6A4-5F9A12FB29E0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'2020'!$I$465:$I$476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'2020'!$K$465:$K$476</c:f>
              <c:numCache>
                <c:formatCode>#,##0</c:formatCode>
                <c:ptCount val="12"/>
                <c:pt idx="0">
                  <c:v>1602112</c:v>
                </c:pt>
                <c:pt idx="1">
                  <c:v>1472693</c:v>
                </c:pt>
                <c:pt idx="2">
                  <c:v>1588703</c:v>
                </c:pt>
                <c:pt idx="3">
                  <c:v>1280428</c:v>
                </c:pt>
                <c:pt idx="4">
                  <c:v>18542</c:v>
                </c:pt>
                <c:pt idx="5">
                  <c:v>83398</c:v>
                </c:pt>
                <c:pt idx="6">
                  <c:v>1221278</c:v>
                </c:pt>
                <c:pt idx="7">
                  <c:v>1272087</c:v>
                </c:pt>
                <c:pt idx="8">
                  <c:v>1122759</c:v>
                </c:pt>
                <c:pt idx="9">
                  <c:v>1223391</c:v>
                </c:pt>
                <c:pt idx="10">
                  <c:v>131021</c:v>
                </c:pt>
                <c:pt idx="11">
                  <c:v>1251630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F-4A50-B6A4-5F9A12FB2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41711"/>
        <c:axId val="1"/>
      </c:lineChart>
      <c:catAx>
        <c:axId val="45344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41711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5826771653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2026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'2026'!$J$433:$J$444</c:f>
              <c:numCache>
                <c:formatCode>#,##0</c:formatCode>
                <c:ptCount val="12"/>
                <c:pt idx="0">
                  <c:v>16395</c:v>
                </c:pt>
                <c:pt idx="1">
                  <c:v>17935</c:v>
                </c:pt>
                <c:pt idx="2">
                  <c:v>18054</c:v>
                </c:pt>
                <c:pt idx="3">
                  <c:v>21351</c:v>
                </c:pt>
                <c:pt idx="4">
                  <c:v>22736</c:v>
                </c:pt>
                <c:pt idx="5">
                  <c:v>19341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E8-4AD6-B889-7DBA2E5AF692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'2026'!$I$449:$I$460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'2026'!$J$449:$J$460</c:f>
              <c:numCache>
                <c:formatCode>#,##0</c:formatCode>
                <c:ptCount val="12"/>
                <c:pt idx="0">
                  <c:v>46767</c:v>
                </c:pt>
                <c:pt idx="1">
                  <c:v>40254</c:v>
                </c:pt>
                <c:pt idx="2">
                  <c:v>49787</c:v>
                </c:pt>
                <c:pt idx="3">
                  <c:v>55052</c:v>
                </c:pt>
                <c:pt idx="4">
                  <c:v>58787</c:v>
                </c:pt>
                <c:pt idx="5">
                  <c:v>58780</c:v>
                </c:pt>
                <c:pt idx="6">
                  <c:v>0</c:v>
                </c:pt>
                <c:pt idx="7">
                  <c:v>49705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E8-4AD6-B889-7DBA2E5AF692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'2026'!$J$465:$J$476</c:f>
              <c:numCache>
                <c:formatCode>#,##0</c:formatCode>
                <c:ptCount val="12"/>
                <c:pt idx="0">
                  <c:v>63162</c:v>
                </c:pt>
                <c:pt idx="1">
                  <c:v>58189</c:v>
                </c:pt>
                <c:pt idx="2">
                  <c:v>67841</c:v>
                </c:pt>
                <c:pt idx="3">
                  <c:v>76403</c:v>
                </c:pt>
                <c:pt idx="4">
                  <c:v>81523</c:v>
                </c:pt>
                <c:pt idx="5">
                  <c:v>78121</c:v>
                </c:pt>
                <c:pt idx="6">
                  <c:v>0</c:v>
                </c:pt>
                <c:pt idx="7">
                  <c:v>49705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E8-4AD6-B889-7DBA2E5A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53759"/>
        <c:axId val="1"/>
      </c:lineChart>
      <c:catAx>
        <c:axId val="449153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5375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2020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'2020'!$I$433:$I$444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'2020'!$J$433:$J$444</c:f>
              <c:numCache>
                <c:formatCode>#,##0</c:formatCode>
                <c:ptCount val="12"/>
                <c:pt idx="0">
                  <c:v>38243</c:v>
                </c:pt>
                <c:pt idx="1">
                  <c:v>35780</c:v>
                </c:pt>
                <c:pt idx="2">
                  <c:v>36143</c:v>
                </c:pt>
                <c:pt idx="3">
                  <c:v>33330</c:v>
                </c:pt>
                <c:pt idx="4">
                  <c:v>35313</c:v>
                </c:pt>
                <c:pt idx="5">
                  <c:v>27621</c:v>
                </c:pt>
                <c:pt idx="6">
                  <c:v>34227</c:v>
                </c:pt>
                <c:pt idx="7">
                  <c:v>35466</c:v>
                </c:pt>
                <c:pt idx="8">
                  <c:v>34569</c:v>
                </c:pt>
                <c:pt idx="9">
                  <c:v>34757</c:v>
                </c:pt>
                <c:pt idx="10">
                  <c:v>30926</c:v>
                </c:pt>
                <c:pt idx="11">
                  <c:v>30182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6-497F-BAC4-FCC262F6F1B5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'2020'!$I$449:$I$460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'2020'!$J$449:$J$460</c:f>
              <c:numCache>
                <c:formatCode>#,##0</c:formatCode>
                <c:ptCount val="12"/>
                <c:pt idx="0">
                  <c:v>130927</c:v>
                </c:pt>
                <c:pt idx="1">
                  <c:v>118369</c:v>
                </c:pt>
                <c:pt idx="2">
                  <c:v>127418</c:v>
                </c:pt>
                <c:pt idx="3">
                  <c:v>94691</c:v>
                </c:pt>
                <c:pt idx="4">
                  <c:v>10093</c:v>
                </c:pt>
                <c:pt idx="5">
                  <c:v>52037</c:v>
                </c:pt>
                <c:pt idx="6">
                  <c:v>96229</c:v>
                </c:pt>
                <c:pt idx="7">
                  <c:v>94372</c:v>
                </c:pt>
                <c:pt idx="8">
                  <c:v>78907</c:v>
                </c:pt>
                <c:pt idx="9">
                  <c:v>84723</c:v>
                </c:pt>
                <c:pt idx="10">
                  <c:v>91629</c:v>
                </c:pt>
                <c:pt idx="11">
                  <c:v>102494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97F-BAC4-FCC262F6F1B5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'2020'!$I$465:$I$476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'2020'!$J$465:$J$476</c:f>
              <c:numCache>
                <c:formatCode>#,##0</c:formatCode>
                <c:ptCount val="12"/>
                <c:pt idx="0">
                  <c:v>169170</c:v>
                </c:pt>
                <c:pt idx="1">
                  <c:v>154149</c:v>
                </c:pt>
                <c:pt idx="2">
                  <c:v>163561</c:v>
                </c:pt>
                <c:pt idx="3">
                  <c:v>128021</c:v>
                </c:pt>
                <c:pt idx="4">
                  <c:v>45406</c:v>
                </c:pt>
                <c:pt idx="5">
                  <c:v>79658</c:v>
                </c:pt>
                <c:pt idx="6">
                  <c:v>130456</c:v>
                </c:pt>
                <c:pt idx="7">
                  <c:v>129838</c:v>
                </c:pt>
                <c:pt idx="8">
                  <c:v>113476</c:v>
                </c:pt>
                <c:pt idx="9">
                  <c:v>119480</c:v>
                </c:pt>
                <c:pt idx="10">
                  <c:v>122555</c:v>
                </c:pt>
                <c:pt idx="11">
                  <c:v>132676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96-497F-BAC4-FCC262F6F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27791"/>
        <c:axId val="1"/>
      </c:lineChart>
      <c:catAx>
        <c:axId val="453427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2779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575868529653078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2020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'2020'!$I$433:$I$444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'2020'!$L$433:$L$444</c:f>
              <c:numCache>
                <c:formatCode>#,##0</c:formatCode>
                <c:ptCount val="12"/>
                <c:pt idx="0">
                  <c:v>765983</c:v>
                </c:pt>
                <c:pt idx="1">
                  <c:v>674477</c:v>
                </c:pt>
                <c:pt idx="2">
                  <c:v>646024</c:v>
                </c:pt>
                <c:pt idx="3">
                  <c:v>573629</c:v>
                </c:pt>
                <c:pt idx="4">
                  <c:v>582183</c:v>
                </c:pt>
                <c:pt idx="5">
                  <c:v>491160</c:v>
                </c:pt>
                <c:pt idx="6">
                  <c:v>627251</c:v>
                </c:pt>
                <c:pt idx="7">
                  <c:v>641033</c:v>
                </c:pt>
                <c:pt idx="8">
                  <c:v>600724</c:v>
                </c:pt>
                <c:pt idx="9">
                  <c:v>602245</c:v>
                </c:pt>
                <c:pt idx="10">
                  <c:v>583669</c:v>
                </c:pt>
                <c:pt idx="11">
                  <c:v>569321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5-4E3C-8C1C-4D1D7B29186A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'2020'!$I$449:$I$460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'2020'!$L$449:$L$460</c:f>
              <c:numCache>
                <c:formatCode>#,##0</c:formatCode>
                <c:ptCount val="12"/>
                <c:pt idx="0">
                  <c:v>3426490</c:v>
                </c:pt>
                <c:pt idx="1">
                  <c:v>3081314</c:v>
                </c:pt>
                <c:pt idx="2">
                  <c:v>3334983</c:v>
                </c:pt>
                <c:pt idx="3">
                  <c:v>2658338</c:v>
                </c:pt>
                <c:pt idx="4">
                  <c:v>14439</c:v>
                </c:pt>
                <c:pt idx="5">
                  <c:v>1829424</c:v>
                </c:pt>
                <c:pt idx="6">
                  <c:v>3260014</c:v>
                </c:pt>
                <c:pt idx="7">
                  <c:v>3276518</c:v>
                </c:pt>
                <c:pt idx="8">
                  <c:v>2632251</c:v>
                </c:pt>
                <c:pt idx="9">
                  <c:v>2814493</c:v>
                </c:pt>
                <c:pt idx="10">
                  <c:v>3141774</c:v>
                </c:pt>
                <c:pt idx="11">
                  <c:v>3205444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5-4E3C-8C1C-4D1D7B29186A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'2020'!$I$465:$I$476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'2020'!$L$465:$L$476</c:f>
              <c:numCache>
                <c:formatCode>#,##0</c:formatCode>
                <c:ptCount val="12"/>
                <c:pt idx="0">
                  <c:v>4192473</c:v>
                </c:pt>
                <c:pt idx="1">
                  <c:v>3755791</c:v>
                </c:pt>
                <c:pt idx="2">
                  <c:v>3981007</c:v>
                </c:pt>
                <c:pt idx="3">
                  <c:v>3231967</c:v>
                </c:pt>
                <c:pt idx="4">
                  <c:v>596622</c:v>
                </c:pt>
                <c:pt idx="5">
                  <c:v>2320584</c:v>
                </c:pt>
                <c:pt idx="6">
                  <c:v>3887265</c:v>
                </c:pt>
                <c:pt idx="7">
                  <c:v>3917551</c:v>
                </c:pt>
                <c:pt idx="8">
                  <c:v>3232975</c:v>
                </c:pt>
                <c:pt idx="9">
                  <c:v>3416738</c:v>
                </c:pt>
                <c:pt idx="10">
                  <c:v>3725443</c:v>
                </c:pt>
                <c:pt idx="11">
                  <c:v>3774765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5-4E3C-8C1C-4D1D7B291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46031"/>
        <c:axId val="1"/>
      </c:lineChart>
      <c:catAx>
        <c:axId val="453446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46031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758212915693229"/>
          <c:w val="0.21167880577427822"/>
          <c:h val="0.142162870666807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2019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3586847036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'2019'!$I$433:$I$444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'2019'!$K$433:$K$444</c:f>
              <c:numCache>
                <c:formatCode>#,##0</c:formatCode>
                <c:ptCount val="12"/>
                <c:pt idx="0">
                  <c:v>10030</c:v>
                </c:pt>
                <c:pt idx="1">
                  <c:v>9080</c:v>
                </c:pt>
                <c:pt idx="2">
                  <c:v>10073</c:v>
                </c:pt>
                <c:pt idx="3">
                  <c:v>9822</c:v>
                </c:pt>
                <c:pt idx="4">
                  <c:v>10302</c:v>
                </c:pt>
                <c:pt idx="5">
                  <c:v>10260</c:v>
                </c:pt>
                <c:pt idx="6">
                  <c:v>10109</c:v>
                </c:pt>
                <c:pt idx="7">
                  <c:v>10393</c:v>
                </c:pt>
                <c:pt idx="8">
                  <c:v>9691</c:v>
                </c:pt>
                <c:pt idx="9">
                  <c:v>10079</c:v>
                </c:pt>
                <c:pt idx="10">
                  <c:v>10363</c:v>
                </c:pt>
                <c:pt idx="11">
                  <c:v>10515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E-4909-9042-0E2B785D759E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'2019'!$I$465:$I$476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'2019'!$K$465:$K$476</c:f>
              <c:numCache>
                <c:formatCode>#,##0</c:formatCode>
                <c:ptCount val="12"/>
                <c:pt idx="0">
                  <c:v>1776367</c:v>
                </c:pt>
                <c:pt idx="1">
                  <c:v>1524121</c:v>
                </c:pt>
                <c:pt idx="2">
                  <c:v>1593954</c:v>
                </c:pt>
                <c:pt idx="3">
                  <c:v>1420637</c:v>
                </c:pt>
                <c:pt idx="4">
                  <c:v>1468479</c:v>
                </c:pt>
                <c:pt idx="5">
                  <c:v>1639376</c:v>
                </c:pt>
                <c:pt idx="6">
                  <c:v>1613886</c:v>
                </c:pt>
                <c:pt idx="7">
                  <c:v>1628701</c:v>
                </c:pt>
                <c:pt idx="8">
                  <c:v>1505905</c:v>
                </c:pt>
                <c:pt idx="9">
                  <c:v>1552886</c:v>
                </c:pt>
                <c:pt idx="10">
                  <c:v>1465142</c:v>
                </c:pt>
                <c:pt idx="11">
                  <c:v>1668781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2E-4909-9042-0E2B785D759E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'2019'!$I$465:$I$476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'2019'!$K$465:$K$476</c:f>
              <c:numCache>
                <c:formatCode>#,##0</c:formatCode>
                <c:ptCount val="12"/>
                <c:pt idx="0">
                  <c:v>1776367</c:v>
                </c:pt>
                <c:pt idx="1">
                  <c:v>1524121</c:v>
                </c:pt>
                <c:pt idx="2">
                  <c:v>1593954</c:v>
                </c:pt>
                <c:pt idx="3">
                  <c:v>1420637</c:v>
                </c:pt>
                <c:pt idx="4">
                  <c:v>1468479</c:v>
                </c:pt>
                <c:pt idx="5">
                  <c:v>1639376</c:v>
                </c:pt>
                <c:pt idx="6">
                  <c:v>1613886</c:v>
                </c:pt>
                <c:pt idx="7">
                  <c:v>1628701</c:v>
                </c:pt>
                <c:pt idx="8">
                  <c:v>1505905</c:v>
                </c:pt>
                <c:pt idx="9">
                  <c:v>1552886</c:v>
                </c:pt>
                <c:pt idx="10">
                  <c:v>1465142</c:v>
                </c:pt>
                <c:pt idx="11">
                  <c:v>1668781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E-4909-9042-0E2B785D7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70527"/>
        <c:axId val="1"/>
      </c:lineChart>
      <c:catAx>
        <c:axId val="415270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7052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5826771653"/>
          <c:y val="0.26027416449147434"/>
          <c:w val="0.17831069553805778"/>
          <c:h val="0.149315166415752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2019 Oil Production by Month (Barrels)</a:t>
            </a:r>
          </a:p>
        </c:rich>
      </c:tx>
      <c:layout>
        <c:manualLayout>
          <c:xMode val="edge"/>
          <c:yMode val="edge"/>
          <c:x val="0.2911395450568679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'2019'!$I$433:$I$444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'2019'!$J$433:$J$444</c:f>
              <c:numCache>
                <c:formatCode>#,##0</c:formatCode>
                <c:ptCount val="12"/>
                <c:pt idx="0">
                  <c:v>37056</c:v>
                </c:pt>
                <c:pt idx="1">
                  <c:v>34018</c:v>
                </c:pt>
                <c:pt idx="2">
                  <c:v>37281</c:v>
                </c:pt>
                <c:pt idx="3">
                  <c:v>33868</c:v>
                </c:pt>
                <c:pt idx="4">
                  <c:v>38559</c:v>
                </c:pt>
                <c:pt idx="5">
                  <c:v>36621</c:v>
                </c:pt>
                <c:pt idx="6">
                  <c:v>37020</c:v>
                </c:pt>
                <c:pt idx="7">
                  <c:v>34249</c:v>
                </c:pt>
                <c:pt idx="8">
                  <c:v>32654</c:v>
                </c:pt>
                <c:pt idx="9">
                  <c:v>35170</c:v>
                </c:pt>
                <c:pt idx="10">
                  <c:v>36422</c:v>
                </c:pt>
                <c:pt idx="11">
                  <c:v>39574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6-48B9-A297-7A6988FBF0E7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'2019'!$I$449:$I$460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'2019'!$J$449:$J$460</c:f>
              <c:numCache>
                <c:formatCode>#,##0</c:formatCode>
                <c:ptCount val="12"/>
                <c:pt idx="0">
                  <c:v>124238</c:v>
                </c:pt>
                <c:pt idx="1">
                  <c:v>116483</c:v>
                </c:pt>
                <c:pt idx="2">
                  <c:v>120831</c:v>
                </c:pt>
                <c:pt idx="3">
                  <c:v>114796</c:v>
                </c:pt>
                <c:pt idx="4">
                  <c:v>114872</c:v>
                </c:pt>
                <c:pt idx="5">
                  <c:v>134594</c:v>
                </c:pt>
                <c:pt idx="6">
                  <c:v>131813</c:v>
                </c:pt>
                <c:pt idx="7">
                  <c:v>126465</c:v>
                </c:pt>
                <c:pt idx="8">
                  <c:v>129125</c:v>
                </c:pt>
                <c:pt idx="9">
                  <c:v>132923</c:v>
                </c:pt>
                <c:pt idx="10">
                  <c:v>125033</c:v>
                </c:pt>
                <c:pt idx="11">
                  <c:v>133351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66-48B9-A297-7A6988FBF0E7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'2019'!$I$465:$I$476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'2019'!$J$465:$J$476</c:f>
              <c:numCache>
                <c:formatCode>#,##0</c:formatCode>
                <c:ptCount val="12"/>
                <c:pt idx="0">
                  <c:v>161294</c:v>
                </c:pt>
                <c:pt idx="1">
                  <c:v>150501</c:v>
                </c:pt>
                <c:pt idx="2">
                  <c:v>158112</c:v>
                </c:pt>
                <c:pt idx="3">
                  <c:v>148664</c:v>
                </c:pt>
                <c:pt idx="4">
                  <c:v>153431</c:v>
                </c:pt>
                <c:pt idx="5">
                  <c:v>171215</c:v>
                </c:pt>
                <c:pt idx="6">
                  <c:v>168833</c:v>
                </c:pt>
                <c:pt idx="7">
                  <c:v>160714</c:v>
                </c:pt>
                <c:pt idx="8">
                  <c:v>161779</c:v>
                </c:pt>
                <c:pt idx="9">
                  <c:v>168093</c:v>
                </c:pt>
                <c:pt idx="10">
                  <c:v>161455</c:v>
                </c:pt>
                <c:pt idx="11">
                  <c:v>172925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66-48B9-A297-7A6988FBF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35471"/>
        <c:axId val="1"/>
      </c:lineChart>
      <c:catAx>
        <c:axId val="453435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3547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575868529653078"/>
          <c:w val="0.17413976377952756"/>
          <c:h val="0.157894874338219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2019 Water Production by Month (Barrels)</a:t>
            </a:r>
          </a:p>
        </c:rich>
      </c:tx>
      <c:layout>
        <c:manualLayout>
          <c:xMode val="edge"/>
          <c:yMode val="edge"/>
          <c:x val="0.30623020559930009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'2019'!$I$433:$I$444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'2019'!$L$433:$L$444</c:f>
              <c:numCache>
                <c:formatCode>#,##0</c:formatCode>
                <c:ptCount val="12"/>
                <c:pt idx="0">
                  <c:v>724642</c:v>
                </c:pt>
                <c:pt idx="1">
                  <c:v>662470</c:v>
                </c:pt>
                <c:pt idx="2">
                  <c:v>737944</c:v>
                </c:pt>
                <c:pt idx="3">
                  <c:v>673889</c:v>
                </c:pt>
                <c:pt idx="4">
                  <c:v>697578</c:v>
                </c:pt>
                <c:pt idx="5">
                  <c:v>711934</c:v>
                </c:pt>
                <c:pt idx="6">
                  <c:v>724585</c:v>
                </c:pt>
                <c:pt idx="7">
                  <c:v>719224</c:v>
                </c:pt>
                <c:pt idx="8">
                  <c:v>747506</c:v>
                </c:pt>
                <c:pt idx="9">
                  <c:v>733360</c:v>
                </c:pt>
                <c:pt idx="10">
                  <c:v>732343</c:v>
                </c:pt>
                <c:pt idx="11">
                  <c:v>762444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3-4AEC-A1FE-1C74E1EBAADE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'2019'!$I$449:$I$460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'2019'!$L$449:$L$460</c:f>
              <c:numCache>
                <c:formatCode>#,##0</c:formatCode>
                <c:ptCount val="12"/>
                <c:pt idx="0">
                  <c:v>3839025</c:v>
                </c:pt>
                <c:pt idx="1">
                  <c:v>3236897</c:v>
                </c:pt>
                <c:pt idx="2">
                  <c:v>3425061</c:v>
                </c:pt>
                <c:pt idx="3">
                  <c:v>3265342</c:v>
                </c:pt>
                <c:pt idx="4">
                  <c:v>3518948</c:v>
                </c:pt>
                <c:pt idx="5">
                  <c:v>3592734</c:v>
                </c:pt>
                <c:pt idx="6">
                  <c:v>3716949</c:v>
                </c:pt>
                <c:pt idx="7">
                  <c:v>3854153</c:v>
                </c:pt>
                <c:pt idx="8">
                  <c:v>3489774</c:v>
                </c:pt>
                <c:pt idx="9">
                  <c:v>3654855</c:v>
                </c:pt>
                <c:pt idx="10">
                  <c:v>3552000</c:v>
                </c:pt>
                <c:pt idx="11">
                  <c:v>3897914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3-4AEC-A1FE-1C74E1EBAADE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'2019'!$I$465:$I$476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'2019'!$L$465:$L$476</c:f>
              <c:numCache>
                <c:formatCode>#,##0</c:formatCode>
                <c:ptCount val="12"/>
                <c:pt idx="0">
                  <c:v>4563667</c:v>
                </c:pt>
                <c:pt idx="1">
                  <c:v>3899367</c:v>
                </c:pt>
                <c:pt idx="2">
                  <c:v>4163005</c:v>
                </c:pt>
                <c:pt idx="3">
                  <c:v>3939231</c:v>
                </c:pt>
                <c:pt idx="4">
                  <c:v>4216526</c:v>
                </c:pt>
                <c:pt idx="5">
                  <c:v>4304668</c:v>
                </c:pt>
                <c:pt idx="6">
                  <c:v>4441534</c:v>
                </c:pt>
                <c:pt idx="7">
                  <c:v>4573377</c:v>
                </c:pt>
                <c:pt idx="8">
                  <c:v>4237280</c:v>
                </c:pt>
                <c:pt idx="9">
                  <c:v>4388215</c:v>
                </c:pt>
                <c:pt idx="10">
                  <c:v>4284343</c:v>
                </c:pt>
                <c:pt idx="11">
                  <c:v>4660358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3-4AEC-A1FE-1C74E1EBA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39791"/>
        <c:axId val="1"/>
      </c:lineChart>
      <c:catAx>
        <c:axId val="453439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39791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7023160566467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2018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'2018'!$I$420:$I$431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'2018'!$K$420:$K$431</c:f>
              <c:numCache>
                <c:formatCode>#,##0</c:formatCode>
                <c:ptCount val="12"/>
                <c:pt idx="0">
                  <c:v>10635</c:v>
                </c:pt>
                <c:pt idx="1">
                  <c:v>9712</c:v>
                </c:pt>
                <c:pt idx="2">
                  <c:v>10099</c:v>
                </c:pt>
                <c:pt idx="3">
                  <c:v>9718</c:v>
                </c:pt>
                <c:pt idx="4">
                  <c:v>9900</c:v>
                </c:pt>
                <c:pt idx="5">
                  <c:v>16032</c:v>
                </c:pt>
                <c:pt idx="6">
                  <c:v>17047</c:v>
                </c:pt>
                <c:pt idx="7">
                  <c:v>16702</c:v>
                </c:pt>
                <c:pt idx="8">
                  <c:v>11845</c:v>
                </c:pt>
                <c:pt idx="9">
                  <c:v>11910</c:v>
                </c:pt>
                <c:pt idx="10">
                  <c:v>10154</c:v>
                </c:pt>
                <c:pt idx="11">
                  <c:v>10222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B-43BE-95D5-92E90323A103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'2018'!$I$452:$I$463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'2018'!$K$452:$K$463</c:f>
              <c:numCache>
                <c:formatCode>#,##0</c:formatCode>
                <c:ptCount val="12"/>
                <c:pt idx="0">
                  <c:v>1841923</c:v>
                </c:pt>
                <c:pt idx="1">
                  <c:v>1672669</c:v>
                </c:pt>
                <c:pt idx="2">
                  <c:v>1780072</c:v>
                </c:pt>
                <c:pt idx="3">
                  <c:v>1476399</c:v>
                </c:pt>
                <c:pt idx="4">
                  <c:v>1470068</c:v>
                </c:pt>
                <c:pt idx="5">
                  <c:v>1608838</c:v>
                </c:pt>
                <c:pt idx="6">
                  <c:v>1822553</c:v>
                </c:pt>
                <c:pt idx="7">
                  <c:v>1197788</c:v>
                </c:pt>
                <c:pt idx="8">
                  <c:v>1713408</c:v>
                </c:pt>
                <c:pt idx="9">
                  <c:v>1855990</c:v>
                </c:pt>
                <c:pt idx="10">
                  <c:v>1816324</c:v>
                </c:pt>
                <c:pt idx="11">
                  <c:v>1755009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B-43BE-95D5-92E90323A103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'2018'!$I$452:$I$463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'2018'!$K$452:$K$463</c:f>
              <c:numCache>
                <c:formatCode>#,##0</c:formatCode>
                <c:ptCount val="12"/>
                <c:pt idx="0">
                  <c:v>1841923</c:v>
                </c:pt>
                <c:pt idx="1">
                  <c:v>1672669</c:v>
                </c:pt>
                <c:pt idx="2">
                  <c:v>1780072</c:v>
                </c:pt>
                <c:pt idx="3">
                  <c:v>1476399</c:v>
                </c:pt>
                <c:pt idx="4">
                  <c:v>1470068</c:v>
                </c:pt>
                <c:pt idx="5">
                  <c:v>1608838</c:v>
                </c:pt>
                <c:pt idx="6">
                  <c:v>1822553</c:v>
                </c:pt>
                <c:pt idx="7">
                  <c:v>1197788</c:v>
                </c:pt>
                <c:pt idx="8">
                  <c:v>1713408</c:v>
                </c:pt>
                <c:pt idx="9">
                  <c:v>1855990</c:v>
                </c:pt>
                <c:pt idx="10">
                  <c:v>1816324</c:v>
                </c:pt>
                <c:pt idx="11">
                  <c:v>1755009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2B-43BE-95D5-92E90323A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58527"/>
        <c:axId val="1"/>
      </c:lineChart>
      <c:catAx>
        <c:axId val="415258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5852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027411642037895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2018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'2018'!$I$420:$I$431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'2018'!$J$420:$J$431</c:f>
              <c:numCache>
                <c:formatCode>#,##0</c:formatCode>
                <c:ptCount val="12"/>
                <c:pt idx="0">
                  <c:v>46515</c:v>
                </c:pt>
                <c:pt idx="1">
                  <c:v>38859</c:v>
                </c:pt>
                <c:pt idx="2">
                  <c:v>45729</c:v>
                </c:pt>
                <c:pt idx="3">
                  <c:v>39614</c:v>
                </c:pt>
                <c:pt idx="4">
                  <c:v>38930</c:v>
                </c:pt>
                <c:pt idx="5">
                  <c:v>42878</c:v>
                </c:pt>
                <c:pt idx="6">
                  <c:v>42603</c:v>
                </c:pt>
                <c:pt idx="7">
                  <c:v>42230</c:v>
                </c:pt>
                <c:pt idx="8">
                  <c:v>44036</c:v>
                </c:pt>
                <c:pt idx="9">
                  <c:v>44146</c:v>
                </c:pt>
                <c:pt idx="10">
                  <c:v>36816</c:v>
                </c:pt>
                <c:pt idx="11">
                  <c:v>37481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4-4614-8998-6D06E2D0E202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'2018'!$I$436:$I$447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'2018'!$J$436:$J$447</c:f>
              <c:numCache>
                <c:formatCode>#,##0</c:formatCode>
                <c:ptCount val="12"/>
                <c:pt idx="0">
                  <c:v>116326</c:v>
                </c:pt>
                <c:pt idx="1">
                  <c:v>108828</c:v>
                </c:pt>
                <c:pt idx="2">
                  <c:v>121805</c:v>
                </c:pt>
                <c:pt idx="3">
                  <c:v>97465</c:v>
                </c:pt>
                <c:pt idx="4">
                  <c:v>108030</c:v>
                </c:pt>
                <c:pt idx="5">
                  <c:v>114001</c:v>
                </c:pt>
                <c:pt idx="6">
                  <c:v>121575</c:v>
                </c:pt>
                <c:pt idx="7">
                  <c:v>75687</c:v>
                </c:pt>
                <c:pt idx="8">
                  <c:v>112412</c:v>
                </c:pt>
                <c:pt idx="9">
                  <c:v>121099</c:v>
                </c:pt>
                <c:pt idx="10">
                  <c:v>121790</c:v>
                </c:pt>
                <c:pt idx="11">
                  <c:v>120214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14-4614-8998-6D06E2D0E202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'2018'!$I$452:$I$463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'2018'!$J$452:$J$463</c:f>
              <c:numCache>
                <c:formatCode>#,##0</c:formatCode>
                <c:ptCount val="12"/>
                <c:pt idx="0">
                  <c:v>162841</c:v>
                </c:pt>
                <c:pt idx="1">
                  <c:v>147687</c:v>
                </c:pt>
                <c:pt idx="2">
                  <c:v>167534</c:v>
                </c:pt>
                <c:pt idx="3">
                  <c:v>137079</c:v>
                </c:pt>
                <c:pt idx="4">
                  <c:v>146960</c:v>
                </c:pt>
                <c:pt idx="5">
                  <c:v>156879</c:v>
                </c:pt>
                <c:pt idx="6">
                  <c:v>164178</c:v>
                </c:pt>
                <c:pt idx="7">
                  <c:v>117917</c:v>
                </c:pt>
                <c:pt idx="8">
                  <c:v>156448</c:v>
                </c:pt>
                <c:pt idx="9">
                  <c:v>165245</c:v>
                </c:pt>
                <c:pt idx="10">
                  <c:v>158606</c:v>
                </c:pt>
                <c:pt idx="11">
                  <c:v>157695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4-4614-8998-6D06E2D0E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64287"/>
        <c:axId val="1"/>
      </c:lineChart>
      <c:catAx>
        <c:axId val="415264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64287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2018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'2018'!$I$420:$I$431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'2018'!$L$420:$L$431</c:f>
              <c:numCache>
                <c:formatCode>#,##0</c:formatCode>
                <c:ptCount val="12"/>
                <c:pt idx="0">
                  <c:v>1083462</c:v>
                </c:pt>
                <c:pt idx="1">
                  <c:v>986871</c:v>
                </c:pt>
                <c:pt idx="2">
                  <c:v>1074354</c:v>
                </c:pt>
                <c:pt idx="3">
                  <c:v>982616</c:v>
                </c:pt>
                <c:pt idx="4">
                  <c:v>1019431</c:v>
                </c:pt>
                <c:pt idx="5">
                  <c:v>1038569</c:v>
                </c:pt>
                <c:pt idx="6">
                  <c:v>1024780</c:v>
                </c:pt>
                <c:pt idx="7">
                  <c:v>1038379</c:v>
                </c:pt>
                <c:pt idx="8">
                  <c:v>1053047</c:v>
                </c:pt>
                <c:pt idx="9">
                  <c:v>1071677</c:v>
                </c:pt>
                <c:pt idx="10">
                  <c:v>824157</c:v>
                </c:pt>
                <c:pt idx="11">
                  <c:v>822586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6-43BA-9043-E75DD3B2A169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'2018'!$I$436:$I$447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'2018'!$L$436:$L$447</c:f>
              <c:numCache>
                <c:formatCode>#,##0</c:formatCode>
                <c:ptCount val="12"/>
                <c:pt idx="0">
                  <c:v>3661627</c:v>
                </c:pt>
                <c:pt idx="1">
                  <c:v>3353909</c:v>
                </c:pt>
                <c:pt idx="2">
                  <c:v>3803173</c:v>
                </c:pt>
                <c:pt idx="3">
                  <c:v>3073441</c:v>
                </c:pt>
                <c:pt idx="4">
                  <c:v>3636068</c:v>
                </c:pt>
                <c:pt idx="5">
                  <c:v>3838510</c:v>
                </c:pt>
                <c:pt idx="6">
                  <c:v>4168611</c:v>
                </c:pt>
                <c:pt idx="7">
                  <c:v>2845759</c:v>
                </c:pt>
                <c:pt idx="8">
                  <c:v>3959453</c:v>
                </c:pt>
                <c:pt idx="9">
                  <c:v>3904664</c:v>
                </c:pt>
                <c:pt idx="10">
                  <c:v>3720288</c:v>
                </c:pt>
                <c:pt idx="11">
                  <c:v>3903897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6-43BA-9043-E75DD3B2A169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'2018'!$I$452:$I$463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'2018'!$L$452:$L$463</c:f>
              <c:numCache>
                <c:formatCode>#,##0</c:formatCode>
                <c:ptCount val="12"/>
                <c:pt idx="0">
                  <c:v>4745089</c:v>
                </c:pt>
                <c:pt idx="1">
                  <c:v>4340780</c:v>
                </c:pt>
                <c:pt idx="2">
                  <c:v>4877527</c:v>
                </c:pt>
                <c:pt idx="3">
                  <c:v>4056057</c:v>
                </c:pt>
                <c:pt idx="4">
                  <c:v>4655499</c:v>
                </c:pt>
                <c:pt idx="5">
                  <c:v>4877079</c:v>
                </c:pt>
                <c:pt idx="6">
                  <c:v>5193391</c:v>
                </c:pt>
                <c:pt idx="7">
                  <c:v>3884138</c:v>
                </c:pt>
                <c:pt idx="8">
                  <c:v>5012500</c:v>
                </c:pt>
                <c:pt idx="9">
                  <c:v>4976341</c:v>
                </c:pt>
                <c:pt idx="10">
                  <c:v>4544445</c:v>
                </c:pt>
                <c:pt idx="11">
                  <c:v>4726483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6-43BA-9043-E75DD3B2A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67167"/>
        <c:axId val="1"/>
      </c:lineChart>
      <c:catAx>
        <c:axId val="415267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6716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758214457700684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2017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'2017'!$I$420:$I$431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'2017'!$K$420:$K$431</c:f>
              <c:numCache>
                <c:formatCode>#,##0</c:formatCode>
                <c:ptCount val="12"/>
                <c:pt idx="0">
                  <c:v>3629</c:v>
                </c:pt>
                <c:pt idx="1">
                  <c:v>2936</c:v>
                </c:pt>
                <c:pt idx="2">
                  <c:v>3673</c:v>
                </c:pt>
                <c:pt idx="3">
                  <c:v>3609</c:v>
                </c:pt>
                <c:pt idx="4">
                  <c:v>3764</c:v>
                </c:pt>
                <c:pt idx="5">
                  <c:v>3653</c:v>
                </c:pt>
                <c:pt idx="6">
                  <c:v>3605</c:v>
                </c:pt>
                <c:pt idx="7">
                  <c:v>11165</c:v>
                </c:pt>
                <c:pt idx="8">
                  <c:v>7329</c:v>
                </c:pt>
                <c:pt idx="9">
                  <c:v>9455</c:v>
                </c:pt>
                <c:pt idx="10">
                  <c:v>9674</c:v>
                </c:pt>
                <c:pt idx="11">
                  <c:v>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B-4C2A-A3B6-BAEA5B17E387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'2017'!$I$452:$I$463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'2017'!$K$452:$K$463</c:f>
              <c:numCache>
                <c:formatCode>#,##0</c:formatCode>
                <c:ptCount val="12"/>
                <c:pt idx="0">
                  <c:v>1948304</c:v>
                </c:pt>
                <c:pt idx="1">
                  <c:v>1794707</c:v>
                </c:pt>
                <c:pt idx="2">
                  <c:v>2118679</c:v>
                </c:pt>
                <c:pt idx="3">
                  <c:v>1929175</c:v>
                </c:pt>
                <c:pt idx="4">
                  <c:v>1993447</c:v>
                </c:pt>
                <c:pt idx="5">
                  <c:v>1776870</c:v>
                </c:pt>
                <c:pt idx="6">
                  <c:v>1866753</c:v>
                </c:pt>
                <c:pt idx="7">
                  <c:v>1856905</c:v>
                </c:pt>
                <c:pt idx="8">
                  <c:v>1893038</c:v>
                </c:pt>
                <c:pt idx="9">
                  <c:v>2128362</c:v>
                </c:pt>
                <c:pt idx="10">
                  <c:v>1832482</c:v>
                </c:pt>
                <c:pt idx="11">
                  <c:v>1993436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B-4C2A-A3B6-BAEA5B17E387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'2017'!$I$452:$I$463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'2017'!$K$452:$K$463</c:f>
              <c:numCache>
                <c:formatCode>#,##0</c:formatCode>
                <c:ptCount val="12"/>
                <c:pt idx="0">
                  <c:v>1948304</c:v>
                </c:pt>
                <c:pt idx="1">
                  <c:v>1794707</c:v>
                </c:pt>
                <c:pt idx="2">
                  <c:v>2118679</c:v>
                </c:pt>
                <c:pt idx="3">
                  <c:v>1929175</c:v>
                </c:pt>
                <c:pt idx="4">
                  <c:v>1993447</c:v>
                </c:pt>
                <c:pt idx="5">
                  <c:v>1776870</c:v>
                </c:pt>
                <c:pt idx="6">
                  <c:v>1866753</c:v>
                </c:pt>
                <c:pt idx="7">
                  <c:v>1856905</c:v>
                </c:pt>
                <c:pt idx="8">
                  <c:v>1893038</c:v>
                </c:pt>
                <c:pt idx="9">
                  <c:v>2128362</c:v>
                </c:pt>
                <c:pt idx="10">
                  <c:v>1832482</c:v>
                </c:pt>
                <c:pt idx="11">
                  <c:v>1993436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B-4C2A-A3B6-BAEA5B17E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55167"/>
        <c:axId val="1"/>
      </c:lineChart>
      <c:catAx>
        <c:axId val="41525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5516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027411642037895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2017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'2017'!$I$420:$I$431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'2017'!$J$420:$J$431</c:f>
              <c:numCache>
                <c:formatCode>#,##0</c:formatCode>
                <c:ptCount val="12"/>
                <c:pt idx="0">
                  <c:v>43770</c:v>
                </c:pt>
                <c:pt idx="1">
                  <c:v>36063</c:v>
                </c:pt>
                <c:pt idx="2">
                  <c:v>46075</c:v>
                </c:pt>
                <c:pt idx="3">
                  <c:v>44691</c:v>
                </c:pt>
                <c:pt idx="4">
                  <c:v>47286</c:v>
                </c:pt>
                <c:pt idx="5">
                  <c:v>44784</c:v>
                </c:pt>
                <c:pt idx="6">
                  <c:v>45651</c:v>
                </c:pt>
                <c:pt idx="7">
                  <c:v>46101</c:v>
                </c:pt>
                <c:pt idx="8">
                  <c:v>17442</c:v>
                </c:pt>
                <c:pt idx="9">
                  <c:v>39619</c:v>
                </c:pt>
                <c:pt idx="10">
                  <c:v>42520</c:v>
                </c:pt>
                <c:pt idx="11">
                  <c:v>45037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F-4F03-A407-7AE08FBAF91A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'2017'!$I$436:$I$447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'2017'!$J$436:$J$447</c:f>
              <c:numCache>
                <c:formatCode>#,##0</c:formatCode>
                <c:ptCount val="12"/>
                <c:pt idx="0">
                  <c:v>117824</c:v>
                </c:pt>
                <c:pt idx="1">
                  <c:v>106591</c:v>
                </c:pt>
                <c:pt idx="2">
                  <c:v>129731</c:v>
                </c:pt>
                <c:pt idx="3">
                  <c:v>124531</c:v>
                </c:pt>
                <c:pt idx="4">
                  <c:v>129189</c:v>
                </c:pt>
                <c:pt idx="5">
                  <c:v>111870</c:v>
                </c:pt>
                <c:pt idx="6">
                  <c:v>126401</c:v>
                </c:pt>
                <c:pt idx="7">
                  <c:v>123437</c:v>
                </c:pt>
                <c:pt idx="8">
                  <c:v>117328</c:v>
                </c:pt>
                <c:pt idx="9">
                  <c:v>113842</c:v>
                </c:pt>
                <c:pt idx="10">
                  <c:v>105722</c:v>
                </c:pt>
                <c:pt idx="11">
                  <c:v>117733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F-4F03-A407-7AE08FBAF91A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'2017'!$I$452:$I$463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'2017'!$J$452:$J$463</c:f>
              <c:numCache>
                <c:formatCode>#,##0</c:formatCode>
                <c:ptCount val="12"/>
                <c:pt idx="0">
                  <c:v>161594</c:v>
                </c:pt>
                <c:pt idx="1">
                  <c:v>142654</c:v>
                </c:pt>
                <c:pt idx="2">
                  <c:v>175806</c:v>
                </c:pt>
                <c:pt idx="3">
                  <c:v>169222</c:v>
                </c:pt>
                <c:pt idx="4">
                  <c:v>176475</c:v>
                </c:pt>
                <c:pt idx="5">
                  <c:v>156654</c:v>
                </c:pt>
                <c:pt idx="6">
                  <c:v>172052</c:v>
                </c:pt>
                <c:pt idx="7">
                  <c:v>169538</c:v>
                </c:pt>
                <c:pt idx="8">
                  <c:v>134770</c:v>
                </c:pt>
                <c:pt idx="9">
                  <c:v>153461</c:v>
                </c:pt>
                <c:pt idx="10">
                  <c:v>148242</c:v>
                </c:pt>
                <c:pt idx="11">
                  <c:v>162770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DF-4F03-A407-7AE08FBAF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42207"/>
        <c:axId val="1"/>
      </c:lineChart>
      <c:catAx>
        <c:axId val="415242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42207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2026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'2026'!$L$433:$L$444</c:f>
              <c:numCache>
                <c:formatCode>#,##0</c:formatCode>
                <c:ptCount val="12"/>
                <c:pt idx="0">
                  <c:v>428825</c:v>
                </c:pt>
                <c:pt idx="1">
                  <c:v>339942</c:v>
                </c:pt>
                <c:pt idx="2">
                  <c:v>376794</c:v>
                </c:pt>
                <c:pt idx="3">
                  <c:v>346239</c:v>
                </c:pt>
                <c:pt idx="4">
                  <c:v>354420</c:v>
                </c:pt>
                <c:pt idx="5">
                  <c:v>292377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F-4A01-8EFC-14E85E177536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'2026'!$I$449:$I$460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'2026'!$L$449:$L$460</c:f>
              <c:numCache>
                <c:formatCode>#,##0</c:formatCode>
                <c:ptCount val="12"/>
                <c:pt idx="0">
                  <c:v>1424416</c:v>
                </c:pt>
                <c:pt idx="1">
                  <c:v>1209523</c:v>
                </c:pt>
                <c:pt idx="2">
                  <c:v>910302</c:v>
                </c:pt>
                <c:pt idx="3">
                  <c:v>1776637</c:v>
                </c:pt>
                <c:pt idx="4">
                  <c:v>1919502</c:v>
                </c:pt>
                <c:pt idx="5">
                  <c:v>1743071</c:v>
                </c:pt>
                <c:pt idx="6">
                  <c:v>0</c:v>
                </c:pt>
                <c:pt idx="7">
                  <c:v>1276311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EF-4A01-8EFC-14E85E177536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'2026'!$L$465:$L$476</c:f>
              <c:numCache>
                <c:formatCode>#,##0</c:formatCode>
                <c:ptCount val="12"/>
                <c:pt idx="0">
                  <c:v>1853241</c:v>
                </c:pt>
                <c:pt idx="1">
                  <c:v>1549465</c:v>
                </c:pt>
                <c:pt idx="2">
                  <c:v>1287096</c:v>
                </c:pt>
                <c:pt idx="3">
                  <c:v>2122876</c:v>
                </c:pt>
                <c:pt idx="4">
                  <c:v>2273922</c:v>
                </c:pt>
                <c:pt idx="5">
                  <c:v>2035448</c:v>
                </c:pt>
                <c:pt idx="6">
                  <c:v>0</c:v>
                </c:pt>
                <c:pt idx="7">
                  <c:v>1276311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F-4A01-8EFC-14E85E177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62399"/>
        <c:axId val="1"/>
      </c:lineChart>
      <c:catAx>
        <c:axId val="449162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623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2017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'2017'!$I$420:$I$431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'2017'!$L$420:$L$431</c:f>
              <c:numCache>
                <c:formatCode>#,##0</c:formatCode>
                <c:ptCount val="12"/>
                <c:pt idx="0">
                  <c:v>1113162</c:v>
                </c:pt>
                <c:pt idx="1">
                  <c:v>919097</c:v>
                </c:pt>
                <c:pt idx="2">
                  <c:v>1155671</c:v>
                </c:pt>
                <c:pt idx="3">
                  <c:v>1085407</c:v>
                </c:pt>
                <c:pt idx="4">
                  <c:v>1072266</c:v>
                </c:pt>
                <c:pt idx="5">
                  <c:v>1072437</c:v>
                </c:pt>
                <c:pt idx="6">
                  <c:v>1083870</c:v>
                </c:pt>
                <c:pt idx="7">
                  <c:v>1006293</c:v>
                </c:pt>
                <c:pt idx="8">
                  <c:v>427325</c:v>
                </c:pt>
                <c:pt idx="9">
                  <c:v>996757</c:v>
                </c:pt>
                <c:pt idx="10">
                  <c:v>1088302</c:v>
                </c:pt>
                <c:pt idx="11">
                  <c:v>1068190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D-4E41-90CD-3F716A8BCD84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'2017'!$I$436:$I$447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'2017'!$L$436:$L$447</c:f>
              <c:numCache>
                <c:formatCode>#,##0</c:formatCode>
                <c:ptCount val="12"/>
                <c:pt idx="0">
                  <c:v>4034130</c:v>
                </c:pt>
                <c:pt idx="1">
                  <c:v>3573714</c:v>
                </c:pt>
                <c:pt idx="2">
                  <c:v>4172442</c:v>
                </c:pt>
                <c:pt idx="3">
                  <c:v>3928917</c:v>
                </c:pt>
                <c:pt idx="4">
                  <c:v>4195630</c:v>
                </c:pt>
                <c:pt idx="5">
                  <c:v>3857640</c:v>
                </c:pt>
                <c:pt idx="6">
                  <c:v>4135743</c:v>
                </c:pt>
                <c:pt idx="7">
                  <c:v>3932675</c:v>
                </c:pt>
                <c:pt idx="8">
                  <c:v>3769959</c:v>
                </c:pt>
                <c:pt idx="9">
                  <c:v>3796400</c:v>
                </c:pt>
                <c:pt idx="10">
                  <c:v>3465926</c:v>
                </c:pt>
                <c:pt idx="11">
                  <c:v>3721079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DD-4E41-90CD-3F716A8BCD84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'2017'!$I$452:$I$463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'2017'!$L$452:$L$463</c:f>
              <c:numCache>
                <c:formatCode>#,##0</c:formatCode>
                <c:ptCount val="12"/>
                <c:pt idx="0">
                  <c:v>5147292</c:v>
                </c:pt>
                <c:pt idx="1">
                  <c:v>4492811</c:v>
                </c:pt>
                <c:pt idx="2">
                  <c:v>5328113</c:v>
                </c:pt>
                <c:pt idx="3">
                  <c:v>5014324</c:v>
                </c:pt>
                <c:pt idx="4">
                  <c:v>5267896</c:v>
                </c:pt>
                <c:pt idx="5">
                  <c:v>4930077</c:v>
                </c:pt>
                <c:pt idx="6">
                  <c:v>5219613</c:v>
                </c:pt>
                <c:pt idx="7">
                  <c:v>4938968</c:v>
                </c:pt>
                <c:pt idx="8">
                  <c:v>4197284</c:v>
                </c:pt>
                <c:pt idx="9">
                  <c:v>4793157</c:v>
                </c:pt>
                <c:pt idx="10">
                  <c:v>4554228</c:v>
                </c:pt>
                <c:pt idx="11">
                  <c:v>4789269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D-4E41-90CD-3F716A8BC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57567"/>
        <c:axId val="1"/>
      </c:lineChart>
      <c:catAx>
        <c:axId val="415257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5756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758214457700684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2016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'2016'!$K$433:$K$444</c:f>
              <c:numCache>
                <c:formatCode>#,##0</c:formatCode>
                <c:ptCount val="12"/>
                <c:pt idx="0">
                  <c:v>3765</c:v>
                </c:pt>
                <c:pt idx="1">
                  <c:v>3380</c:v>
                </c:pt>
                <c:pt idx="2">
                  <c:v>3374</c:v>
                </c:pt>
                <c:pt idx="3">
                  <c:v>3107</c:v>
                </c:pt>
                <c:pt idx="4">
                  <c:v>3103</c:v>
                </c:pt>
                <c:pt idx="5">
                  <c:v>2896</c:v>
                </c:pt>
                <c:pt idx="6">
                  <c:v>2896</c:v>
                </c:pt>
                <c:pt idx="7">
                  <c:v>3490</c:v>
                </c:pt>
                <c:pt idx="8">
                  <c:v>2964</c:v>
                </c:pt>
                <c:pt idx="9">
                  <c:v>3356</c:v>
                </c:pt>
                <c:pt idx="10">
                  <c:v>3689</c:v>
                </c:pt>
                <c:pt idx="11">
                  <c:v>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5-4F59-8DE4-7B8DB08B653A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'2016'!$K$465:$K$476</c:f>
              <c:numCache>
                <c:formatCode>#,##0</c:formatCode>
                <c:ptCount val="12"/>
                <c:pt idx="0">
                  <c:v>2122774</c:v>
                </c:pt>
                <c:pt idx="1">
                  <c:v>1778984</c:v>
                </c:pt>
                <c:pt idx="2">
                  <c:v>1861257</c:v>
                </c:pt>
                <c:pt idx="3">
                  <c:v>1706672</c:v>
                </c:pt>
                <c:pt idx="4">
                  <c:v>1540533</c:v>
                </c:pt>
                <c:pt idx="5">
                  <c:v>1429719</c:v>
                </c:pt>
                <c:pt idx="6">
                  <c:v>1617256</c:v>
                </c:pt>
                <c:pt idx="7">
                  <c:v>1813279</c:v>
                </c:pt>
                <c:pt idx="8">
                  <c:v>1686997</c:v>
                </c:pt>
                <c:pt idx="9">
                  <c:v>1739908</c:v>
                </c:pt>
                <c:pt idx="10">
                  <c:v>1764795</c:v>
                </c:pt>
                <c:pt idx="11">
                  <c:v>1853813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5-4F59-8DE4-7B8DB08B653A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'2016'!$K$465:$K$476</c:f>
              <c:numCache>
                <c:formatCode>#,##0</c:formatCode>
                <c:ptCount val="12"/>
                <c:pt idx="0">
                  <c:v>2122774</c:v>
                </c:pt>
                <c:pt idx="1">
                  <c:v>1778984</c:v>
                </c:pt>
                <c:pt idx="2">
                  <c:v>1861257</c:v>
                </c:pt>
                <c:pt idx="3">
                  <c:v>1706672</c:v>
                </c:pt>
                <c:pt idx="4">
                  <c:v>1540533</c:v>
                </c:pt>
                <c:pt idx="5">
                  <c:v>1429719</c:v>
                </c:pt>
                <c:pt idx="6">
                  <c:v>1617256</c:v>
                </c:pt>
                <c:pt idx="7">
                  <c:v>1813279</c:v>
                </c:pt>
                <c:pt idx="8">
                  <c:v>1686997</c:v>
                </c:pt>
                <c:pt idx="9">
                  <c:v>1739908</c:v>
                </c:pt>
                <c:pt idx="10">
                  <c:v>1764795</c:v>
                </c:pt>
                <c:pt idx="11">
                  <c:v>1853813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C5-4F59-8DE4-7B8DB08B6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40287"/>
        <c:axId val="1"/>
      </c:lineChart>
      <c:catAx>
        <c:axId val="415240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4028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164397943407758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2016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'2016'!$J$433:$J$444</c:f>
              <c:numCache>
                <c:formatCode>#,##0</c:formatCode>
                <c:ptCount val="12"/>
                <c:pt idx="0">
                  <c:v>42106</c:v>
                </c:pt>
                <c:pt idx="1">
                  <c:v>38418</c:v>
                </c:pt>
                <c:pt idx="2">
                  <c:v>40808</c:v>
                </c:pt>
                <c:pt idx="3">
                  <c:v>36111</c:v>
                </c:pt>
                <c:pt idx="4">
                  <c:v>36491</c:v>
                </c:pt>
                <c:pt idx="5">
                  <c:v>33544</c:v>
                </c:pt>
                <c:pt idx="6">
                  <c:v>33971</c:v>
                </c:pt>
                <c:pt idx="7">
                  <c:v>41042</c:v>
                </c:pt>
                <c:pt idx="8">
                  <c:v>35949</c:v>
                </c:pt>
                <c:pt idx="9">
                  <c:v>41377</c:v>
                </c:pt>
                <c:pt idx="10">
                  <c:v>44032</c:v>
                </c:pt>
                <c:pt idx="11">
                  <c:v>43762.5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1-4788-8840-67CFC92EFCBF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'2016'!$I$449:$I$460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'2016'!$J$449:$J$460</c:f>
              <c:numCache>
                <c:formatCode>#,##0</c:formatCode>
                <c:ptCount val="12"/>
                <c:pt idx="0">
                  <c:v>137674</c:v>
                </c:pt>
                <c:pt idx="1">
                  <c:v>124049</c:v>
                </c:pt>
                <c:pt idx="2">
                  <c:v>131889</c:v>
                </c:pt>
                <c:pt idx="3">
                  <c:v>122446</c:v>
                </c:pt>
                <c:pt idx="4">
                  <c:v>126586</c:v>
                </c:pt>
                <c:pt idx="5">
                  <c:v>124501</c:v>
                </c:pt>
                <c:pt idx="6">
                  <c:v>116920</c:v>
                </c:pt>
                <c:pt idx="7">
                  <c:v>121585</c:v>
                </c:pt>
                <c:pt idx="8">
                  <c:v>116835</c:v>
                </c:pt>
                <c:pt idx="9">
                  <c:v>118418</c:v>
                </c:pt>
                <c:pt idx="10">
                  <c:v>115012</c:v>
                </c:pt>
                <c:pt idx="11">
                  <c:v>110511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1-4788-8840-67CFC92EFCBF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'2016'!$J$465:$J$476</c:f>
              <c:numCache>
                <c:formatCode>#,##0</c:formatCode>
                <c:ptCount val="12"/>
                <c:pt idx="0">
                  <c:v>179780</c:v>
                </c:pt>
                <c:pt idx="1">
                  <c:v>162467</c:v>
                </c:pt>
                <c:pt idx="2">
                  <c:v>172697</c:v>
                </c:pt>
                <c:pt idx="3">
                  <c:v>158557</c:v>
                </c:pt>
                <c:pt idx="4">
                  <c:v>163077</c:v>
                </c:pt>
                <c:pt idx="5">
                  <c:v>158045</c:v>
                </c:pt>
                <c:pt idx="6">
                  <c:v>150891</c:v>
                </c:pt>
                <c:pt idx="7">
                  <c:v>162627</c:v>
                </c:pt>
                <c:pt idx="8">
                  <c:v>152784</c:v>
                </c:pt>
                <c:pt idx="9">
                  <c:v>159795</c:v>
                </c:pt>
                <c:pt idx="10">
                  <c:v>159044</c:v>
                </c:pt>
                <c:pt idx="11">
                  <c:v>154273.5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E1-4788-8840-67CFC92EF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44607"/>
        <c:axId val="1"/>
      </c:lineChart>
      <c:catAx>
        <c:axId val="415244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44607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73066640663725"/>
          <c:w val="0.17413972888425444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2016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'2016'!$L$433:$L$444</c:f>
              <c:numCache>
                <c:formatCode>#,##0</c:formatCode>
                <c:ptCount val="12"/>
                <c:pt idx="0">
                  <c:v>1027535</c:v>
                </c:pt>
                <c:pt idx="1">
                  <c:v>990049</c:v>
                </c:pt>
                <c:pt idx="2">
                  <c:v>1037543</c:v>
                </c:pt>
                <c:pt idx="3">
                  <c:v>852486</c:v>
                </c:pt>
                <c:pt idx="4">
                  <c:v>867614</c:v>
                </c:pt>
                <c:pt idx="5">
                  <c:v>816743</c:v>
                </c:pt>
                <c:pt idx="6">
                  <c:v>823844</c:v>
                </c:pt>
                <c:pt idx="7">
                  <c:v>1032454</c:v>
                </c:pt>
                <c:pt idx="8">
                  <c:v>961723</c:v>
                </c:pt>
                <c:pt idx="9">
                  <c:v>1008964</c:v>
                </c:pt>
                <c:pt idx="10">
                  <c:v>1102096</c:v>
                </c:pt>
                <c:pt idx="11">
                  <c:v>1107927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B-4636-8A10-1EF0E635CE37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'2016'!$I$449:$I$460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'2016'!$L$449:$L$460</c:f>
              <c:numCache>
                <c:formatCode>#,##0</c:formatCode>
                <c:ptCount val="12"/>
                <c:pt idx="0">
                  <c:v>4278314</c:v>
                </c:pt>
                <c:pt idx="1">
                  <c:v>3702910</c:v>
                </c:pt>
                <c:pt idx="2">
                  <c:v>4017637</c:v>
                </c:pt>
                <c:pt idx="3">
                  <c:v>3583914</c:v>
                </c:pt>
                <c:pt idx="4">
                  <c:v>3567789</c:v>
                </c:pt>
                <c:pt idx="5">
                  <c:v>3775193</c:v>
                </c:pt>
                <c:pt idx="6">
                  <c:v>3871427</c:v>
                </c:pt>
                <c:pt idx="7">
                  <c:v>4064661</c:v>
                </c:pt>
                <c:pt idx="8">
                  <c:v>3813858</c:v>
                </c:pt>
                <c:pt idx="9">
                  <c:v>4017310</c:v>
                </c:pt>
                <c:pt idx="10">
                  <c:v>3916146</c:v>
                </c:pt>
                <c:pt idx="11">
                  <c:v>3800479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FB-4636-8A10-1EF0E635CE37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'2016'!$L$465:$L$476</c:f>
              <c:numCache>
                <c:formatCode>#,##0</c:formatCode>
                <c:ptCount val="12"/>
                <c:pt idx="0">
                  <c:v>5305849</c:v>
                </c:pt>
                <c:pt idx="1">
                  <c:v>4692959</c:v>
                </c:pt>
                <c:pt idx="2">
                  <c:v>5055180</c:v>
                </c:pt>
                <c:pt idx="3">
                  <c:v>4436400</c:v>
                </c:pt>
                <c:pt idx="4">
                  <c:v>4435403</c:v>
                </c:pt>
                <c:pt idx="5">
                  <c:v>4591936</c:v>
                </c:pt>
                <c:pt idx="6">
                  <c:v>4695271</c:v>
                </c:pt>
                <c:pt idx="7">
                  <c:v>5097115</c:v>
                </c:pt>
                <c:pt idx="8">
                  <c:v>4775581</c:v>
                </c:pt>
                <c:pt idx="9">
                  <c:v>5026274</c:v>
                </c:pt>
                <c:pt idx="10">
                  <c:v>5018242</c:v>
                </c:pt>
                <c:pt idx="11">
                  <c:v>4908406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FB-4636-8A10-1EF0E635C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45087"/>
        <c:axId val="1"/>
      </c:lineChart>
      <c:catAx>
        <c:axId val="4152450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4508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515201091965569"/>
          <c:w val="0.21167883211678828"/>
          <c:h val="0.147023213835816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2014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'2015'!$K$433:$K$444</c:f>
              <c:numCache>
                <c:formatCode>#,##0</c:formatCode>
                <c:ptCount val="12"/>
                <c:pt idx="0">
                  <c:v>5087</c:v>
                </c:pt>
                <c:pt idx="1">
                  <c:v>4662</c:v>
                </c:pt>
                <c:pt idx="2">
                  <c:v>5087</c:v>
                </c:pt>
                <c:pt idx="3">
                  <c:v>4219</c:v>
                </c:pt>
                <c:pt idx="4">
                  <c:v>4711</c:v>
                </c:pt>
                <c:pt idx="5">
                  <c:v>4538</c:v>
                </c:pt>
                <c:pt idx="6">
                  <c:v>4477</c:v>
                </c:pt>
                <c:pt idx="7">
                  <c:v>4606</c:v>
                </c:pt>
                <c:pt idx="8">
                  <c:v>3782</c:v>
                </c:pt>
                <c:pt idx="9">
                  <c:v>3940</c:v>
                </c:pt>
                <c:pt idx="10">
                  <c:v>3984</c:v>
                </c:pt>
                <c:pt idx="11">
                  <c:v>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D-4133-8CE9-3333DE0AA1E3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'2015'!$K$465:$K$476</c:f>
              <c:numCache>
                <c:formatCode>#,##0</c:formatCode>
                <c:ptCount val="12"/>
                <c:pt idx="0">
                  <c:v>1864143</c:v>
                </c:pt>
                <c:pt idx="1">
                  <c:v>1626785</c:v>
                </c:pt>
                <c:pt idx="2">
                  <c:v>1373721</c:v>
                </c:pt>
                <c:pt idx="3">
                  <c:v>1697216</c:v>
                </c:pt>
                <c:pt idx="4">
                  <c:v>1741301</c:v>
                </c:pt>
                <c:pt idx="5">
                  <c:v>2003752</c:v>
                </c:pt>
                <c:pt idx="6">
                  <c:v>2150850</c:v>
                </c:pt>
                <c:pt idx="7">
                  <c:v>2228469</c:v>
                </c:pt>
                <c:pt idx="8">
                  <c:v>2270419</c:v>
                </c:pt>
                <c:pt idx="9">
                  <c:v>2294182</c:v>
                </c:pt>
                <c:pt idx="10">
                  <c:v>2144779</c:v>
                </c:pt>
                <c:pt idx="11">
                  <c:v>2248952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D-4133-8CE9-3333DE0AA1E3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'2015'!$K$465:$K$476</c:f>
              <c:numCache>
                <c:formatCode>#,##0</c:formatCode>
                <c:ptCount val="12"/>
                <c:pt idx="0">
                  <c:v>1864143</c:v>
                </c:pt>
                <c:pt idx="1">
                  <c:v>1626785</c:v>
                </c:pt>
                <c:pt idx="2">
                  <c:v>1373721</c:v>
                </c:pt>
                <c:pt idx="3">
                  <c:v>1697216</c:v>
                </c:pt>
                <c:pt idx="4">
                  <c:v>1741301</c:v>
                </c:pt>
                <c:pt idx="5">
                  <c:v>2003752</c:v>
                </c:pt>
                <c:pt idx="6">
                  <c:v>2150850</c:v>
                </c:pt>
                <c:pt idx="7">
                  <c:v>2228469</c:v>
                </c:pt>
                <c:pt idx="8">
                  <c:v>2270419</c:v>
                </c:pt>
                <c:pt idx="9">
                  <c:v>2294182</c:v>
                </c:pt>
                <c:pt idx="10">
                  <c:v>2144779</c:v>
                </c:pt>
                <c:pt idx="11">
                  <c:v>2248952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D-4133-8CE9-3333DE0AA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97695"/>
        <c:axId val="1"/>
      </c:lineChart>
      <c:catAx>
        <c:axId val="4520976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9769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027411642037895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2015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'2015'!$J$433:$J$444</c:f>
              <c:numCache>
                <c:formatCode>#,##0</c:formatCode>
                <c:ptCount val="12"/>
                <c:pt idx="0">
                  <c:v>61272</c:v>
                </c:pt>
                <c:pt idx="1">
                  <c:v>56797</c:v>
                </c:pt>
                <c:pt idx="2">
                  <c:v>60916</c:v>
                </c:pt>
                <c:pt idx="3">
                  <c:v>52525</c:v>
                </c:pt>
                <c:pt idx="4">
                  <c:v>58072</c:v>
                </c:pt>
                <c:pt idx="5">
                  <c:v>55458</c:v>
                </c:pt>
                <c:pt idx="6">
                  <c:v>55435</c:v>
                </c:pt>
                <c:pt idx="7">
                  <c:v>57037</c:v>
                </c:pt>
                <c:pt idx="8">
                  <c:v>44755</c:v>
                </c:pt>
                <c:pt idx="9">
                  <c:v>49537</c:v>
                </c:pt>
                <c:pt idx="10">
                  <c:v>47907</c:v>
                </c:pt>
                <c:pt idx="11">
                  <c:v>46932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C-43FB-A36D-42DDFF892088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'2015'!$I$449:$I$460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'2015'!$J$449:$J$460</c:f>
              <c:numCache>
                <c:formatCode>#,##0</c:formatCode>
                <c:ptCount val="12"/>
                <c:pt idx="0">
                  <c:v>131942</c:v>
                </c:pt>
                <c:pt idx="1">
                  <c:v>125173</c:v>
                </c:pt>
                <c:pt idx="2">
                  <c:v>111945</c:v>
                </c:pt>
                <c:pt idx="3">
                  <c:v>71273</c:v>
                </c:pt>
                <c:pt idx="4">
                  <c:v>147844</c:v>
                </c:pt>
                <c:pt idx="5">
                  <c:v>140223</c:v>
                </c:pt>
                <c:pt idx="6">
                  <c:v>138451</c:v>
                </c:pt>
                <c:pt idx="7">
                  <c:v>139352</c:v>
                </c:pt>
                <c:pt idx="8">
                  <c:v>136910</c:v>
                </c:pt>
                <c:pt idx="9">
                  <c:v>141856</c:v>
                </c:pt>
                <c:pt idx="10">
                  <c:v>136038</c:v>
                </c:pt>
                <c:pt idx="11">
                  <c:v>139865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C-43FB-A36D-42DDFF892088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'2015'!$J$465:$J$476</c:f>
              <c:numCache>
                <c:formatCode>#,##0</c:formatCode>
                <c:ptCount val="12"/>
                <c:pt idx="0">
                  <c:v>193214</c:v>
                </c:pt>
                <c:pt idx="1">
                  <c:v>181970</c:v>
                </c:pt>
                <c:pt idx="2">
                  <c:v>172861</c:v>
                </c:pt>
                <c:pt idx="3">
                  <c:v>123798</c:v>
                </c:pt>
                <c:pt idx="4">
                  <c:v>205916</c:v>
                </c:pt>
                <c:pt idx="5">
                  <c:v>195681</c:v>
                </c:pt>
                <c:pt idx="6">
                  <c:v>193886</c:v>
                </c:pt>
                <c:pt idx="7">
                  <c:v>196389</c:v>
                </c:pt>
                <c:pt idx="8">
                  <c:v>181665</c:v>
                </c:pt>
                <c:pt idx="9">
                  <c:v>191393</c:v>
                </c:pt>
                <c:pt idx="10">
                  <c:v>183945</c:v>
                </c:pt>
                <c:pt idx="11">
                  <c:v>186797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1C-43FB-A36D-42DDFF892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100575"/>
        <c:axId val="1"/>
      </c:lineChart>
      <c:catAx>
        <c:axId val="4521005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100575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2015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'2015'!$L$433:$L$444</c:f>
              <c:numCache>
                <c:formatCode>#,##0</c:formatCode>
                <c:ptCount val="12"/>
                <c:pt idx="0">
                  <c:v>1232961</c:v>
                </c:pt>
                <c:pt idx="1">
                  <c:v>1140602</c:v>
                </c:pt>
                <c:pt idx="2">
                  <c:v>1217723</c:v>
                </c:pt>
                <c:pt idx="3">
                  <c:v>1088741</c:v>
                </c:pt>
                <c:pt idx="4">
                  <c:v>1233222</c:v>
                </c:pt>
                <c:pt idx="5">
                  <c:v>783874</c:v>
                </c:pt>
                <c:pt idx="6">
                  <c:v>1227184</c:v>
                </c:pt>
                <c:pt idx="7">
                  <c:v>1253869</c:v>
                </c:pt>
                <c:pt idx="8">
                  <c:v>1027994</c:v>
                </c:pt>
                <c:pt idx="9">
                  <c:v>1129236</c:v>
                </c:pt>
                <c:pt idx="10">
                  <c:v>1142309</c:v>
                </c:pt>
                <c:pt idx="11">
                  <c:v>1114782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6E-4EEC-8246-C686B30603E8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'2015'!$I$449:$I$460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'2015'!$L$449:$L$460</c:f>
              <c:numCache>
                <c:formatCode>#,##0</c:formatCode>
                <c:ptCount val="12"/>
                <c:pt idx="0">
                  <c:v>4086115</c:v>
                </c:pt>
                <c:pt idx="1">
                  <c:v>3716035</c:v>
                </c:pt>
                <c:pt idx="2">
                  <c:v>3571348</c:v>
                </c:pt>
                <c:pt idx="3">
                  <c:v>4135612</c:v>
                </c:pt>
                <c:pt idx="4">
                  <c:v>4358824</c:v>
                </c:pt>
                <c:pt idx="5">
                  <c:v>4046109</c:v>
                </c:pt>
                <c:pt idx="6">
                  <c:v>4338918</c:v>
                </c:pt>
                <c:pt idx="7">
                  <c:v>4328107</c:v>
                </c:pt>
                <c:pt idx="8">
                  <c:v>4291073</c:v>
                </c:pt>
                <c:pt idx="9">
                  <c:v>4086406</c:v>
                </c:pt>
                <c:pt idx="10">
                  <c:v>4227386</c:v>
                </c:pt>
                <c:pt idx="11">
                  <c:v>4492425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E-4EEC-8246-C686B30603E8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'2015'!$L$465:$L$476</c:f>
              <c:numCache>
                <c:formatCode>#,##0</c:formatCode>
                <c:ptCount val="12"/>
                <c:pt idx="0">
                  <c:v>5319076</c:v>
                </c:pt>
                <c:pt idx="1">
                  <c:v>4856637</c:v>
                </c:pt>
                <c:pt idx="2">
                  <c:v>4789071</c:v>
                </c:pt>
                <c:pt idx="3">
                  <c:v>5224353</c:v>
                </c:pt>
                <c:pt idx="4">
                  <c:v>5592046</c:v>
                </c:pt>
                <c:pt idx="5">
                  <c:v>4829983</c:v>
                </c:pt>
                <c:pt idx="6">
                  <c:v>5566102</c:v>
                </c:pt>
                <c:pt idx="7">
                  <c:v>5581976</c:v>
                </c:pt>
                <c:pt idx="8">
                  <c:v>5319067</c:v>
                </c:pt>
                <c:pt idx="9">
                  <c:v>5215642</c:v>
                </c:pt>
                <c:pt idx="10">
                  <c:v>5369695</c:v>
                </c:pt>
                <c:pt idx="11">
                  <c:v>5607207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E-4EEC-8246-C686B3060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103455"/>
        <c:axId val="1"/>
      </c:lineChart>
      <c:catAx>
        <c:axId val="452103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10345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636707774833128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2014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'2014'!$K$433:$K$444</c:f>
              <c:numCache>
                <c:formatCode>#,##0</c:formatCode>
                <c:ptCount val="12"/>
                <c:pt idx="0">
                  <c:v>4492</c:v>
                </c:pt>
                <c:pt idx="1">
                  <c:v>4054</c:v>
                </c:pt>
                <c:pt idx="2">
                  <c:v>4596</c:v>
                </c:pt>
                <c:pt idx="3">
                  <c:v>4989</c:v>
                </c:pt>
                <c:pt idx="4">
                  <c:v>5129</c:v>
                </c:pt>
                <c:pt idx="5">
                  <c:v>4764</c:v>
                </c:pt>
                <c:pt idx="6">
                  <c:v>4597</c:v>
                </c:pt>
                <c:pt idx="7">
                  <c:v>4386</c:v>
                </c:pt>
                <c:pt idx="8">
                  <c:v>3929</c:v>
                </c:pt>
                <c:pt idx="9">
                  <c:v>5023</c:v>
                </c:pt>
                <c:pt idx="10">
                  <c:v>4926</c:v>
                </c:pt>
                <c:pt idx="11">
                  <c:v>4924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F-4028-91C5-2FAC1ACB40E9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'2014'!$K$465:$K$476</c:f>
              <c:numCache>
                <c:formatCode>#,##0</c:formatCode>
                <c:ptCount val="12"/>
                <c:pt idx="0">
                  <c:v>1873734</c:v>
                </c:pt>
                <c:pt idx="1">
                  <c:v>1751221</c:v>
                </c:pt>
                <c:pt idx="2">
                  <c:v>1963667</c:v>
                </c:pt>
                <c:pt idx="3">
                  <c:v>1917690</c:v>
                </c:pt>
                <c:pt idx="4">
                  <c:v>1776791</c:v>
                </c:pt>
                <c:pt idx="5">
                  <c:v>1502698</c:v>
                </c:pt>
                <c:pt idx="6">
                  <c:v>1804358</c:v>
                </c:pt>
                <c:pt idx="7">
                  <c:v>1874898</c:v>
                </c:pt>
                <c:pt idx="8">
                  <c:v>1822977</c:v>
                </c:pt>
                <c:pt idx="9">
                  <c:v>1698331</c:v>
                </c:pt>
                <c:pt idx="10">
                  <c:v>1620588</c:v>
                </c:pt>
                <c:pt idx="11">
                  <c:v>1787763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F-4028-91C5-2FAC1ACB40E9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'2014'!$K$465:$K$476</c:f>
              <c:numCache>
                <c:formatCode>#,##0</c:formatCode>
                <c:ptCount val="12"/>
                <c:pt idx="0">
                  <c:v>1873734</c:v>
                </c:pt>
                <c:pt idx="1">
                  <c:v>1751221</c:v>
                </c:pt>
                <c:pt idx="2">
                  <c:v>1963667</c:v>
                </c:pt>
                <c:pt idx="3">
                  <c:v>1917690</c:v>
                </c:pt>
                <c:pt idx="4">
                  <c:v>1776791</c:v>
                </c:pt>
                <c:pt idx="5">
                  <c:v>1502698</c:v>
                </c:pt>
                <c:pt idx="6">
                  <c:v>1804358</c:v>
                </c:pt>
                <c:pt idx="7">
                  <c:v>1874898</c:v>
                </c:pt>
                <c:pt idx="8">
                  <c:v>1822977</c:v>
                </c:pt>
                <c:pt idx="9">
                  <c:v>1698331</c:v>
                </c:pt>
                <c:pt idx="10">
                  <c:v>1620588</c:v>
                </c:pt>
                <c:pt idx="11">
                  <c:v>1787763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F-4028-91C5-2FAC1ACB4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87615"/>
        <c:axId val="1"/>
      </c:lineChart>
      <c:catAx>
        <c:axId val="452087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8761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11053180391"/>
          <c:y val="0.26027411642037895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2014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'2014'!$J$433:$J$444</c:f>
              <c:numCache>
                <c:formatCode>#,##0</c:formatCode>
                <c:ptCount val="12"/>
                <c:pt idx="0">
                  <c:v>49861</c:v>
                </c:pt>
                <c:pt idx="1">
                  <c:v>45935</c:v>
                </c:pt>
                <c:pt idx="2">
                  <c:v>55094</c:v>
                </c:pt>
                <c:pt idx="3">
                  <c:v>55596</c:v>
                </c:pt>
                <c:pt idx="4">
                  <c:v>63609</c:v>
                </c:pt>
                <c:pt idx="5">
                  <c:v>69164</c:v>
                </c:pt>
                <c:pt idx="6">
                  <c:v>60325</c:v>
                </c:pt>
                <c:pt idx="7">
                  <c:v>58233</c:v>
                </c:pt>
                <c:pt idx="8">
                  <c:v>52510</c:v>
                </c:pt>
                <c:pt idx="9">
                  <c:v>63230</c:v>
                </c:pt>
                <c:pt idx="10">
                  <c:v>60893</c:v>
                </c:pt>
                <c:pt idx="11">
                  <c:v>63688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1-42ED-AA59-3E65292913B9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'2014'!$I$449:$I$460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'2014'!$J$449:$J$460</c:f>
              <c:numCache>
                <c:formatCode>#,##0</c:formatCode>
                <c:ptCount val="12"/>
                <c:pt idx="0">
                  <c:v>138458</c:v>
                </c:pt>
                <c:pt idx="1">
                  <c:v>119919</c:v>
                </c:pt>
                <c:pt idx="2">
                  <c:v>134515</c:v>
                </c:pt>
                <c:pt idx="3">
                  <c:v>133522</c:v>
                </c:pt>
                <c:pt idx="4">
                  <c:v>127672</c:v>
                </c:pt>
                <c:pt idx="5">
                  <c:v>135062</c:v>
                </c:pt>
                <c:pt idx="6">
                  <c:v>133472</c:v>
                </c:pt>
                <c:pt idx="7">
                  <c:v>121888</c:v>
                </c:pt>
                <c:pt idx="8">
                  <c:v>118625</c:v>
                </c:pt>
                <c:pt idx="9">
                  <c:v>121529</c:v>
                </c:pt>
                <c:pt idx="10">
                  <c:v>121772</c:v>
                </c:pt>
                <c:pt idx="11">
                  <c:v>128610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1-42ED-AA59-3E65292913B9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'2014'!$J$465:$J$476</c:f>
              <c:numCache>
                <c:formatCode>#,##0</c:formatCode>
                <c:ptCount val="12"/>
                <c:pt idx="0">
                  <c:v>188319</c:v>
                </c:pt>
                <c:pt idx="1">
                  <c:v>165854</c:v>
                </c:pt>
                <c:pt idx="2">
                  <c:v>189609</c:v>
                </c:pt>
                <c:pt idx="3">
                  <c:v>189118</c:v>
                </c:pt>
                <c:pt idx="4">
                  <c:v>191281</c:v>
                </c:pt>
                <c:pt idx="5">
                  <c:v>204226</c:v>
                </c:pt>
                <c:pt idx="6">
                  <c:v>193797</c:v>
                </c:pt>
                <c:pt idx="7">
                  <c:v>180121</c:v>
                </c:pt>
                <c:pt idx="8">
                  <c:v>171135</c:v>
                </c:pt>
                <c:pt idx="9">
                  <c:v>184759</c:v>
                </c:pt>
                <c:pt idx="10">
                  <c:v>182665</c:v>
                </c:pt>
                <c:pt idx="11">
                  <c:v>192298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1-42ED-AA59-3E6529291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92895"/>
        <c:axId val="1"/>
      </c:lineChart>
      <c:catAx>
        <c:axId val="4520928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92895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2014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'2014'!$L$433:$L$444</c:f>
              <c:numCache>
                <c:formatCode>#,##0</c:formatCode>
                <c:ptCount val="12"/>
                <c:pt idx="0">
                  <c:v>917894</c:v>
                </c:pt>
                <c:pt idx="1">
                  <c:v>1071973</c:v>
                </c:pt>
                <c:pt idx="2">
                  <c:v>1279102</c:v>
                </c:pt>
                <c:pt idx="3">
                  <c:v>1380674</c:v>
                </c:pt>
                <c:pt idx="4">
                  <c:v>1294011</c:v>
                </c:pt>
                <c:pt idx="5">
                  <c:v>1350177</c:v>
                </c:pt>
                <c:pt idx="6">
                  <c:v>1369999</c:v>
                </c:pt>
                <c:pt idx="7">
                  <c:v>1216327</c:v>
                </c:pt>
                <c:pt idx="8">
                  <c:v>1047370</c:v>
                </c:pt>
                <c:pt idx="9">
                  <c:v>1285835</c:v>
                </c:pt>
                <c:pt idx="10">
                  <c:v>1272599</c:v>
                </c:pt>
                <c:pt idx="11">
                  <c:v>1317403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8-4118-A572-670D70E51C03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'2014'!$I$449:$I$460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'2014'!$L$449:$L$460</c:f>
              <c:numCache>
                <c:formatCode>#,##0</c:formatCode>
                <c:ptCount val="12"/>
                <c:pt idx="0">
                  <c:v>4220448</c:v>
                </c:pt>
                <c:pt idx="1">
                  <c:v>3834190</c:v>
                </c:pt>
                <c:pt idx="2">
                  <c:v>4299825</c:v>
                </c:pt>
                <c:pt idx="3">
                  <c:v>4168112</c:v>
                </c:pt>
                <c:pt idx="4">
                  <c:v>4097861</c:v>
                </c:pt>
                <c:pt idx="5">
                  <c:v>4103556</c:v>
                </c:pt>
                <c:pt idx="6">
                  <c:v>4191825</c:v>
                </c:pt>
                <c:pt idx="7">
                  <c:v>4093533</c:v>
                </c:pt>
                <c:pt idx="8">
                  <c:v>4060663</c:v>
                </c:pt>
                <c:pt idx="9">
                  <c:v>4052547</c:v>
                </c:pt>
                <c:pt idx="10">
                  <c:v>4031811</c:v>
                </c:pt>
                <c:pt idx="11">
                  <c:v>4111788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8-4118-A572-670D70E51C03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'2014'!$L$465:$L$476</c:f>
              <c:numCache>
                <c:formatCode>#,##0</c:formatCode>
                <c:ptCount val="12"/>
                <c:pt idx="0">
                  <c:v>5138342</c:v>
                </c:pt>
                <c:pt idx="1">
                  <c:v>4906163</c:v>
                </c:pt>
                <c:pt idx="2">
                  <c:v>5578927</c:v>
                </c:pt>
                <c:pt idx="3">
                  <c:v>5548786</c:v>
                </c:pt>
                <c:pt idx="4">
                  <c:v>5391872</c:v>
                </c:pt>
                <c:pt idx="5">
                  <c:v>5453733</c:v>
                </c:pt>
                <c:pt idx="6">
                  <c:v>5561824</c:v>
                </c:pt>
                <c:pt idx="7">
                  <c:v>5309860</c:v>
                </c:pt>
                <c:pt idx="8">
                  <c:v>5108033</c:v>
                </c:pt>
                <c:pt idx="9">
                  <c:v>5338382</c:v>
                </c:pt>
                <c:pt idx="10">
                  <c:v>5304410</c:v>
                </c:pt>
                <c:pt idx="11">
                  <c:v>5429191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D8-4118-A572-670D70E5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95295"/>
        <c:axId val="1"/>
      </c:lineChart>
      <c:catAx>
        <c:axId val="452095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9529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636707774833128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2025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'2025'!$K$433:$K$444</c:f>
              <c:numCache>
                <c:formatCode>#,##0</c:formatCode>
                <c:ptCount val="12"/>
                <c:pt idx="0">
                  <c:v>2592</c:v>
                </c:pt>
                <c:pt idx="1">
                  <c:v>2197</c:v>
                </c:pt>
                <c:pt idx="2">
                  <c:v>2516</c:v>
                </c:pt>
                <c:pt idx="3">
                  <c:v>2613</c:v>
                </c:pt>
                <c:pt idx="4">
                  <c:v>2809</c:v>
                </c:pt>
                <c:pt idx="5">
                  <c:v>2261</c:v>
                </c:pt>
                <c:pt idx="6">
                  <c:v>2931</c:v>
                </c:pt>
                <c:pt idx="7">
                  <c:v>2776</c:v>
                </c:pt>
                <c:pt idx="8">
                  <c:v>2474</c:v>
                </c:pt>
                <c:pt idx="9">
                  <c:v>2539</c:v>
                </c:pt>
                <c:pt idx="10">
                  <c:v>2510</c:v>
                </c:pt>
                <c:pt idx="11">
                  <c:v>2248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AD-459C-B933-0E9C1EC1DF59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'2025'!$K$465:$K$476</c:f>
              <c:numCache>
                <c:formatCode>#,##0</c:formatCode>
                <c:ptCount val="12"/>
                <c:pt idx="0">
                  <c:v>638295</c:v>
                </c:pt>
                <c:pt idx="1">
                  <c:v>620578</c:v>
                </c:pt>
                <c:pt idx="2">
                  <c:v>694122</c:v>
                </c:pt>
                <c:pt idx="3">
                  <c:v>730892</c:v>
                </c:pt>
                <c:pt idx="4">
                  <c:v>787726</c:v>
                </c:pt>
                <c:pt idx="5">
                  <c:v>722487</c:v>
                </c:pt>
                <c:pt idx="6">
                  <c:v>896917</c:v>
                </c:pt>
                <c:pt idx="7">
                  <c:v>832904</c:v>
                </c:pt>
                <c:pt idx="8">
                  <c:v>677185</c:v>
                </c:pt>
                <c:pt idx="9">
                  <c:v>794485</c:v>
                </c:pt>
                <c:pt idx="10">
                  <c:v>736252</c:v>
                </c:pt>
                <c:pt idx="11">
                  <c:v>763237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AD-459C-B933-0E9C1EC1DF59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'2025'!$K$465:$K$476</c:f>
              <c:numCache>
                <c:formatCode>#,##0</c:formatCode>
                <c:ptCount val="12"/>
                <c:pt idx="0">
                  <c:v>638295</c:v>
                </c:pt>
                <c:pt idx="1">
                  <c:v>620578</c:v>
                </c:pt>
                <c:pt idx="2">
                  <c:v>694122</c:v>
                </c:pt>
                <c:pt idx="3">
                  <c:v>730892</c:v>
                </c:pt>
                <c:pt idx="4">
                  <c:v>787726</c:v>
                </c:pt>
                <c:pt idx="5">
                  <c:v>722487</c:v>
                </c:pt>
                <c:pt idx="6">
                  <c:v>896917</c:v>
                </c:pt>
                <c:pt idx="7">
                  <c:v>832904</c:v>
                </c:pt>
                <c:pt idx="8">
                  <c:v>677185</c:v>
                </c:pt>
                <c:pt idx="9">
                  <c:v>794485</c:v>
                </c:pt>
                <c:pt idx="10">
                  <c:v>736252</c:v>
                </c:pt>
                <c:pt idx="11">
                  <c:v>763237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AD-459C-B933-0E9C1EC1D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9439"/>
        <c:axId val="1"/>
      </c:lineChart>
      <c:catAx>
        <c:axId val="449149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943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2013 Gas Production by Month (MCF)</a:t>
            </a:r>
          </a:p>
        </c:rich>
      </c:tx>
      <c:layout>
        <c:manualLayout>
          <c:xMode val="edge"/>
          <c:yMode val="edge"/>
          <c:x val="0.29957819478834102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'2013'!$K$433:$K$444</c:f>
              <c:numCache>
                <c:formatCode>#,##0</c:formatCode>
                <c:ptCount val="12"/>
                <c:pt idx="0">
                  <c:v>5883</c:v>
                </c:pt>
                <c:pt idx="1">
                  <c:v>5232</c:v>
                </c:pt>
                <c:pt idx="2">
                  <c:v>5832</c:v>
                </c:pt>
                <c:pt idx="3">
                  <c:v>5545</c:v>
                </c:pt>
                <c:pt idx="4">
                  <c:v>5212</c:v>
                </c:pt>
                <c:pt idx="5">
                  <c:v>5336</c:v>
                </c:pt>
                <c:pt idx="6">
                  <c:v>5491</c:v>
                </c:pt>
                <c:pt idx="7">
                  <c:v>4903</c:v>
                </c:pt>
                <c:pt idx="8">
                  <c:v>5139</c:v>
                </c:pt>
                <c:pt idx="9">
                  <c:v>5325</c:v>
                </c:pt>
                <c:pt idx="10">
                  <c:v>5374</c:v>
                </c:pt>
                <c:pt idx="11">
                  <c:v>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5-4A3C-AD4C-CE53D875316E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'2013'!$K$465:$K$476</c:f>
              <c:numCache>
                <c:formatCode>#,##0</c:formatCode>
                <c:ptCount val="12"/>
                <c:pt idx="0">
                  <c:v>1702260</c:v>
                </c:pt>
                <c:pt idx="1">
                  <c:v>1513686</c:v>
                </c:pt>
                <c:pt idx="2">
                  <c:v>1462350</c:v>
                </c:pt>
                <c:pt idx="3">
                  <c:v>688681</c:v>
                </c:pt>
                <c:pt idx="4">
                  <c:v>1155813</c:v>
                </c:pt>
                <c:pt idx="5">
                  <c:v>1366855</c:v>
                </c:pt>
                <c:pt idx="6">
                  <c:v>1378686</c:v>
                </c:pt>
                <c:pt idx="7">
                  <c:v>1851273</c:v>
                </c:pt>
                <c:pt idx="8">
                  <c:v>1602675</c:v>
                </c:pt>
                <c:pt idx="9">
                  <c:v>1705197</c:v>
                </c:pt>
                <c:pt idx="10">
                  <c:v>1760701</c:v>
                </c:pt>
                <c:pt idx="11">
                  <c:v>1926516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5-4A3C-AD4C-CE53D875316E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'2013'!$K$465:$K$476</c:f>
              <c:numCache>
                <c:formatCode>#,##0</c:formatCode>
                <c:ptCount val="12"/>
                <c:pt idx="0">
                  <c:v>1702260</c:v>
                </c:pt>
                <c:pt idx="1">
                  <c:v>1513686</c:v>
                </c:pt>
                <c:pt idx="2">
                  <c:v>1462350</c:v>
                </c:pt>
                <c:pt idx="3">
                  <c:v>688681</c:v>
                </c:pt>
                <c:pt idx="4">
                  <c:v>1155813</c:v>
                </c:pt>
                <c:pt idx="5">
                  <c:v>1366855</c:v>
                </c:pt>
                <c:pt idx="6">
                  <c:v>1378686</c:v>
                </c:pt>
                <c:pt idx="7">
                  <c:v>1851273</c:v>
                </c:pt>
                <c:pt idx="8">
                  <c:v>1602675</c:v>
                </c:pt>
                <c:pt idx="9">
                  <c:v>1705197</c:v>
                </c:pt>
                <c:pt idx="10">
                  <c:v>1760701</c:v>
                </c:pt>
                <c:pt idx="11">
                  <c:v>1926516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55-4A3C-AD4C-CE53D8753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79455"/>
        <c:axId val="1"/>
      </c:lineChart>
      <c:catAx>
        <c:axId val="45207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7945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46410515672392"/>
          <c:y val="0.26164397943407758"/>
          <c:w val="0.1779575328614762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2013 Oil Production by Month (Barrels)</a:t>
            </a:r>
          </a:p>
        </c:rich>
      </c:tx>
      <c:layout>
        <c:manualLayout>
          <c:xMode val="edge"/>
          <c:yMode val="edge"/>
          <c:x val="0.29113943669073722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'2013'!$J$433:$J$444</c:f>
              <c:numCache>
                <c:formatCode>#,##0</c:formatCode>
                <c:ptCount val="12"/>
                <c:pt idx="0">
                  <c:v>65379</c:v>
                </c:pt>
                <c:pt idx="1">
                  <c:v>58661</c:v>
                </c:pt>
                <c:pt idx="2">
                  <c:v>67002</c:v>
                </c:pt>
                <c:pt idx="3">
                  <c:v>63267</c:v>
                </c:pt>
                <c:pt idx="4">
                  <c:v>61240</c:v>
                </c:pt>
                <c:pt idx="5">
                  <c:v>59204</c:v>
                </c:pt>
                <c:pt idx="6">
                  <c:v>62380</c:v>
                </c:pt>
                <c:pt idx="7">
                  <c:v>61746</c:v>
                </c:pt>
                <c:pt idx="8">
                  <c:v>62825</c:v>
                </c:pt>
                <c:pt idx="9">
                  <c:v>64291</c:v>
                </c:pt>
                <c:pt idx="10">
                  <c:v>63263</c:v>
                </c:pt>
                <c:pt idx="11">
                  <c:v>55023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3-4908-8CA2-D03B74B33A21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'2013'!$I$449:$I$460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'2013'!$J$449:$J$460</c:f>
              <c:numCache>
                <c:formatCode>#,##0</c:formatCode>
                <c:ptCount val="12"/>
                <c:pt idx="0">
                  <c:v>121303</c:v>
                </c:pt>
                <c:pt idx="1">
                  <c:v>108349</c:v>
                </c:pt>
                <c:pt idx="2">
                  <c:v>132781</c:v>
                </c:pt>
                <c:pt idx="3">
                  <c:v>56642</c:v>
                </c:pt>
                <c:pt idx="4">
                  <c:v>107517</c:v>
                </c:pt>
                <c:pt idx="5">
                  <c:v>108132</c:v>
                </c:pt>
                <c:pt idx="6">
                  <c:v>109591</c:v>
                </c:pt>
                <c:pt idx="7">
                  <c:v>135135</c:v>
                </c:pt>
                <c:pt idx="8">
                  <c:v>137001</c:v>
                </c:pt>
                <c:pt idx="9">
                  <c:v>138667</c:v>
                </c:pt>
                <c:pt idx="10">
                  <c:v>133545</c:v>
                </c:pt>
                <c:pt idx="11">
                  <c:v>141079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83-4908-8CA2-D03B74B33A21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'2013'!$J$465:$J$476</c:f>
              <c:numCache>
                <c:formatCode>#,##0</c:formatCode>
                <c:ptCount val="12"/>
                <c:pt idx="0">
                  <c:v>186682</c:v>
                </c:pt>
                <c:pt idx="1">
                  <c:v>167010</c:v>
                </c:pt>
                <c:pt idx="2">
                  <c:v>199783</c:v>
                </c:pt>
                <c:pt idx="3">
                  <c:v>119909</c:v>
                </c:pt>
                <c:pt idx="4">
                  <c:v>168757</c:v>
                </c:pt>
                <c:pt idx="5">
                  <c:v>167336</c:v>
                </c:pt>
                <c:pt idx="6">
                  <c:v>171971</c:v>
                </c:pt>
                <c:pt idx="7">
                  <c:v>196881</c:v>
                </c:pt>
                <c:pt idx="8">
                  <c:v>199826</c:v>
                </c:pt>
                <c:pt idx="9">
                  <c:v>202958</c:v>
                </c:pt>
                <c:pt idx="10">
                  <c:v>196808</c:v>
                </c:pt>
                <c:pt idx="11">
                  <c:v>196102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83-4908-8CA2-D03B74B33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82815"/>
        <c:axId val="1"/>
      </c:lineChart>
      <c:catAx>
        <c:axId val="45208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82815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317492416582409"/>
          <c:y val="0.18575867645027344"/>
          <c:w val="0.17290192113245706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2013 Water Production by Month (Barrels)</a:t>
            </a:r>
          </a:p>
        </c:rich>
      </c:tx>
      <c:layout>
        <c:manualLayout>
          <c:xMode val="edge"/>
          <c:yMode val="edge"/>
          <c:x val="0.30623026520067198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'2013'!$L$433:$L$444</c:f>
              <c:numCache>
                <c:formatCode>#,##0</c:formatCode>
                <c:ptCount val="12"/>
                <c:pt idx="0">
                  <c:v>877670</c:v>
                </c:pt>
                <c:pt idx="1">
                  <c:v>1081757</c:v>
                </c:pt>
                <c:pt idx="2">
                  <c:v>882593</c:v>
                </c:pt>
                <c:pt idx="3">
                  <c:v>1124579</c:v>
                </c:pt>
                <c:pt idx="4">
                  <c:v>1175428</c:v>
                </c:pt>
                <c:pt idx="5">
                  <c:v>1294705</c:v>
                </c:pt>
                <c:pt idx="6">
                  <c:v>1247004</c:v>
                </c:pt>
                <c:pt idx="7">
                  <c:v>1248767</c:v>
                </c:pt>
                <c:pt idx="8">
                  <c:v>1141307</c:v>
                </c:pt>
                <c:pt idx="9">
                  <c:v>1257144</c:v>
                </c:pt>
                <c:pt idx="10">
                  <c:v>1238503</c:v>
                </c:pt>
                <c:pt idx="11">
                  <c:v>1093861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1-4964-85EF-7C6C41140B23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'2013'!$I$449:$I$460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'2013'!$L$449:$L$460</c:f>
              <c:numCache>
                <c:formatCode>#,##0</c:formatCode>
                <c:ptCount val="12"/>
                <c:pt idx="0">
                  <c:v>4200330</c:v>
                </c:pt>
                <c:pt idx="1">
                  <c:v>3764409</c:v>
                </c:pt>
                <c:pt idx="2">
                  <c:v>4343900</c:v>
                </c:pt>
                <c:pt idx="3">
                  <c:v>2020371</c:v>
                </c:pt>
                <c:pt idx="4">
                  <c:v>3943316</c:v>
                </c:pt>
                <c:pt idx="5">
                  <c:v>3529577</c:v>
                </c:pt>
                <c:pt idx="6">
                  <c:v>3904806</c:v>
                </c:pt>
                <c:pt idx="7">
                  <c:v>3990995</c:v>
                </c:pt>
                <c:pt idx="8">
                  <c:v>3974830</c:v>
                </c:pt>
                <c:pt idx="9">
                  <c:v>3660548</c:v>
                </c:pt>
                <c:pt idx="10">
                  <c:v>4016784</c:v>
                </c:pt>
                <c:pt idx="11">
                  <c:v>4237389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1-4964-85EF-7C6C41140B23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'2013'!$L$465:$L$476</c:f>
              <c:numCache>
                <c:formatCode>#,##0</c:formatCode>
                <c:ptCount val="12"/>
                <c:pt idx="0">
                  <c:v>5078000</c:v>
                </c:pt>
                <c:pt idx="1">
                  <c:v>4846166</c:v>
                </c:pt>
                <c:pt idx="2">
                  <c:v>5226493</c:v>
                </c:pt>
                <c:pt idx="3">
                  <c:v>3144950</c:v>
                </c:pt>
                <c:pt idx="4">
                  <c:v>5118744</c:v>
                </c:pt>
                <c:pt idx="5">
                  <c:v>4824282</c:v>
                </c:pt>
                <c:pt idx="6">
                  <c:v>5151810</c:v>
                </c:pt>
                <c:pt idx="7">
                  <c:v>5239762</c:v>
                </c:pt>
                <c:pt idx="8">
                  <c:v>5116137</c:v>
                </c:pt>
                <c:pt idx="9">
                  <c:v>4917692</c:v>
                </c:pt>
                <c:pt idx="10">
                  <c:v>5255287</c:v>
                </c:pt>
                <c:pt idx="11">
                  <c:v>5331250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1-4964-85EF-7C6C41140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81375"/>
        <c:axId val="1"/>
      </c:lineChart>
      <c:catAx>
        <c:axId val="452081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8137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9413549039434"/>
          <c:y val="0.12636707774833128"/>
          <c:w val="0.211324570273003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2012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79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'2012'!$K$433:$K$444</c:f>
              <c:numCache>
                <c:formatCode>#,##0</c:formatCode>
                <c:ptCount val="12"/>
                <c:pt idx="0">
                  <c:v>6089</c:v>
                </c:pt>
                <c:pt idx="1">
                  <c:v>6049</c:v>
                </c:pt>
                <c:pt idx="2">
                  <c:v>6316</c:v>
                </c:pt>
                <c:pt idx="3">
                  <c:v>5136</c:v>
                </c:pt>
                <c:pt idx="4">
                  <c:v>5455</c:v>
                </c:pt>
                <c:pt idx="5">
                  <c:v>6371</c:v>
                </c:pt>
                <c:pt idx="6">
                  <c:v>6797</c:v>
                </c:pt>
                <c:pt idx="7">
                  <c:v>4742</c:v>
                </c:pt>
                <c:pt idx="8">
                  <c:v>6515</c:v>
                </c:pt>
                <c:pt idx="9">
                  <c:v>6772</c:v>
                </c:pt>
                <c:pt idx="10">
                  <c:v>6448</c:v>
                </c:pt>
                <c:pt idx="11">
                  <c:v>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A-43F6-9963-F248DAFF8959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'2012'!$K$465:$K$476</c:f>
              <c:numCache>
                <c:formatCode>#,##0</c:formatCode>
                <c:ptCount val="12"/>
                <c:pt idx="0">
                  <c:v>1600884</c:v>
                </c:pt>
                <c:pt idx="1">
                  <c:v>1462913</c:v>
                </c:pt>
                <c:pt idx="2">
                  <c:v>1519300</c:v>
                </c:pt>
                <c:pt idx="3">
                  <c:v>1593407</c:v>
                </c:pt>
                <c:pt idx="4">
                  <c:v>1118035</c:v>
                </c:pt>
                <c:pt idx="5">
                  <c:v>1129787</c:v>
                </c:pt>
                <c:pt idx="6">
                  <c:v>1330769</c:v>
                </c:pt>
                <c:pt idx="7">
                  <c:v>1757194</c:v>
                </c:pt>
                <c:pt idx="8">
                  <c:v>1808910</c:v>
                </c:pt>
                <c:pt idx="9">
                  <c:v>1766783</c:v>
                </c:pt>
                <c:pt idx="10">
                  <c:v>2033564</c:v>
                </c:pt>
                <c:pt idx="11">
                  <c:v>1665518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A-43F6-9963-F248DAFF8959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'2012'!$K$465:$K$476</c:f>
              <c:numCache>
                <c:formatCode>#,##0</c:formatCode>
                <c:ptCount val="12"/>
                <c:pt idx="0">
                  <c:v>1600884</c:v>
                </c:pt>
                <c:pt idx="1">
                  <c:v>1462913</c:v>
                </c:pt>
                <c:pt idx="2">
                  <c:v>1519300</c:v>
                </c:pt>
                <c:pt idx="3">
                  <c:v>1593407</c:v>
                </c:pt>
                <c:pt idx="4">
                  <c:v>1118035</c:v>
                </c:pt>
                <c:pt idx="5">
                  <c:v>1129787</c:v>
                </c:pt>
                <c:pt idx="6">
                  <c:v>1330769</c:v>
                </c:pt>
                <c:pt idx="7">
                  <c:v>1757194</c:v>
                </c:pt>
                <c:pt idx="8">
                  <c:v>1808910</c:v>
                </c:pt>
                <c:pt idx="9">
                  <c:v>1766783</c:v>
                </c:pt>
                <c:pt idx="10">
                  <c:v>2033564</c:v>
                </c:pt>
                <c:pt idx="11">
                  <c:v>1665518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A-43F6-9963-F248DAFF8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23343"/>
        <c:axId val="1"/>
      </c:lineChart>
      <c:catAx>
        <c:axId val="45152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23343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164397943407758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2012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68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'2012'!$J$433:$J$444</c:f>
              <c:numCache>
                <c:formatCode>#,##0</c:formatCode>
                <c:ptCount val="12"/>
                <c:pt idx="0">
                  <c:v>75905</c:v>
                </c:pt>
                <c:pt idx="1">
                  <c:v>73122</c:v>
                </c:pt>
                <c:pt idx="2">
                  <c:v>75029</c:v>
                </c:pt>
                <c:pt idx="3">
                  <c:v>64163</c:v>
                </c:pt>
                <c:pt idx="4">
                  <c:v>68869</c:v>
                </c:pt>
                <c:pt idx="5">
                  <c:v>75173</c:v>
                </c:pt>
                <c:pt idx="6">
                  <c:v>79812</c:v>
                </c:pt>
                <c:pt idx="7">
                  <c:v>61198</c:v>
                </c:pt>
                <c:pt idx="8">
                  <c:v>75462</c:v>
                </c:pt>
                <c:pt idx="9">
                  <c:v>75429</c:v>
                </c:pt>
                <c:pt idx="10">
                  <c:v>70235</c:v>
                </c:pt>
                <c:pt idx="11">
                  <c:v>74169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8-4BBA-9184-77437FA32610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'2012'!$I$449:$I$460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'2012'!$J$449:$J$460</c:f>
              <c:numCache>
                <c:formatCode>#,##0</c:formatCode>
                <c:ptCount val="12"/>
                <c:pt idx="0">
                  <c:v>105828</c:v>
                </c:pt>
                <c:pt idx="1">
                  <c:v>100594</c:v>
                </c:pt>
                <c:pt idx="2">
                  <c:v>105270</c:v>
                </c:pt>
                <c:pt idx="3">
                  <c:v>99054</c:v>
                </c:pt>
                <c:pt idx="4">
                  <c:v>101743</c:v>
                </c:pt>
                <c:pt idx="5">
                  <c:v>103523</c:v>
                </c:pt>
                <c:pt idx="6">
                  <c:v>108993</c:v>
                </c:pt>
                <c:pt idx="7">
                  <c:v>111884</c:v>
                </c:pt>
                <c:pt idx="8">
                  <c:v>108736</c:v>
                </c:pt>
                <c:pt idx="9">
                  <c:v>116553</c:v>
                </c:pt>
                <c:pt idx="10">
                  <c:v>124633</c:v>
                </c:pt>
                <c:pt idx="11">
                  <c:v>115767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C8-4BBA-9184-77437FA32610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'2012'!$J$465:$J$476</c:f>
              <c:numCache>
                <c:formatCode>#,##0</c:formatCode>
                <c:ptCount val="12"/>
                <c:pt idx="0">
                  <c:v>181733</c:v>
                </c:pt>
                <c:pt idx="1">
                  <c:v>173716</c:v>
                </c:pt>
                <c:pt idx="2">
                  <c:v>180299</c:v>
                </c:pt>
                <c:pt idx="3">
                  <c:v>163217</c:v>
                </c:pt>
                <c:pt idx="4">
                  <c:v>170612</c:v>
                </c:pt>
                <c:pt idx="5">
                  <c:v>178696</c:v>
                </c:pt>
                <c:pt idx="6">
                  <c:v>188805</c:v>
                </c:pt>
                <c:pt idx="7">
                  <c:v>173082</c:v>
                </c:pt>
                <c:pt idx="8">
                  <c:v>184198</c:v>
                </c:pt>
                <c:pt idx="9">
                  <c:v>191982</c:v>
                </c:pt>
                <c:pt idx="10">
                  <c:v>194868</c:v>
                </c:pt>
                <c:pt idx="11">
                  <c:v>189936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8-4BBA-9184-77437FA32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28143"/>
        <c:axId val="1"/>
      </c:lineChart>
      <c:catAx>
        <c:axId val="4515281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28143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2012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49"/>
          <c:y val="0.12423873325213165"/>
          <c:w val="0.77507919746568199"/>
          <c:h val="0.82825822168087748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'2012'!$L$433:$L$444</c:f>
              <c:numCache>
                <c:formatCode>#,##0</c:formatCode>
                <c:ptCount val="12"/>
                <c:pt idx="0">
                  <c:v>1242444</c:v>
                </c:pt>
                <c:pt idx="1">
                  <c:v>1213950</c:v>
                </c:pt>
                <c:pt idx="2">
                  <c:v>1284665</c:v>
                </c:pt>
                <c:pt idx="3">
                  <c:v>1187432</c:v>
                </c:pt>
                <c:pt idx="4">
                  <c:v>1325460</c:v>
                </c:pt>
                <c:pt idx="5">
                  <c:v>1320067</c:v>
                </c:pt>
                <c:pt idx="6">
                  <c:v>1331438</c:v>
                </c:pt>
                <c:pt idx="7">
                  <c:v>1084767</c:v>
                </c:pt>
                <c:pt idx="8">
                  <c:v>1289462</c:v>
                </c:pt>
                <c:pt idx="9">
                  <c:v>1296230</c:v>
                </c:pt>
                <c:pt idx="10">
                  <c:v>1111647</c:v>
                </c:pt>
                <c:pt idx="11">
                  <c:v>1277711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A-4340-B1D5-A8BFBDE1EDAB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'2012'!$I$449:$I$460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'2012'!$L$449:$L$460</c:f>
              <c:numCache>
                <c:formatCode>#,##0</c:formatCode>
                <c:ptCount val="12"/>
                <c:pt idx="0">
                  <c:v>4113174</c:v>
                </c:pt>
                <c:pt idx="1">
                  <c:v>3797940</c:v>
                </c:pt>
                <c:pt idx="2">
                  <c:v>4031259</c:v>
                </c:pt>
                <c:pt idx="3">
                  <c:v>3575425</c:v>
                </c:pt>
                <c:pt idx="4">
                  <c:v>3723186</c:v>
                </c:pt>
                <c:pt idx="5">
                  <c:v>4034932</c:v>
                </c:pt>
                <c:pt idx="6">
                  <c:v>4011425</c:v>
                </c:pt>
                <c:pt idx="7">
                  <c:v>4274956</c:v>
                </c:pt>
                <c:pt idx="8">
                  <c:v>4176998</c:v>
                </c:pt>
                <c:pt idx="9">
                  <c:v>4187043</c:v>
                </c:pt>
                <c:pt idx="10">
                  <c:v>3644291</c:v>
                </c:pt>
                <c:pt idx="11">
                  <c:v>4104977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A-4340-B1D5-A8BFBDE1EDAB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'2012'!$L$465:$L$476</c:f>
              <c:numCache>
                <c:formatCode>#,##0</c:formatCode>
                <c:ptCount val="12"/>
                <c:pt idx="0">
                  <c:v>5355618</c:v>
                </c:pt>
                <c:pt idx="1">
                  <c:v>5011890</c:v>
                </c:pt>
                <c:pt idx="2">
                  <c:v>5315924</c:v>
                </c:pt>
                <c:pt idx="3">
                  <c:v>4762857</c:v>
                </c:pt>
                <c:pt idx="4">
                  <c:v>5048646</c:v>
                </c:pt>
                <c:pt idx="5">
                  <c:v>5354999</c:v>
                </c:pt>
                <c:pt idx="6">
                  <c:v>5342863</c:v>
                </c:pt>
                <c:pt idx="7">
                  <c:v>5359723</c:v>
                </c:pt>
                <c:pt idx="8">
                  <c:v>5466460</c:v>
                </c:pt>
                <c:pt idx="9">
                  <c:v>5483273</c:v>
                </c:pt>
                <c:pt idx="10">
                  <c:v>4755938</c:v>
                </c:pt>
                <c:pt idx="11">
                  <c:v>5382688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AA-4340-B1D5-A8BFBDE1E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30543"/>
        <c:axId val="1"/>
      </c:lineChart>
      <c:catAx>
        <c:axId val="451530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3054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636707774833128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2011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73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'2011'!$K$433:$K$444</c:f>
              <c:numCache>
                <c:formatCode>#,##0</c:formatCode>
                <c:ptCount val="12"/>
                <c:pt idx="0">
                  <c:v>5735</c:v>
                </c:pt>
                <c:pt idx="1">
                  <c:v>4779</c:v>
                </c:pt>
                <c:pt idx="2">
                  <c:v>5643</c:v>
                </c:pt>
                <c:pt idx="3">
                  <c:v>5144</c:v>
                </c:pt>
                <c:pt idx="4">
                  <c:v>5149</c:v>
                </c:pt>
                <c:pt idx="5">
                  <c:v>7693</c:v>
                </c:pt>
                <c:pt idx="6">
                  <c:v>6438</c:v>
                </c:pt>
                <c:pt idx="7">
                  <c:v>6424</c:v>
                </c:pt>
                <c:pt idx="8">
                  <c:v>6187</c:v>
                </c:pt>
                <c:pt idx="9">
                  <c:v>6127</c:v>
                </c:pt>
                <c:pt idx="10">
                  <c:v>5833</c:v>
                </c:pt>
                <c:pt idx="11">
                  <c:v>5873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A-4155-A5C7-5A97348CD15A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'2011'!$K$465:$K$476</c:f>
              <c:numCache>
                <c:formatCode>#,##0</c:formatCode>
                <c:ptCount val="12"/>
                <c:pt idx="0">
                  <c:v>1530289</c:v>
                </c:pt>
                <c:pt idx="1">
                  <c:v>1516618</c:v>
                </c:pt>
                <c:pt idx="2">
                  <c:v>1509171</c:v>
                </c:pt>
                <c:pt idx="3">
                  <c:v>1518696</c:v>
                </c:pt>
                <c:pt idx="4">
                  <c:v>1521590</c:v>
                </c:pt>
                <c:pt idx="5">
                  <c:v>1525075</c:v>
                </c:pt>
                <c:pt idx="6">
                  <c:v>1306886</c:v>
                </c:pt>
                <c:pt idx="7">
                  <c:v>1072790</c:v>
                </c:pt>
                <c:pt idx="8">
                  <c:v>1370835</c:v>
                </c:pt>
                <c:pt idx="9">
                  <c:v>1454662</c:v>
                </c:pt>
                <c:pt idx="10">
                  <c:v>1427486</c:v>
                </c:pt>
                <c:pt idx="11">
                  <c:v>1468003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A-4155-A5C7-5A97348CD15A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'2011'!$K$465:$K$476</c:f>
              <c:numCache>
                <c:formatCode>#,##0</c:formatCode>
                <c:ptCount val="12"/>
                <c:pt idx="0">
                  <c:v>1530289</c:v>
                </c:pt>
                <c:pt idx="1">
                  <c:v>1516618</c:v>
                </c:pt>
                <c:pt idx="2">
                  <c:v>1509171</c:v>
                </c:pt>
                <c:pt idx="3">
                  <c:v>1518696</c:v>
                </c:pt>
                <c:pt idx="4">
                  <c:v>1521590</c:v>
                </c:pt>
                <c:pt idx="5">
                  <c:v>1525075</c:v>
                </c:pt>
                <c:pt idx="6">
                  <c:v>1306886</c:v>
                </c:pt>
                <c:pt idx="7">
                  <c:v>1072790</c:v>
                </c:pt>
                <c:pt idx="8">
                  <c:v>1370835</c:v>
                </c:pt>
                <c:pt idx="9">
                  <c:v>1454662</c:v>
                </c:pt>
                <c:pt idx="10">
                  <c:v>1427486</c:v>
                </c:pt>
                <c:pt idx="11">
                  <c:v>1468003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A-4155-A5C7-5A97348CD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08943"/>
        <c:axId val="1"/>
      </c:lineChart>
      <c:catAx>
        <c:axId val="451508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08943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438370546147483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2011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34E-2"/>
          <c:y val="0.17182675526282173"/>
          <c:w val="0.86287008717992564"/>
          <c:h val="0.65944322290055934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'2011'!$J$433:$J$444</c:f>
              <c:numCache>
                <c:formatCode>#,##0</c:formatCode>
                <c:ptCount val="12"/>
                <c:pt idx="0">
                  <c:v>68615</c:v>
                </c:pt>
                <c:pt idx="1">
                  <c:v>59833</c:v>
                </c:pt>
                <c:pt idx="2">
                  <c:v>68491</c:v>
                </c:pt>
                <c:pt idx="3">
                  <c:v>64152</c:v>
                </c:pt>
                <c:pt idx="4">
                  <c:v>63867</c:v>
                </c:pt>
                <c:pt idx="5">
                  <c:v>64917</c:v>
                </c:pt>
                <c:pt idx="6">
                  <c:v>72913</c:v>
                </c:pt>
                <c:pt idx="7">
                  <c:v>71838</c:v>
                </c:pt>
                <c:pt idx="8">
                  <c:v>70600</c:v>
                </c:pt>
                <c:pt idx="9">
                  <c:v>72757</c:v>
                </c:pt>
                <c:pt idx="10">
                  <c:v>71686</c:v>
                </c:pt>
                <c:pt idx="11">
                  <c:v>71309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E-4515-B413-018E9DB1A15E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'2011'!$I$449:$I$460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'2011'!$J$449:$J$460</c:f>
              <c:numCache>
                <c:formatCode>#,##0</c:formatCode>
                <c:ptCount val="12"/>
                <c:pt idx="0">
                  <c:v>102921</c:v>
                </c:pt>
                <c:pt idx="1">
                  <c:v>87616</c:v>
                </c:pt>
                <c:pt idx="2">
                  <c:v>104901</c:v>
                </c:pt>
                <c:pt idx="3">
                  <c:v>101857</c:v>
                </c:pt>
                <c:pt idx="4">
                  <c:v>104799</c:v>
                </c:pt>
                <c:pt idx="5">
                  <c:v>96845</c:v>
                </c:pt>
                <c:pt idx="6">
                  <c:v>91392</c:v>
                </c:pt>
                <c:pt idx="7">
                  <c:v>72203</c:v>
                </c:pt>
                <c:pt idx="8">
                  <c:v>102125</c:v>
                </c:pt>
                <c:pt idx="9">
                  <c:v>114506</c:v>
                </c:pt>
                <c:pt idx="10">
                  <c:v>110064</c:v>
                </c:pt>
                <c:pt idx="11">
                  <c:v>113247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E-4515-B413-018E9DB1A15E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'2011'!$J$465:$J$476</c:f>
              <c:numCache>
                <c:formatCode>#,##0</c:formatCode>
                <c:ptCount val="12"/>
                <c:pt idx="0">
                  <c:v>171536</c:v>
                </c:pt>
                <c:pt idx="1">
                  <c:v>147449</c:v>
                </c:pt>
                <c:pt idx="2">
                  <c:v>173392</c:v>
                </c:pt>
                <c:pt idx="3">
                  <c:v>166009</c:v>
                </c:pt>
                <c:pt idx="4">
                  <c:v>168666</c:v>
                </c:pt>
                <c:pt idx="5">
                  <c:v>161762</c:v>
                </c:pt>
                <c:pt idx="6">
                  <c:v>164305</c:v>
                </c:pt>
                <c:pt idx="7">
                  <c:v>144041</c:v>
                </c:pt>
                <c:pt idx="8">
                  <c:v>172725</c:v>
                </c:pt>
                <c:pt idx="9">
                  <c:v>187263</c:v>
                </c:pt>
                <c:pt idx="10">
                  <c:v>181750</c:v>
                </c:pt>
                <c:pt idx="11">
                  <c:v>184556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E-4515-B413-018E9DB1A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18063"/>
        <c:axId val="1"/>
      </c:lineChart>
      <c:catAx>
        <c:axId val="451518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18063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035453597497392"/>
          <c:y val="0.1873066640663725"/>
          <c:w val="0.17413972888425444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2011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476"/>
          <c:y val="0.1242387332521316"/>
          <c:w val="0.77507919746568155"/>
          <c:h val="0.82825822168087715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'2011'!$L$433:$L$444</c:f>
              <c:numCache>
                <c:formatCode>#,##0</c:formatCode>
                <c:ptCount val="12"/>
                <c:pt idx="0">
                  <c:v>1044368</c:v>
                </c:pt>
                <c:pt idx="1">
                  <c:v>928989</c:v>
                </c:pt>
                <c:pt idx="2">
                  <c:v>1161847</c:v>
                </c:pt>
                <c:pt idx="3">
                  <c:v>1215727</c:v>
                </c:pt>
                <c:pt idx="4">
                  <c:v>1185773</c:v>
                </c:pt>
                <c:pt idx="5">
                  <c:v>1173253</c:v>
                </c:pt>
                <c:pt idx="6">
                  <c:v>1339357</c:v>
                </c:pt>
                <c:pt idx="7">
                  <c:v>1302278</c:v>
                </c:pt>
                <c:pt idx="8">
                  <c:v>1224607</c:v>
                </c:pt>
                <c:pt idx="9">
                  <c:v>1238442</c:v>
                </c:pt>
                <c:pt idx="10">
                  <c:v>1222351</c:v>
                </c:pt>
                <c:pt idx="11">
                  <c:v>1017982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6-4CC7-9095-1BD454F0546B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'2011'!$I$449:$I$460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'2011'!$L$449:$L$460</c:f>
              <c:numCache>
                <c:formatCode>#,##0</c:formatCode>
                <c:ptCount val="12"/>
                <c:pt idx="0">
                  <c:v>4140482</c:v>
                </c:pt>
                <c:pt idx="1">
                  <c:v>3607909</c:v>
                </c:pt>
                <c:pt idx="2">
                  <c:v>3784998</c:v>
                </c:pt>
                <c:pt idx="3">
                  <c:v>3947327</c:v>
                </c:pt>
                <c:pt idx="4">
                  <c:v>4236793</c:v>
                </c:pt>
                <c:pt idx="5">
                  <c:v>3928202</c:v>
                </c:pt>
                <c:pt idx="6">
                  <c:v>3697598</c:v>
                </c:pt>
                <c:pt idx="7">
                  <c:v>3186659</c:v>
                </c:pt>
                <c:pt idx="8">
                  <c:v>4072353</c:v>
                </c:pt>
                <c:pt idx="9">
                  <c:v>4146714</c:v>
                </c:pt>
                <c:pt idx="10">
                  <c:v>4093634</c:v>
                </c:pt>
                <c:pt idx="11">
                  <c:v>4220640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6-4CC7-9095-1BD454F0546B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'2011'!$L$465:$L$476</c:f>
              <c:numCache>
                <c:formatCode>#,##0</c:formatCode>
                <c:ptCount val="12"/>
                <c:pt idx="0">
                  <c:v>5184850</c:v>
                </c:pt>
                <c:pt idx="1">
                  <c:v>4536898</c:v>
                </c:pt>
                <c:pt idx="2">
                  <c:v>4946845</c:v>
                </c:pt>
                <c:pt idx="3">
                  <c:v>5163054</c:v>
                </c:pt>
                <c:pt idx="4">
                  <c:v>5422566</c:v>
                </c:pt>
                <c:pt idx="5">
                  <c:v>5101455</c:v>
                </c:pt>
                <c:pt idx="6">
                  <c:v>5036955</c:v>
                </c:pt>
                <c:pt idx="7">
                  <c:v>4488937</c:v>
                </c:pt>
                <c:pt idx="8">
                  <c:v>5296960</c:v>
                </c:pt>
                <c:pt idx="9">
                  <c:v>5385156</c:v>
                </c:pt>
                <c:pt idx="10">
                  <c:v>5315985</c:v>
                </c:pt>
                <c:pt idx="11">
                  <c:v>5238622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6-4CC7-9095-1BD454F05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21423"/>
        <c:axId val="1"/>
      </c:lineChart>
      <c:catAx>
        <c:axId val="451521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2142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054223149113661"/>
          <c:y val="0.12636707774833128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2010 Gas Production by Month (MCF)</a:t>
            </a:r>
          </a:p>
        </c:rich>
      </c:tx>
      <c:layout>
        <c:manualLayout>
          <c:xMode val="edge"/>
          <c:yMode val="edge"/>
          <c:x val="0.29957820489830078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62"/>
          <c:w val="0.81540168385095668"/>
          <c:h val="0.74931556969416846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'2010'!$I$462:$I$473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'2010'!$K$446:$K$457</c:f>
              <c:numCache>
                <c:formatCode>#,##0</c:formatCode>
                <c:ptCount val="12"/>
                <c:pt idx="0">
                  <c:v>4460</c:v>
                </c:pt>
                <c:pt idx="1">
                  <c:v>5017</c:v>
                </c:pt>
                <c:pt idx="2">
                  <c:v>6098</c:v>
                </c:pt>
                <c:pt idx="3">
                  <c:v>5716</c:v>
                </c:pt>
                <c:pt idx="4">
                  <c:v>6208</c:v>
                </c:pt>
                <c:pt idx="5">
                  <c:v>6283</c:v>
                </c:pt>
                <c:pt idx="6">
                  <c:v>6525</c:v>
                </c:pt>
                <c:pt idx="7">
                  <c:v>5962</c:v>
                </c:pt>
                <c:pt idx="8">
                  <c:v>5133</c:v>
                </c:pt>
                <c:pt idx="9">
                  <c:v>4425</c:v>
                </c:pt>
                <c:pt idx="10">
                  <c:v>3544</c:v>
                </c:pt>
                <c:pt idx="11">
                  <c:v>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1-45C2-B391-620D06936D10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'2010'!$I$462:$I$473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'2010'!$K$462:$K$473</c:f>
              <c:numCache>
                <c:formatCode>#,##0</c:formatCode>
                <c:ptCount val="12"/>
                <c:pt idx="0">
                  <c:v>598002</c:v>
                </c:pt>
                <c:pt idx="1">
                  <c:v>825961</c:v>
                </c:pt>
                <c:pt idx="2">
                  <c:v>820412</c:v>
                </c:pt>
                <c:pt idx="3">
                  <c:v>1028595</c:v>
                </c:pt>
                <c:pt idx="4">
                  <c:v>1036741</c:v>
                </c:pt>
                <c:pt idx="5">
                  <c:v>958662</c:v>
                </c:pt>
                <c:pt idx="6">
                  <c:v>1159184</c:v>
                </c:pt>
                <c:pt idx="7">
                  <c:v>1506440</c:v>
                </c:pt>
                <c:pt idx="8">
                  <c:v>1505941</c:v>
                </c:pt>
                <c:pt idx="9">
                  <c:v>1491848</c:v>
                </c:pt>
                <c:pt idx="10">
                  <c:v>1500977</c:v>
                </c:pt>
                <c:pt idx="11">
                  <c:v>1515422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1-45C2-B391-620D06936D10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'2010'!$I$462:$I$473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'2010'!$K$478:$K$489</c:f>
              <c:numCache>
                <c:formatCode>#,##0</c:formatCode>
                <c:ptCount val="12"/>
                <c:pt idx="0">
                  <c:v>602462</c:v>
                </c:pt>
                <c:pt idx="1">
                  <c:v>830978</c:v>
                </c:pt>
                <c:pt idx="2">
                  <c:v>826510</c:v>
                </c:pt>
                <c:pt idx="3">
                  <c:v>1034311</c:v>
                </c:pt>
                <c:pt idx="4">
                  <c:v>1042949</c:v>
                </c:pt>
                <c:pt idx="5">
                  <c:v>964945</c:v>
                </c:pt>
                <c:pt idx="6">
                  <c:v>1165709</c:v>
                </c:pt>
                <c:pt idx="7">
                  <c:v>1512402</c:v>
                </c:pt>
                <c:pt idx="8">
                  <c:v>1511074</c:v>
                </c:pt>
                <c:pt idx="9">
                  <c:v>1496273</c:v>
                </c:pt>
                <c:pt idx="10">
                  <c:v>1504521</c:v>
                </c:pt>
                <c:pt idx="11">
                  <c:v>1521789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81-45C2-B391-620D06936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15183"/>
        <c:axId val="1"/>
      </c:lineChart>
      <c:catAx>
        <c:axId val="4515151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15183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15189949082441"/>
          <c:y val="0.26164397943407758"/>
          <c:w val="0.17908924427924766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2025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'2025'!$J$433:$J$444</c:f>
              <c:numCache>
                <c:formatCode>#,##0</c:formatCode>
                <c:ptCount val="12"/>
                <c:pt idx="0">
                  <c:v>24520</c:v>
                </c:pt>
                <c:pt idx="1">
                  <c:v>18383</c:v>
                </c:pt>
                <c:pt idx="2">
                  <c:v>22409</c:v>
                </c:pt>
                <c:pt idx="3">
                  <c:v>19563</c:v>
                </c:pt>
                <c:pt idx="4">
                  <c:v>21841</c:v>
                </c:pt>
                <c:pt idx="5">
                  <c:v>19657</c:v>
                </c:pt>
                <c:pt idx="6">
                  <c:v>21719</c:v>
                </c:pt>
                <c:pt idx="7">
                  <c:v>21697</c:v>
                </c:pt>
                <c:pt idx="8">
                  <c:v>20459</c:v>
                </c:pt>
                <c:pt idx="9">
                  <c:v>24521</c:v>
                </c:pt>
                <c:pt idx="10">
                  <c:v>19699</c:v>
                </c:pt>
                <c:pt idx="11">
                  <c:v>17128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6-4AF5-A204-54EEC6AD1698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'2025'!$I$449:$I$460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'2025'!$J$449:$J$460</c:f>
              <c:numCache>
                <c:formatCode>#,##0</c:formatCode>
                <c:ptCount val="12"/>
                <c:pt idx="0">
                  <c:v>36020</c:v>
                </c:pt>
                <c:pt idx="1">
                  <c:v>36692</c:v>
                </c:pt>
                <c:pt idx="2">
                  <c:v>41872</c:v>
                </c:pt>
                <c:pt idx="3">
                  <c:v>45161</c:v>
                </c:pt>
                <c:pt idx="4">
                  <c:v>48994</c:v>
                </c:pt>
                <c:pt idx="5">
                  <c:v>49755</c:v>
                </c:pt>
                <c:pt idx="6">
                  <c:v>57061</c:v>
                </c:pt>
                <c:pt idx="7">
                  <c:v>49705</c:v>
                </c:pt>
                <c:pt idx="8">
                  <c:v>31378</c:v>
                </c:pt>
                <c:pt idx="9">
                  <c:v>39307</c:v>
                </c:pt>
                <c:pt idx="10">
                  <c:v>48844</c:v>
                </c:pt>
                <c:pt idx="11">
                  <c:v>46182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C6-4AF5-A204-54EEC6AD1698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'2025'!$J$465:$J$476</c:f>
              <c:numCache>
                <c:formatCode>#,##0</c:formatCode>
                <c:ptCount val="12"/>
                <c:pt idx="0">
                  <c:v>60540</c:v>
                </c:pt>
                <c:pt idx="1">
                  <c:v>55075</c:v>
                </c:pt>
                <c:pt idx="2">
                  <c:v>64281</c:v>
                </c:pt>
                <c:pt idx="3">
                  <c:v>64724</c:v>
                </c:pt>
                <c:pt idx="4">
                  <c:v>70835</c:v>
                </c:pt>
                <c:pt idx="5">
                  <c:v>69412</c:v>
                </c:pt>
                <c:pt idx="6">
                  <c:v>78780</c:v>
                </c:pt>
                <c:pt idx="7">
                  <c:v>71402</c:v>
                </c:pt>
                <c:pt idx="8">
                  <c:v>51837</c:v>
                </c:pt>
                <c:pt idx="9">
                  <c:v>63828</c:v>
                </c:pt>
                <c:pt idx="10">
                  <c:v>68543</c:v>
                </c:pt>
                <c:pt idx="11">
                  <c:v>63310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6-4AF5-A204-54EEC6AD1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53759"/>
        <c:axId val="1"/>
      </c:lineChart>
      <c:catAx>
        <c:axId val="449153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5375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2010 Oil Production by Month (Barrels)</a:t>
            </a:r>
          </a:p>
        </c:rich>
      </c:tx>
      <c:layout>
        <c:manualLayout>
          <c:xMode val="edge"/>
          <c:yMode val="edge"/>
          <c:x val="0.2911394771305760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06E-2"/>
          <c:y val="0.17182675526282173"/>
          <c:w val="0.86287008717992564"/>
          <c:h val="0.65944322290055912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'2010'!$I$446:$I$457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'2010'!$J$446:$J$457</c:f>
              <c:numCache>
                <c:formatCode>#,##0</c:formatCode>
                <c:ptCount val="12"/>
                <c:pt idx="0">
                  <c:v>43200</c:v>
                </c:pt>
                <c:pt idx="1">
                  <c:v>44477</c:v>
                </c:pt>
                <c:pt idx="2">
                  <c:v>54657</c:v>
                </c:pt>
                <c:pt idx="3">
                  <c:v>53313</c:v>
                </c:pt>
                <c:pt idx="4">
                  <c:v>81801</c:v>
                </c:pt>
                <c:pt idx="5">
                  <c:v>83915</c:v>
                </c:pt>
                <c:pt idx="6">
                  <c:v>83353</c:v>
                </c:pt>
                <c:pt idx="7">
                  <c:v>74214</c:v>
                </c:pt>
                <c:pt idx="8">
                  <c:v>64645</c:v>
                </c:pt>
                <c:pt idx="9">
                  <c:v>58916</c:v>
                </c:pt>
                <c:pt idx="10">
                  <c:v>61020</c:v>
                </c:pt>
                <c:pt idx="11">
                  <c:v>71774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4-4D83-A46E-6A5EEEF73F96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'2010'!$I$446:$I$457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'2010'!$J$462:$J$473</c:f>
              <c:numCache>
                <c:formatCode>#,##0</c:formatCode>
                <c:ptCount val="12"/>
                <c:pt idx="0">
                  <c:v>57879</c:v>
                </c:pt>
                <c:pt idx="1">
                  <c:v>69893</c:v>
                </c:pt>
                <c:pt idx="2">
                  <c:v>70635</c:v>
                </c:pt>
                <c:pt idx="3">
                  <c:v>79500</c:v>
                </c:pt>
                <c:pt idx="4">
                  <c:v>84671</c:v>
                </c:pt>
                <c:pt idx="5">
                  <c:v>74518</c:v>
                </c:pt>
                <c:pt idx="6">
                  <c:v>86336</c:v>
                </c:pt>
                <c:pt idx="7">
                  <c:v>93629</c:v>
                </c:pt>
                <c:pt idx="8">
                  <c:v>92307</c:v>
                </c:pt>
                <c:pt idx="9">
                  <c:v>94669</c:v>
                </c:pt>
                <c:pt idx="10">
                  <c:v>93513</c:v>
                </c:pt>
                <c:pt idx="11">
                  <c:v>104532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4-4D83-A46E-6A5EEEF73F96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'2010'!$I$446:$I$457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'2010'!$J$478:$J$489</c:f>
              <c:numCache>
                <c:formatCode>#,##0</c:formatCode>
                <c:ptCount val="12"/>
                <c:pt idx="0">
                  <c:v>101079</c:v>
                </c:pt>
                <c:pt idx="1">
                  <c:v>114370</c:v>
                </c:pt>
                <c:pt idx="2">
                  <c:v>125292</c:v>
                </c:pt>
                <c:pt idx="3">
                  <c:v>132813</c:v>
                </c:pt>
                <c:pt idx="4">
                  <c:v>166472</c:v>
                </c:pt>
                <c:pt idx="5">
                  <c:v>158433</c:v>
                </c:pt>
                <c:pt idx="6">
                  <c:v>169689</c:v>
                </c:pt>
                <c:pt idx="7">
                  <c:v>167843</c:v>
                </c:pt>
                <c:pt idx="8">
                  <c:v>156952</c:v>
                </c:pt>
                <c:pt idx="9">
                  <c:v>153585</c:v>
                </c:pt>
                <c:pt idx="10">
                  <c:v>154533</c:v>
                </c:pt>
                <c:pt idx="11">
                  <c:v>176306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4-4D83-A46E-6A5EEEF73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13263"/>
        <c:axId val="1"/>
      </c:lineChart>
      <c:catAx>
        <c:axId val="4515132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13263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2015889318182"/>
          <c:y val="0.18575867645027344"/>
          <c:w val="0.17287806415502405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2010 Water Production by Month (Barrels)</a:t>
            </a:r>
          </a:p>
        </c:rich>
      </c:tx>
      <c:layout>
        <c:manualLayout>
          <c:xMode val="edge"/>
          <c:yMode val="edge"/>
          <c:x val="0.30623019948593383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462"/>
          <c:y val="0.12423873325213154"/>
          <c:w val="0.7750791974656811"/>
          <c:h val="0.82825822168087693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'2010'!$I$478:$I$489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'2010'!$L$446:$L$457</c:f>
              <c:numCache>
                <c:formatCode>#,##0</c:formatCode>
                <c:ptCount val="12"/>
                <c:pt idx="0">
                  <c:v>931242</c:v>
                </c:pt>
                <c:pt idx="1">
                  <c:v>866112</c:v>
                </c:pt>
                <c:pt idx="2">
                  <c:v>1017298</c:v>
                </c:pt>
                <c:pt idx="3">
                  <c:v>1054729</c:v>
                </c:pt>
                <c:pt idx="4">
                  <c:v>981093</c:v>
                </c:pt>
                <c:pt idx="5">
                  <c:v>1079027</c:v>
                </c:pt>
                <c:pt idx="6">
                  <c:v>1228453</c:v>
                </c:pt>
                <c:pt idx="7">
                  <c:v>928288</c:v>
                </c:pt>
                <c:pt idx="8">
                  <c:v>971127</c:v>
                </c:pt>
                <c:pt idx="9">
                  <c:v>905989</c:v>
                </c:pt>
                <c:pt idx="10">
                  <c:v>954132</c:v>
                </c:pt>
                <c:pt idx="11">
                  <c:v>1048202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E-4F90-A513-F72BA8AFFDD4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'2010'!$I$478:$I$489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'2010'!$L$462:$L$473</c:f>
              <c:numCache>
                <c:formatCode>#,##0</c:formatCode>
                <c:ptCount val="12"/>
                <c:pt idx="0">
                  <c:v>2996996</c:v>
                </c:pt>
                <c:pt idx="1">
                  <c:v>3117298</c:v>
                </c:pt>
                <c:pt idx="2">
                  <c:v>3042454</c:v>
                </c:pt>
                <c:pt idx="3">
                  <c:v>2897171</c:v>
                </c:pt>
                <c:pt idx="4">
                  <c:v>2939764</c:v>
                </c:pt>
                <c:pt idx="5">
                  <c:v>2512593</c:v>
                </c:pt>
                <c:pt idx="6">
                  <c:v>3253390</c:v>
                </c:pt>
                <c:pt idx="7">
                  <c:v>3689331</c:v>
                </c:pt>
                <c:pt idx="8">
                  <c:v>3678042</c:v>
                </c:pt>
                <c:pt idx="9">
                  <c:v>3607640</c:v>
                </c:pt>
                <c:pt idx="10">
                  <c:v>3613279</c:v>
                </c:pt>
                <c:pt idx="11">
                  <c:v>4018909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BE-4F90-A513-F72BA8AFFDD4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'2010'!$I$478:$I$489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'2010'!$L$478:$L$489</c:f>
              <c:numCache>
                <c:formatCode>#,##0</c:formatCode>
                <c:ptCount val="12"/>
                <c:pt idx="0">
                  <c:v>3928238</c:v>
                </c:pt>
                <c:pt idx="1">
                  <c:v>3983410</c:v>
                </c:pt>
                <c:pt idx="2">
                  <c:v>4059752</c:v>
                </c:pt>
                <c:pt idx="3">
                  <c:v>3951900</c:v>
                </c:pt>
                <c:pt idx="4">
                  <c:v>3920857</c:v>
                </c:pt>
                <c:pt idx="5">
                  <c:v>3591620</c:v>
                </c:pt>
                <c:pt idx="6">
                  <c:v>4481843</c:v>
                </c:pt>
                <c:pt idx="7">
                  <c:v>4617619</c:v>
                </c:pt>
                <c:pt idx="8">
                  <c:v>4649169</c:v>
                </c:pt>
                <c:pt idx="9">
                  <c:v>4513629</c:v>
                </c:pt>
                <c:pt idx="10">
                  <c:v>4567411</c:v>
                </c:pt>
                <c:pt idx="11">
                  <c:v>5067111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BE-4F90-A513-F72BA8AFF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19023"/>
        <c:axId val="1"/>
      </c:lineChart>
      <c:catAx>
        <c:axId val="4515190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1902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049765518440623"/>
          <c:y val="0.12393694409098012"/>
          <c:w val="0.21221553827510697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2009 Gas Production by Month (MCF)</a:t>
            </a:r>
          </a:p>
        </c:rich>
      </c:tx>
      <c:layout>
        <c:manualLayout>
          <c:xMode val="edge"/>
          <c:yMode val="edge"/>
          <c:x val="0.29957838426976285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7902139683606"/>
          <c:y val="0.15890421587664269"/>
          <c:w val="0.83016963155330259"/>
          <c:h val="0.74931556969416846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'2009'!$I$462:$I$473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'2009'!$K$446:$K$457</c:f>
              <c:numCache>
                <c:formatCode>#,##0</c:formatCode>
                <c:ptCount val="12"/>
                <c:pt idx="0">
                  <c:v>5782</c:v>
                </c:pt>
                <c:pt idx="1">
                  <c:v>5343</c:v>
                </c:pt>
                <c:pt idx="2">
                  <c:v>5558</c:v>
                </c:pt>
                <c:pt idx="3">
                  <c:v>5758</c:v>
                </c:pt>
                <c:pt idx="4">
                  <c:v>6484</c:v>
                </c:pt>
                <c:pt idx="5">
                  <c:v>5698</c:v>
                </c:pt>
                <c:pt idx="6">
                  <c:v>6647</c:v>
                </c:pt>
                <c:pt idx="7">
                  <c:v>6140</c:v>
                </c:pt>
                <c:pt idx="8">
                  <c:v>5781</c:v>
                </c:pt>
                <c:pt idx="9">
                  <c:v>5580</c:v>
                </c:pt>
                <c:pt idx="10">
                  <c:v>4721</c:v>
                </c:pt>
                <c:pt idx="11">
                  <c:v>3741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8-48DD-ACC1-78EA797311D0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'2009'!$I$462:$I$473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'2009'!$K$462:$K$473</c:f>
              <c:numCache>
                <c:formatCode>#,##0</c:formatCode>
                <c:ptCount val="12"/>
                <c:pt idx="0">
                  <c:v>23246</c:v>
                </c:pt>
                <c:pt idx="1">
                  <c:v>20646</c:v>
                </c:pt>
                <c:pt idx="2">
                  <c:v>21440</c:v>
                </c:pt>
                <c:pt idx="3">
                  <c:v>20664</c:v>
                </c:pt>
                <c:pt idx="4">
                  <c:v>20859</c:v>
                </c:pt>
                <c:pt idx="5">
                  <c:v>18791</c:v>
                </c:pt>
                <c:pt idx="6">
                  <c:v>20053</c:v>
                </c:pt>
                <c:pt idx="7">
                  <c:v>21895</c:v>
                </c:pt>
                <c:pt idx="8">
                  <c:v>14886</c:v>
                </c:pt>
                <c:pt idx="9">
                  <c:v>0</c:v>
                </c:pt>
                <c:pt idx="10">
                  <c:v>20493</c:v>
                </c:pt>
                <c:pt idx="11">
                  <c:v>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8-48DD-ACC1-78EA797311D0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'2009'!$I$462:$I$473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'2009'!$K$478:$K$489</c:f>
              <c:numCache>
                <c:formatCode>#,##0</c:formatCode>
                <c:ptCount val="12"/>
                <c:pt idx="0">
                  <c:v>29028</c:v>
                </c:pt>
                <c:pt idx="1">
                  <c:v>25989</c:v>
                </c:pt>
                <c:pt idx="2">
                  <c:v>26998</c:v>
                </c:pt>
                <c:pt idx="3">
                  <c:v>26422</c:v>
                </c:pt>
                <c:pt idx="4">
                  <c:v>27343</c:v>
                </c:pt>
                <c:pt idx="5">
                  <c:v>24489</c:v>
                </c:pt>
                <c:pt idx="6">
                  <c:v>26700</c:v>
                </c:pt>
                <c:pt idx="7">
                  <c:v>28035</c:v>
                </c:pt>
                <c:pt idx="8">
                  <c:v>20667</c:v>
                </c:pt>
                <c:pt idx="9">
                  <c:v>5580</c:v>
                </c:pt>
                <c:pt idx="10">
                  <c:v>25214</c:v>
                </c:pt>
                <c:pt idx="11">
                  <c:v>24866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8-48DD-ACC1-78EA79731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703519"/>
        <c:axId val="1"/>
      </c:lineChart>
      <c:catAx>
        <c:axId val="29270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70351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635593220338981"/>
          <c:y val="0.17534260957106387"/>
          <c:w val="0.18114406779661019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2009 Oil Production by Month (Barrels)</a:t>
            </a:r>
          </a:p>
        </c:rich>
      </c:tx>
      <c:layout>
        <c:manualLayout>
          <c:xMode val="edge"/>
          <c:yMode val="edge"/>
          <c:x val="0.29113961920014236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88272584833807E-2"/>
          <c:y val="0.1702787664766702"/>
          <c:w val="0.87236376784571945"/>
          <c:h val="0.6609912116867106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'2009'!$I$446:$I$457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'2009'!$J$446:$J$457</c:f>
              <c:numCache>
                <c:formatCode>#,##0</c:formatCode>
                <c:ptCount val="12"/>
                <c:pt idx="0">
                  <c:v>51059</c:v>
                </c:pt>
                <c:pt idx="1">
                  <c:v>46626</c:v>
                </c:pt>
                <c:pt idx="2">
                  <c:v>48792</c:v>
                </c:pt>
                <c:pt idx="3">
                  <c:v>53201</c:v>
                </c:pt>
                <c:pt idx="4">
                  <c:v>59000</c:v>
                </c:pt>
                <c:pt idx="5">
                  <c:v>50826</c:v>
                </c:pt>
                <c:pt idx="6">
                  <c:v>53570</c:v>
                </c:pt>
                <c:pt idx="7">
                  <c:v>56028</c:v>
                </c:pt>
                <c:pt idx="8">
                  <c:v>54293</c:v>
                </c:pt>
                <c:pt idx="9">
                  <c:v>54284</c:v>
                </c:pt>
                <c:pt idx="10">
                  <c:v>46690</c:v>
                </c:pt>
                <c:pt idx="11">
                  <c:v>40200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6-4B99-AD48-5F8932C6F9AB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'2009'!$I$446:$I$457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'2009'!$J$462:$J$473</c:f>
              <c:numCache>
                <c:formatCode>#,##0</c:formatCode>
                <c:ptCount val="12"/>
                <c:pt idx="0">
                  <c:v>7013</c:v>
                </c:pt>
                <c:pt idx="1">
                  <c:v>5891</c:v>
                </c:pt>
                <c:pt idx="2">
                  <c:v>6106</c:v>
                </c:pt>
                <c:pt idx="3">
                  <c:v>6132</c:v>
                </c:pt>
                <c:pt idx="4">
                  <c:v>6617</c:v>
                </c:pt>
                <c:pt idx="5">
                  <c:v>6427</c:v>
                </c:pt>
                <c:pt idx="6">
                  <c:v>5749</c:v>
                </c:pt>
                <c:pt idx="7">
                  <c:v>6574</c:v>
                </c:pt>
                <c:pt idx="8">
                  <c:v>5707</c:v>
                </c:pt>
                <c:pt idx="9">
                  <c:v>0</c:v>
                </c:pt>
                <c:pt idx="10">
                  <c:v>5977</c:v>
                </c:pt>
                <c:pt idx="11">
                  <c:v>19613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6-4B99-AD48-5F8932C6F9AB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'2009'!$I$446:$I$457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'2009'!$J$478:$J$489</c:f>
              <c:numCache>
                <c:formatCode>#,##0</c:formatCode>
                <c:ptCount val="12"/>
                <c:pt idx="0">
                  <c:v>58072</c:v>
                </c:pt>
                <c:pt idx="1">
                  <c:v>52517</c:v>
                </c:pt>
                <c:pt idx="2">
                  <c:v>54898</c:v>
                </c:pt>
                <c:pt idx="3">
                  <c:v>59333</c:v>
                </c:pt>
                <c:pt idx="4">
                  <c:v>65617</c:v>
                </c:pt>
                <c:pt idx="5">
                  <c:v>57253</c:v>
                </c:pt>
                <c:pt idx="6">
                  <c:v>59319</c:v>
                </c:pt>
                <c:pt idx="7">
                  <c:v>62602</c:v>
                </c:pt>
                <c:pt idx="8">
                  <c:v>60000</c:v>
                </c:pt>
                <c:pt idx="9">
                  <c:v>54284</c:v>
                </c:pt>
                <c:pt idx="10">
                  <c:v>52667</c:v>
                </c:pt>
                <c:pt idx="11">
                  <c:v>59813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6-4B99-AD48-5F8932C6F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706399"/>
        <c:axId val="1"/>
      </c:lineChart>
      <c:catAx>
        <c:axId val="292706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70639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728813559322037"/>
          <c:y val="0.19349861453076878"/>
          <c:w val="0.17266949152542377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2009 Water Production by Month (Barrels)</a:t>
            </a:r>
          </a:p>
        </c:rich>
      </c:tx>
      <c:layout>
        <c:manualLayout>
          <c:xMode val="edge"/>
          <c:yMode val="edge"/>
          <c:x val="0.30623025935317405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3526927138332"/>
          <c:y val="0.1218026796589525"/>
          <c:w val="0.77613516367476243"/>
          <c:h val="0.83069427527405604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'2009'!$I$478:$I$489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'2009'!$L$446:$L$457</c:f>
              <c:numCache>
                <c:formatCode>#,##0</c:formatCode>
                <c:ptCount val="12"/>
                <c:pt idx="0">
                  <c:v>711128</c:v>
                </c:pt>
                <c:pt idx="1">
                  <c:v>599761</c:v>
                </c:pt>
                <c:pt idx="2">
                  <c:v>655747</c:v>
                </c:pt>
                <c:pt idx="3">
                  <c:v>755430</c:v>
                </c:pt>
                <c:pt idx="4">
                  <c:v>1009936</c:v>
                </c:pt>
                <c:pt idx="5">
                  <c:v>936936</c:v>
                </c:pt>
                <c:pt idx="6">
                  <c:v>944718</c:v>
                </c:pt>
                <c:pt idx="7">
                  <c:v>1010842</c:v>
                </c:pt>
                <c:pt idx="8">
                  <c:v>914964</c:v>
                </c:pt>
                <c:pt idx="9">
                  <c:v>991527</c:v>
                </c:pt>
                <c:pt idx="10">
                  <c:v>913942</c:v>
                </c:pt>
                <c:pt idx="11">
                  <c:v>933422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6-406B-819D-7A637AAFF307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'2009'!$I$478:$I$489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'2009'!$L$462:$L$473</c:f>
              <c:numCache>
                <c:formatCode>#,##0</c:formatCode>
                <c:ptCount val="12"/>
                <c:pt idx="0">
                  <c:v>445351</c:v>
                </c:pt>
                <c:pt idx="1">
                  <c:v>405981</c:v>
                </c:pt>
                <c:pt idx="2">
                  <c:v>422069</c:v>
                </c:pt>
                <c:pt idx="3">
                  <c:v>424906</c:v>
                </c:pt>
                <c:pt idx="4">
                  <c:v>446754</c:v>
                </c:pt>
                <c:pt idx="5">
                  <c:v>405535</c:v>
                </c:pt>
                <c:pt idx="6">
                  <c:v>368398</c:v>
                </c:pt>
                <c:pt idx="7">
                  <c:v>420150</c:v>
                </c:pt>
                <c:pt idx="8">
                  <c:v>293482</c:v>
                </c:pt>
                <c:pt idx="9">
                  <c:v>0</c:v>
                </c:pt>
                <c:pt idx="10">
                  <c:v>363235</c:v>
                </c:pt>
                <c:pt idx="11">
                  <c:v>726866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46-406B-819D-7A637AAFF307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'2009'!$I$478:$I$489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'2009'!$L$478:$L$489</c:f>
              <c:numCache>
                <c:formatCode>#,##0</c:formatCode>
                <c:ptCount val="12"/>
                <c:pt idx="0">
                  <c:v>1156479</c:v>
                </c:pt>
                <c:pt idx="1">
                  <c:v>1005742</c:v>
                </c:pt>
                <c:pt idx="2">
                  <c:v>1077816</c:v>
                </c:pt>
                <c:pt idx="3">
                  <c:v>1180336</c:v>
                </c:pt>
                <c:pt idx="4">
                  <c:v>1456690</c:v>
                </c:pt>
                <c:pt idx="5">
                  <c:v>1342471</c:v>
                </c:pt>
                <c:pt idx="6">
                  <c:v>1313116</c:v>
                </c:pt>
                <c:pt idx="7">
                  <c:v>1430992</c:v>
                </c:pt>
                <c:pt idx="8">
                  <c:v>1208446</c:v>
                </c:pt>
                <c:pt idx="9">
                  <c:v>991527</c:v>
                </c:pt>
                <c:pt idx="10">
                  <c:v>1277177</c:v>
                </c:pt>
                <c:pt idx="11">
                  <c:v>1660288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6-406B-819D-7A637AAFF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34383"/>
        <c:axId val="1"/>
      </c:lineChart>
      <c:catAx>
        <c:axId val="451534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3438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292372881355937"/>
          <c:y val="0.12393694409098012"/>
          <c:w val="0.21186440677966101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2008 Gas Production by Month (MCF)</a:t>
            </a:r>
          </a:p>
        </c:rich>
      </c:tx>
      <c:layout>
        <c:manualLayout>
          <c:xMode val="edge"/>
          <c:yMode val="edge"/>
          <c:x val="0.30885317276516905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74251551423557"/>
          <c:y val="0.15068503229681635"/>
          <c:w val="0.82193199329374356"/>
          <c:h val="0.75753475327399489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'2008'!$I$462:$I$473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'2008'!$K$446:$K$457</c:f>
              <c:numCache>
                <c:formatCode>#,##0</c:formatCode>
                <c:ptCount val="12"/>
                <c:pt idx="0">
                  <c:v>6989</c:v>
                </c:pt>
                <c:pt idx="1">
                  <c:v>7086</c:v>
                </c:pt>
                <c:pt idx="2">
                  <c:v>7308</c:v>
                </c:pt>
                <c:pt idx="3">
                  <c:v>6802</c:v>
                </c:pt>
                <c:pt idx="4">
                  <c:v>6435</c:v>
                </c:pt>
                <c:pt idx="5">
                  <c:v>6231</c:v>
                </c:pt>
                <c:pt idx="6">
                  <c:v>6341</c:v>
                </c:pt>
                <c:pt idx="7">
                  <c:v>6591</c:v>
                </c:pt>
                <c:pt idx="8">
                  <c:v>6298</c:v>
                </c:pt>
                <c:pt idx="9">
                  <c:v>6047</c:v>
                </c:pt>
                <c:pt idx="10">
                  <c:v>5925</c:v>
                </c:pt>
                <c:pt idx="11">
                  <c:v>6536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6-404B-866C-309C5998D356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'2008'!$I$462:$I$473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'2008'!$K$462:$K$473</c:f>
              <c:numCache>
                <c:formatCode>#,##0</c:formatCode>
                <c:ptCount val="12"/>
                <c:pt idx="0">
                  <c:v>220293</c:v>
                </c:pt>
                <c:pt idx="1">
                  <c:v>167341</c:v>
                </c:pt>
                <c:pt idx="2">
                  <c:v>277646</c:v>
                </c:pt>
                <c:pt idx="3">
                  <c:v>298791</c:v>
                </c:pt>
                <c:pt idx="4">
                  <c:v>119343</c:v>
                </c:pt>
                <c:pt idx="5">
                  <c:v>283649</c:v>
                </c:pt>
                <c:pt idx="6">
                  <c:v>310868</c:v>
                </c:pt>
                <c:pt idx="7">
                  <c:v>282131</c:v>
                </c:pt>
                <c:pt idx="8">
                  <c:v>331369</c:v>
                </c:pt>
                <c:pt idx="9">
                  <c:v>209217</c:v>
                </c:pt>
                <c:pt idx="10">
                  <c:v>195213</c:v>
                </c:pt>
                <c:pt idx="11">
                  <c:v>60619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6-404B-866C-309C5998D356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'2008'!$I$462:$I$473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'2008'!$K$478:$K$489</c:f>
              <c:numCache>
                <c:formatCode>#,##0</c:formatCode>
                <c:ptCount val="12"/>
                <c:pt idx="0">
                  <c:v>227282</c:v>
                </c:pt>
                <c:pt idx="1">
                  <c:v>174427</c:v>
                </c:pt>
                <c:pt idx="2">
                  <c:v>284954</c:v>
                </c:pt>
                <c:pt idx="3">
                  <c:v>305593</c:v>
                </c:pt>
                <c:pt idx="4">
                  <c:v>125778</c:v>
                </c:pt>
                <c:pt idx="5">
                  <c:v>289880</c:v>
                </c:pt>
                <c:pt idx="6">
                  <c:v>317209</c:v>
                </c:pt>
                <c:pt idx="7">
                  <c:v>288722</c:v>
                </c:pt>
                <c:pt idx="8">
                  <c:v>337667</c:v>
                </c:pt>
                <c:pt idx="9">
                  <c:v>215264</c:v>
                </c:pt>
                <c:pt idx="10">
                  <c:v>201138</c:v>
                </c:pt>
                <c:pt idx="11">
                  <c:v>67155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6-404B-866C-309C5998D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82399"/>
        <c:axId val="1"/>
      </c:lineChart>
      <c:catAx>
        <c:axId val="292682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8239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64777932170236"/>
          <c:y val="0.16849329450257072"/>
          <c:w val="0.1715688333076012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2008 Oil Production by Month (Barrels)</a:t>
            </a:r>
          </a:p>
        </c:rich>
      </c:tx>
      <c:layout>
        <c:manualLayout>
          <c:xMode val="edge"/>
          <c:yMode val="edge"/>
          <c:x val="0.30080479645926611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62178128427857"/>
          <c:y val="0.16873077769051864"/>
          <c:w val="0.85311913135017692"/>
          <c:h val="0.6517032789698014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'2008'!$I$446:$I$457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'2008'!$J$446:$J$457</c:f>
              <c:numCache>
                <c:formatCode>#,##0</c:formatCode>
                <c:ptCount val="12"/>
                <c:pt idx="0">
                  <c:v>65106</c:v>
                </c:pt>
                <c:pt idx="1">
                  <c:v>66573</c:v>
                </c:pt>
                <c:pt idx="2">
                  <c:v>67902</c:v>
                </c:pt>
                <c:pt idx="3">
                  <c:v>61077</c:v>
                </c:pt>
                <c:pt idx="4">
                  <c:v>60154</c:v>
                </c:pt>
                <c:pt idx="5">
                  <c:v>57796</c:v>
                </c:pt>
                <c:pt idx="6">
                  <c:v>60736</c:v>
                </c:pt>
                <c:pt idx="7">
                  <c:v>62332</c:v>
                </c:pt>
                <c:pt idx="8">
                  <c:v>55083</c:v>
                </c:pt>
                <c:pt idx="9">
                  <c:v>53925</c:v>
                </c:pt>
                <c:pt idx="10">
                  <c:v>53970</c:v>
                </c:pt>
                <c:pt idx="11">
                  <c:v>58805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7-44A4-8983-6E1D588CEB4A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'2008'!$I$446:$I$457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'2008'!$J$462:$J$473</c:f>
              <c:numCache>
                <c:formatCode>#,##0</c:formatCode>
                <c:ptCount val="12"/>
                <c:pt idx="0">
                  <c:v>135412</c:v>
                </c:pt>
                <c:pt idx="1">
                  <c:v>101191</c:v>
                </c:pt>
                <c:pt idx="2">
                  <c:v>116216</c:v>
                </c:pt>
                <c:pt idx="3">
                  <c:v>111387</c:v>
                </c:pt>
                <c:pt idx="4">
                  <c:v>43801</c:v>
                </c:pt>
                <c:pt idx="5">
                  <c:v>97785</c:v>
                </c:pt>
                <c:pt idx="6">
                  <c:v>111294</c:v>
                </c:pt>
                <c:pt idx="7">
                  <c:v>101265</c:v>
                </c:pt>
                <c:pt idx="8">
                  <c:v>101379</c:v>
                </c:pt>
                <c:pt idx="9">
                  <c:v>121350</c:v>
                </c:pt>
                <c:pt idx="10">
                  <c:v>124466</c:v>
                </c:pt>
                <c:pt idx="11">
                  <c:v>66516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7-44A4-8983-6E1D588CEB4A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'2008'!$I$446:$I$457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'2008'!$J$478:$J$489</c:f>
              <c:numCache>
                <c:formatCode>#,##0</c:formatCode>
                <c:ptCount val="12"/>
                <c:pt idx="0">
                  <c:v>200518</c:v>
                </c:pt>
                <c:pt idx="1">
                  <c:v>167764</c:v>
                </c:pt>
                <c:pt idx="2">
                  <c:v>184118</c:v>
                </c:pt>
                <c:pt idx="3">
                  <c:v>172464</c:v>
                </c:pt>
                <c:pt idx="4">
                  <c:v>103955</c:v>
                </c:pt>
                <c:pt idx="5">
                  <c:v>155581</c:v>
                </c:pt>
                <c:pt idx="6">
                  <c:v>172030</c:v>
                </c:pt>
                <c:pt idx="7">
                  <c:v>163597</c:v>
                </c:pt>
                <c:pt idx="8">
                  <c:v>156462</c:v>
                </c:pt>
                <c:pt idx="9">
                  <c:v>175275</c:v>
                </c:pt>
                <c:pt idx="10">
                  <c:v>178436</c:v>
                </c:pt>
                <c:pt idx="11">
                  <c:v>125321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7-44A4-8983-6E1D588CE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95839"/>
        <c:axId val="1"/>
      </c:lineChart>
      <c:catAx>
        <c:axId val="29269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9583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68634655962122"/>
          <c:y val="0.19195062691466971"/>
          <c:w val="0.16470608820956201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2008 Water Production by Month (Barrels)</a:t>
            </a:r>
          </a:p>
        </c:rich>
      </c:tx>
      <c:layout>
        <c:manualLayout>
          <c:xMode val="edge"/>
          <c:yMode val="edge"/>
          <c:x val="0.31520683443981268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97999667594713"/>
          <c:y val="0.12058465286236297"/>
          <c:w val="0.78348516125098466"/>
          <c:h val="0.83191230207064559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'2008'!$I$478:$I$489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'2008'!$L$446:$L$457</c:f>
              <c:numCache>
                <c:formatCode>#,##0</c:formatCode>
                <c:ptCount val="12"/>
                <c:pt idx="0">
                  <c:v>1101346</c:v>
                </c:pt>
                <c:pt idx="1">
                  <c:v>1095734</c:v>
                </c:pt>
                <c:pt idx="2">
                  <c:v>1129166</c:v>
                </c:pt>
                <c:pt idx="3">
                  <c:v>1006123</c:v>
                </c:pt>
                <c:pt idx="4">
                  <c:v>1012075</c:v>
                </c:pt>
                <c:pt idx="5">
                  <c:v>997346</c:v>
                </c:pt>
                <c:pt idx="6">
                  <c:v>1055687</c:v>
                </c:pt>
                <c:pt idx="7">
                  <c:v>1060505</c:v>
                </c:pt>
                <c:pt idx="8">
                  <c:v>946709</c:v>
                </c:pt>
                <c:pt idx="9">
                  <c:v>936894</c:v>
                </c:pt>
                <c:pt idx="10">
                  <c:v>950452</c:v>
                </c:pt>
                <c:pt idx="11">
                  <c:v>1030495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C-4CAC-A1C3-92817EA7C5F1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'2008'!$I$478:$I$489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'2008'!$L$462:$L$473</c:f>
              <c:numCache>
                <c:formatCode>#,##0</c:formatCode>
                <c:ptCount val="12"/>
                <c:pt idx="0">
                  <c:v>3247337</c:v>
                </c:pt>
                <c:pt idx="1">
                  <c:v>2910558</c:v>
                </c:pt>
                <c:pt idx="2">
                  <c:v>2997401</c:v>
                </c:pt>
                <c:pt idx="3">
                  <c:v>2857565</c:v>
                </c:pt>
                <c:pt idx="4">
                  <c:v>3045664</c:v>
                </c:pt>
                <c:pt idx="5">
                  <c:v>2561186</c:v>
                </c:pt>
                <c:pt idx="6">
                  <c:v>2852081</c:v>
                </c:pt>
                <c:pt idx="7">
                  <c:v>3251414</c:v>
                </c:pt>
                <c:pt idx="8">
                  <c:v>3258707</c:v>
                </c:pt>
                <c:pt idx="9">
                  <c:v>3665255</c:v>
                </c:pt>
                <c:pt idx="10">
                  <c:v>3380979</c:v>
                </c:pt>
                <c:pt idx="11">
                  <c:v>2086175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C-4CAC-A1C3-92817EA7C5F1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'2008'!$I$478:$I$489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'2008'!$L$478:$L$489</c:f>
              <c:numCache>
                <c:formatCode>#,##0</c:formatCode>
                <c:ptCount val="12"/>
                <c:pt idx="0">
                  <c:v>4348683</c:v>
                </c:pt>
                <c:pt idx="1">
                  <c:v>4006292</c:v>
                </c:pt>
                <c:pt idx="2">
                  <c:v>4126567</c:v>
                </c:pt>
                <c:pt idx="3">
                  <c:v>3863688</c:v>
                </c:pt>
                <c:pt idx="4">
                  <c:v>4057739</c:v>
                </c:pt>
                <c:pt idx="5">
                  <c:v>3558532</c:v>
                </c:pt>
                <c:pt idx="6">
                  <c:v>3907768</c:v>
                </c:pt>
                <c:pt idx="7">
                  <c:v>4311919</c:v>
                </c:pt>
                <c:pt idx="8">
                  <c:v>4205416</c:v>
                </c:pt>
                <c:pt idx="9">
                  <c:v>4602149</c:v>
                </c:pt>
                <c:pt idx="10">
                  <c:v>4331431</c:v>
                </c:pt>
                <c:pt idx="11">
                  <c:v>3116670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C-4CAC-A1C3-92817EA7C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703039"/>
        <c:axId val="1"/>
      </c:lineChart>
      <c:catAx>
        <c:axId val="2927030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70303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60856363542791"/>
          <c:y val="0.12393694409098012"/>
          <c:w val="0.20294138232720904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2007 Gas Production by Month (MCF)</a:t>
            </a:r>
          </a:p>
        </c:rich>
      </c:tx>
      <c:layout>
        <c:manualLayout>
          <c:xMode val="edge"/>
          <c:yMode val="edge"/>
          <c:x val="0.29689203811848602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402060517631"/>
          <c:y val="0.15342476015675846"/>
          <c:w val="0.82100836202141325"/>
          <c:h val="0.7520552975541106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'2007'!$I$462:$I$473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'2007'!$K$446:$K$457</c:f>
              <c:numCache>
                <c:formatCode>#,##0</c:formatCode>
                <c:ptCount val="12"/>
                <c:pt idx="0">
                  <c:v>8281</c:v>
                </c:pt>
                <c:pt idx="1">
                  <c:v>7731</c:v>
                </c:pt>
                <c:pt idx="2">
                  <c:v>6243</c:v>
                </c:pt>
                <c:pt idx="3">
                  <c:v>6448</c:v>
                </c:pt>
                <c:pt idx="4">
                  <c:v>7193</c:v>
                </c:pt>
                <c:pt idx="5">
                  <c:v>5569</c:v>
                </c:pt>
                <c:pt idx="6">
                  <c:v>4715</c:v>
                </c:pt>
                <c:pt idx="7">
                  <c:v>6238</c:v>
                </c:pt>
                <c:pt idx="8">
                  <c:v>6868</c:v>
                </c:pt>
                <c:pt idx="9">
                  <c:v>7046</c:v>
                </c:pt>
                <c:pt idx="10">
                  <c:v>6299</c:v>
                </c:pt>
                <c:pt idx="11">
                  <c:v>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5-4D88-911A-3C34355AA0FD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'2007'!$I$462:$I$473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'2007'!$K$462:$K$473</c:f>
              <c:numCache>
                <c:formatCode>#,##0</c:formatCode>
                <c:ptCount val="12"/>
                <c:pt idx="0">
                  <c:v>161521</c:v>
                </c:pt>
                <c:pt idx="1">
                  <c:v>155501</c:v>
                </c:pt>
                <c:pt idx="2">
                  <c:v>136915</c:v>
                </c:pt>
                <c:pt idx="3">
                  <c:v>85930</c:v>
                </c:pt>
                <c:pt idx="4">
                  <c:v>116197</c:v>
                </c:pt>
                <c:pt idx="5">
                  <c:v>89932</c:v>
                </c:pt>
                <c:pt idx="6">
                  <c:v>179273</c:v>
                </c:pt>
                <c:pt idx="7">
                  <c:v>177149</c:v>
                </c:pt>
                <c:pt idx="8">
                  <c:v>196583</c:v>
                </c:pt>
                <c:pt idx="9">
                  <c:v>200537</c:v>
                </c:pt>
                <c:pt idx="10">
                  <c:v>213359</c:v>
                </c:pt>
                <c:pt idx="11">
                  <c:v>218092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5-4D88-911A-3C34355AA0FD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'2007'!$I$462:$I$473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'2007'!$K$478:$K$489</c:f>
              <c:numCache>
                <c:formatCode>#,##0</c:formatCode>
                <c:ptCount val="12"/>
                <c:pt idx="0">
                  <c:v>169802</c:v>
                </c:pt>
                <c:pt idx="1">
                  <c:v>163232</c:v>
                </c:pt>
                <c:pt idx="2">
                  <c:v>143158</c:v>
                </c:pt>
                <c:pt idx="3">
                  <c:v>92378</c:v>
                </c:pt>
                <c:pt idx="4">
                  <c:v>123390</c:v>
                </c:pt>
                <c:pt idx="5">
                  <c:v>95501</c:v>
                </c:pt>
                <c:pt idx="6">
                  <c:v>183988</c:v>
                </c:pt>
                <c:pt idx="7">
                  <c:v>183387</c:v>
                </c:pt>
                <c:pt idx="8">
                  <c:v>203451</c:v>
                </c:pt>
                <c:pt idx="9">
                  <c:v>207583</c:v>
                </c:pt>
                <c:pt idx="10">
                  <c:v>219658</c:v>
                </c:pt>
                <c:pt idx="11">
                  <c:v>225404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85-4D88-911A-3C34355AA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84799"/>
        <c:axId val="1"/>
      </c:lineChart>
      <c:catAx>
        <c:axId val="292684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8479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1097954790097"/>
          <c:y val="0.16986315751626938"/>
          <c:w val="0.18406889128094728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2007 Oil Production by Month (Barrels)</a:t>
            </a:r>
          </a:p>
        </c:rich>
      </c:tx>
      <c:layout>
        <c:manualLayout>
          <c:xMode val="edge"/>
          <c:yMode val="edge"/>
          <c:x val="0.28938937530548187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19498508987423E-2"/>
          <c:y val="0.15789485618745783"/>
          <c:w val="0.86173723637756683"/>
          <c:h val="0.67337512197592297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'2007'!$I$446:$I$457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'2007'!$J$446:$J$457</c:f>
              <c:numCache>
                <c:formatCode>#,##0</c:formatCode>
                <c:ptCount val="12"/>
                <c:pt idx="0">
                  <c:v>77554</c:v>
                </c:pt>
                <c:pt idx="1">
                  <c:v>71508</c:v>
                </c:pt>
                <c:pt idx="2">
                  <c:v>59198</c:v>
                </c:pt>
                <c:pt idx="3">
                  <c:v>60239</c:v>
                </c:pt>
                <c:pt idx="4">
                  <c:v>64828</c:v>
                </c:pt>
                <c:pt idx="5">
                  <c:v>51232</c:v>
                </c:pt>
                <c:pt idx="6">
                  <c:v>45062</c:v>
                </c:pt>
                <c:pt idx="7">
                  <c:v>56824</c:v>
                </c:pt>
                <c:pt idx="8">
                  <c:v>62422</c:v>
                </c:pt>
                <c:pt idx="9">
                  <c:v>64530</c:v>
                </c:pt>
                <c:pt idx="10">
                  <c:v>57847</c:v>
                </c:pt>
                <c:pt idx="11">
                  <c:v>67821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4-4402-8772-9C06E0FDEB79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'2007'!$I$446:$I$457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'2007'!$J$462:$J$473</c:f>
              <c:numCache>
                <c:formatCode>#,##0</c:formatCode>
                <c:ptCount val="12"/>
                <c:pt idx="0">
                  <c:v>112556</c:v>
                </c:pt>
                <c:pt idx="1">
                  <c:v>95782</c:v>
                </c:pt>
                <c:pt idx="2">
                  <c:v>103949</c:v>
                </c:pt>
                <c:pt idx="3">
                  <c:v>107521</c:v>
                </c:pt>
                <c:pt idx="4">
                  <c:v>96526</c:v>
                </c:pt>
                <c:pt idx="5">
                  <c:v>100593</c:v>
                </c:pt>
                <c:pt idx="6">
                  <c:v>107367</c:v>
                </c:pt>
                <c:pt idx="7">
                  <c:v>105787</c:v>
                </c:pt>
                <c:pt idx="8">
                  <c:v>121497</c:v>
                </c:pt>
                <c:pt idx="9">
                  <c:v>119903</c:v>
                </c:pt>
                <c:pt idx="10">
                  <c:v>132435</c:v>
                </c:pt>
                <c:pt idx="11">
                  <c:v>134792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A4-4402-8772-9C06E0FDEB79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'2007'!$I$446:$I$457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'2007'!$J$478:$J$489</c:f>
              <c:numCache>
                <c:formatCode>#,##0</c:formatCode>
                <c:ptCount val="12"/>
                <c:pt idx="0">
                  <c:v>190110</c:v>
                </c:pt>
                <c:pt idx="1">
                  <c:v>167290</c:v>
                </c:pt>
                <c:pt idx="2">
                  <c:v>163147</c:v>
                </c:pt>
                <c:pt idx="3">
                  <c:v>167760</c:v>
                </c:pt>
                <c:pt idx="4">
                  <c:v>161354</c:v>
                </c:pt>
                <c:pt idx="5">
                  <c:v>151825</c:v>
                </c:pt>
                <c:pt idx="6">
                  <c:v>152429</c:v>
                </c:pt>
                <c:pt idx="7">
                  <c:v>162611</c:v>
                </c:pt>
                <c:pt idx="8">
                  <c:v>183919</c:v>
                </c:pt>
                <c:pt idx="9">
                  <c:v>184433</c:v>
                </c:pt>
                <c:pt idx="10">
                  <c:v>190282</c:v>
                </c:pt>
                <c:pt idx="11">
                  <c:v>202613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A4-4402-8772-9C06E0FDE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79999"/>
        <c:axId val="1"/>
      </c:lineChart>
      <c:catAx>
        <c:axId val="29267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7999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24219590958019"/>
          <c:y val="0.18266270121807529"/>
          <c:w val="0.17545748116254034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2025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'2025'!$L$433:$L$444</c:f>
              <c:numCache>
                <c:formatCode>#,##0</c:formatCode>
                <c:ptCount val="12"/>
                <c:pt idx="0">
                  <c:v>494565</c:v>
                </c:pt>
                <c:pt idx="1">
                  <c:v>353732</c:v>
                </c:pt>
                <c:pt idx="2">
                  <c:v>441648</c:v>
                </c:pt>
                <c:pt idx="3">
                  <c:v>442766</c:v>
                </c:pt>
                <c:pt idx="4">
                  <c:v>459069</c:v>
                </c:pt>
                <c:pt idx="5">
                  <c:v>394589</c:v>
                </c:pt>
                <c:pt idx="6">
                  <c:v>498030</c:v>
                </c:pt>
                <c:pt idx="7">
                  <c:v>521652</c:v>
                </c:pt>
                <c:pt idx="8">
                  <c:v>457649</c:v>
                </c:pt>
                <c:pt idx="9">
                  <c:v>510374</c:v>
                </c:pt>
                <c:pt idx="10">
                  <c:v>451069</c:v>
                </c:pt>
                <c:pt idx="11">
                  <c:v>438759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3-4C4D-821D-5F81768BD5DA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'2025'!$I$449:$I$460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'2025'!$L$449:$L$460</c:f>
              <c:numCache>
                <c:formatCode>#,##0</c:formatCode>
                <c:ptCount val="12"/>
                <c:pt idx="0">
                  <c:v>1794461</c:v>
                </c:pt>
                <c:pt idx="1">
                  <c:v>1803921</c:v>
                </c:pt>
                <c:pt idx="2">
                  <c:v>1897828</c:v>
                </c:pt>
                <c:pt idx="3">
                  <c:v>1717050</c:v>
                </c:pt>
                <c:pt idx="4">
                  <c:v>1790871</c:v>
                </c:pt>
                <c:pt idx="5">
                  <c:v>1814693</c:v>
                </c:pt>
                <c:pt idx="6">
                  <c:v>1405709</c:v>
                </c:pt>
                <c:pt idx="7">
                  <c:v>1276311</c:v>
                </c:pt>
                <c:pt idx="8">
                  <c:v>1236234</c:v>
                </c:pt>
                <c:pt idx="9">
                  <c:v>1610249</c:v>
                </c:pt>
                <c:pt idx="10">
                  <c:v>1572645</c:v>
                </c:pt>
                <c:pt idx="11">
                  <c:v>1458073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3-4C4D-821D-5F81768BD5DA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'2025'!$L$465:$L$476</c:f>
              <c:numCache>
                <c:formatCode>#,##0</c:formatCode>
                <c:ptCount val="12"/>
                <c:pt idx="0">
                  <c:v>2289026</c:v>
                </c:pt>
                <c:pt idx="1">
                  <c:v>2157653</c:v>
                </c:pt>
                <c:pt idx="2">
                  <c:v>2339476</c:v>
                </c:pt>
                <c:pt idx="3">
                  <c:v>2159816</c:v>
                </c:pt>
                <c:pt idx="4">
                  <c:v>2249940</c:v>
                </c:pt>
                <c:pt idx="5">
                  <c:v>2209282</c:v>
                </c:pt>
                <c:pt idx="6">
                  <c:v>1903739</c:v>
                </c:pt>
                <c:pt idx="7">
                  <c:v>1797963</c:v>
                </c:pt>
                <c:pt idx="8">
                  <c:v>1693883</c:v>
                </c:pt>
                <c:pt idx="9">
                  <c:v>2120623</c:v>
                </c:pt>
                <c:pt idx="10">
                  <c:v>2023714</c:v>
                </c:pt>
                <c:pt idx="11">
                  <c:v>1896832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C3-4C4D-821D-5F81768BD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62399"/>
        <c:axId val="1"/>
      </c:lineChart>
      <c:catAx>
        <c:axId val="449162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623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2007 Water Production by Month (Barrels)</a:t>
            </a:r>
          </a:p>
        </c:rich>
      </c:tx>
      <c:layout>
        <c:manualLayout>
          <c:xMode val="edge"/>
          <c:yMode val="edge"/>
          <c:x val="0.3025750098389805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9570815450644"/>
          <c:y val="0.1218026796589525"/>
          <c:w val="0.77789699570815452"/>
          <c:h val="0.83069427527405604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'2007'!$I$478:$I$489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'2007'!$L$446:$L$457</c:f>
              <c:numCache>
                <c:formatCode>#,##0</c:formatCode>
                <c:ptCount val="12"/>
                <c:pt idx="0">
                  <c:v>1289050</c:v>
                </c:pt>
                <c:pt idx="1">
                  <c:v>1025298</c:v>
                </c:pt>
                <c:pt idx="2">
                  <c:v>933409</c:v>
                </c:pt>
                <c:pt idx="3">
                  <c:v>923843</c:v>
                </c:pt>
                <c:pt idx="4">
                  <c:v>950292</c:v>
                </c:pt>
                <c:pt idx="5">
                  <c:v>823408</c:v>
                </c:pt>
                <c:pt idx="6">
                  <c:v>794784</c:v>
                </c:pt>
                <c:pt idx="7">
                  <c:v>959949</c:v>
                </c:pt>
                <c:pt idx="8">
                  <c:v>1049774</c:v>
                </c:pt>
                <c:pt idx="9">
                  <c:v>949023</c:v>
                </c:pt>
                <c:pt idx="10">
                  <c:v>836387</c:v>
                </c:pt>
                <c:pt idx="11">
                  <c:v>1113856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3-4705-B4E0-15CE099C9453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'2007'!$I$478:$I$489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'2007'!$L$462:$L$473</c:f>
              <c:numCache>
                <c:formatCode>#,##0</c:formatCode>
                <c:ptCount val="12"/>
                <c:pt idx="0">
                  <c:v>3586868</c:v>
                </c:pt>
                <c:pt idx="1">
                  <c:v>3023291</c:v>
                </c:pt>
                <c:pt idx="2">
                  <c:v>3602822</c:v>
                </c:pt>
                <c:pt idx="3">
                  <c:v>4475203</c:v>
                </c:pt>
                <c:pt idx="4">
                  <c:v>4058090</c:v>
                </c:pt>
                <c:pt idx="5">
                  <c:v>3781051</c:v>
                </c:pt>
                <c:pt idx="6">
                  <c:v>3708712</c:v>
                </c:pt>
                <c:pt idx="7">
                  <c:v>4159255</c:v>
                </c:pt>
                <c:pt idx="8">
                  <c:v>4955323</c:v>
                </c:pt>
                <c:pt idx="9">
                  <c:v>3386616</c:v>
                </c:pt>
                <c:pt idx="10">
                  <c:v>3309637</c:v>
                </c:pt>
                <c:pt idx="11">
                  <c:v>3433236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3-4705-B4E0-15CE099C9453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'2007'!$I$478:$I$489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'2007'!$L$478:$L$489</c:f>
              <c:numCache>
                <c:formatCode>#,##0</c:formatCode>
                <c:ptCount val="12"/>
                <c:pt idx="0">
                  <c:v>4875918</c:v>
                </c:pt>
                <c:pt idx="1">
                  <c:v>4048589</c:v>
                </c:pt>
                <c:pt idx="2">
                  <c:v>4536231</c:v>
                </c:pt>
                <c:pt idx="3">
                  <c:v>5399046</c:v>
                </c:pt>
                <c:pt idx="4">
                  <c:v>5008382</c:v>
                </c:pt>
                <c:pt idx="5">
                  <c:v>4604459</c:v>
                </c:pt>
                <c:pt idx="6">
                  <c:v>4503496</c:v>
                </c:pt>
                <c:pt idx="7">
                  <c:v>5119204</c:v>
                </c:pt>
                <c:pt idx="8">
                  <c:v>6005097</c:v>
                </c:pt>
                <c:pt idx="9">
                  <c:v>4335639</c:v>
                </c:pt>
                <c:pt idx="10">
                  <c:v>4146024</c:v>
                </c:pt>
                <c:pt idx="11">
                  <c:v>4547092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13-4705-B4E0-15CE099C9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91999"/>
        <c:axId val="1"/>
      </c:lineChart>
      <c:catAx>
        <c:axId val="292691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919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521114876821623"/>
          <c:y val="0.12515201091965569"/>
          <c:w val="0.21574995682174025"/>
          <c:h val="0.147023213835816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2006 Gas Production by Month (MCF)</a:t>
            </a:r>
          </a:p>
        </c:rich>
      </c:tx>
      <c:layout>
        <c:manualLayout>
          <c:xMode val="edge"/>
          <c:yMode val="edge"/>
          <c:x val="0.29689191329532089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402060517631"/>
          <c:y val="0.15342476015675846"/>
          <c:w val="0.82100836202141325"/>
          <c:h val="0.7520552975541106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'2006'!$I$462:$I$473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'2006'!$K$446:$K$457</c:f>
              <c:numCache>
                <c:formatCode>#,##0</c:formatCode>
                <c:ptCount val="12"/>
                <c:pt idx="0">
                  <c:v>8782</c:v>
                </c:pt>
                <c:pt idx="1">
                  <c:v>7549</c:v>
                </c:pt>
                <c:pt idx="2">
                  <c:v>6312</c:v>
                </c:pt>
                <c:pt idx="3">
                  <c:v>7499</c:v>
                </c:pt>
                <c:pt idx="4">
                  <c:v>8352</c:v>
                </c:pt>
                <c:pt idx="5">
                  <c:v>7324</c:v>
                </c:pt>
                <c:pt idx="6">
                  <c:v>7656</c:v>
                </c:pt>
                <c:pt idx="7">
                  <c:v>8019</c:v>
                </c:pt>
                <c:pt idx="8">
                  <c:v>6851</c:v>
                </c:pt>
                <c:pt idx="9">
                  <c:v>7778</c:v>
                </c:pt>
                <c:pt idx="10">
                  <c:v>6152</c:v>
                </c:pt>
                <c:pt idx="11">
                  <c:v>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6-4248-9AA5-546652E13942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'2006'!$I$462:$I$473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'2006'!$K$462:$K$473</c:f>
              <c:numCache>
                <c:formatCode>#,##0</c:formatCode>
                <c:ptCount val="12"/>
                <c:pt idx="0">
                  <c:v>173320</c:v>
                </c:pt>
                <c:pt idx="1">
                  <c:v>170548</c:v>
                </c:pt>
                <c:pt idx="2">
                  <c:v>201275</c:v>
                </c:pt>
                <c:pt idx="3">
                  <c:v>197085</c:v>
                </c:pt>
                <c:pt idx="4">
                  <c:v>249306</c:v>
                </c:pt>
                <c:pt idx="5">
                  <c:v>221460</c:v>
                </c:pt>
                <c:pt idx="6">
                  <c:v>255117</c:v>
                </c:pt>
                <c:pt idx="7">
                  <c:v>465943</c:v>
                </c:pt>
                <c:pt idx="8">
                  <c:v>245202</c:v>
                </c:pt>
                <c:pt idx="9">
                  <c:v>340030</c:v>
                </c:pt>
                <c:pt idx="10">
                  <c:v>204538</c:v>
                </c:pt>
                <c:pt idx="11">
                  <c:v>136517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6-4248-9AA5-546652E13942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'2006'!$I$462:$I$473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'2006'!$K$478:$K$489</c:f>
              <c:numCache>
                <c:formatCode>#,##0</c:formatCode>
                <c:ptCount val="12"/>
                <c:pt idx="0">
                  <c:v>182102</c:v>
                </c:pt>
                <c:pt idx="1">
                  <c:v>178097</c:v>
                </c:pt>
                <c:pt idx="2">
                  <c:v>207587</c:v>
                </c:pt>
                <c:pt idx="3">
                  <c:v>204584</c:v>
                </c:pt>
                <c:pt idx="4">
                  <c:v>257658</c:v>
                </c:pt>
                <c:pt idx="5">
                  <c:v>228784</c:v>
                </c:pt>
                <c:pt idx="6">
                  <c:v>262773</c:v>
                </c:pt>
                <c:pt idx="7">
                  <c:v>473962</c:v>
                </c:pt>
                <c:pt idx="8">
                  <c:v>252053</c:v>
                </c:pt>
                <c:pt idx="9">
                  <c:v>347808</c:v>
                </c:pt>
                <c:pt idx="10">
                  <c:v>210690</c:v>
                </c:pt>
                <c:pt idx="11">
                  <c:v>143492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26-4248-9AA5-546652E13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301695"/>
        <c:axId val="1"/>
      </c:lineChart>
      <c:catAx>
        <c:axId val="2673016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730169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6987283917096"/>
          <c:y val="0.16986315751626938"/>
          <c:w val="0.18426735451172049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2006 Oil Production by Month (Barrels)</a:t>
            </a:r>
          </a:p>
        </c:rich>
      </c:tx>
      <c:layout>
        <c:manualLayout>
          <c:xMode val="edge"/>
          <c:yMode val="edge"/>
          <c:x val="0.28938942438229703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19498508987423E-2"/>
          <c:y val="0.15789485618745783"/>
          <c:w val="0.86173723637756683"/>
          <c:h val="0.67337512197592297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'2006'!$I$446:$I$457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'2006'!$J$446:$J$457</c:f>
              <c:numCache>
                <c:formatCode>#,##0</c:formatCode>
                <c:ptCount val="12"/>
                <c:pt idx="0">
                  <c:v>82648</c:v>
                </c:pt>
                <c:pt idx="1">
                  <c:v>69032</c:v>
                </c:pt>
                <c:pt idx="2">
                  <c:v>79903</c:v>
                </c:pt>
                <c:pt idx="3">
                  <c:v>69908</c:v>
                </c:pt>
                <c:pt idx="4">
                  <c:v>77019</c:v>
                </c:pt>
                <c:pt idx="5">
                  <c:v>65841</c:v>
                </c:pt>
                <c:pt idx="6">
                  <c:v>71103</c:v>
                </c:pt>
                <c:pt idx="7">
                  <c:v>74715</c:v>
                </c:pt>
                <c:pt idx="8">
                  <c:v>62955</c:v>
                </c:pt>
                <c:pt idx="9">
                  <c:v>73116</c:v>
                </c:pt>
                <c:pt idx="10">
                  <c:v>60497</c:v>
                </c:pt>
                <c:pt idx="11">
                  <c:v>66547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7-46CD-826C-04CAAE49888E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'2006'!$I$446:$I$457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'2006'!$J$462:$J$473</c:f>
              <c:numCache>
                <c:formatCode>#,##0</c:formatCode>
                <c:ptCount val="12"/>
                <c:pt idx="0">
                  <c:v>116847</c:v>
                </c:pt>
                <c:pt idx="1">
                  <c:v>110803</c:v>
                </c:pt>
                <c:pt idx="2">
                  <c:v>118866</c:v>
                </c:pt>
                <c:pt idx="3">
                  <c:v>124868</c:v>
                </c:pt>
                <c:pt idx="4">
                  <c:v>136694</c:v>
                </c:pt>
                <c:pt idx="5">
                  <c:v>128486</c:v>
                </c:pt>
                <c:pt idx="6">
                  <c:v>142139</c:v>
                </c:pt>
                <c:pt idx="7">
                  <c:v>138742</c:v>
                </c:pt>
                <c:pt idx="8">
                  <c:v>143327</c:v>
                </c:pt>
                <c:pt idx="9">
                  <c:v>119514</c:v>
                </c:pt>
                <c:pt idx="10">
                  <c:v>131040</c:v>
                </c:pt>
                <c:pt idx="11">
                  <c:v>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7-46CD-826C-04CAAE49888E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'2006'!$I$446:$I$457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'2006'!$J$478:$J$489</c:f>
              <c:numCache>
                <c:formatCode>#,##0</c:formatCode>
                <c:ptCount val="12"/>
                <c:pt idx="0">
                  <c:v>199495</c:v>
                </c:pt>
                <c:pt idx="1">
                  <c:v>179835</c:v>
                </c:pt>
                <c:pt idx="2">
                  <c:v>198769</c:v>
                </c:pt>
                <c:pt idx="3">
                  <c:v>194776</c:v>
                </c:pt>
                <c:pt idx="4">
                  <c:v>213713</c:v>
                </c:pt>
                <c:pt idx="5">
                  <c:v>194327</c:v>
                </c:pt>
                <c:pt idx="6">
                  <c:v>213242</c:v>
                </c:pt>
                <c:pt idx="7">
                  <c:v>213457</c:v>
                </c:pt>
                <c:pt idx="8">
                  <c:v>206282</c:v>
                </c:pt>
                <c:pt idx="9">
                  <c:v>192630</c:v>
                </c:pt>
                <c:pt idx="10">
                  <c:v>191537</c:v>
                </c:pt>
                <c:pt idx="11">
                  <c:v>161788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7-46CD-826C-04CAAE498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87199"/>
        <c:axId val="1"/>
      </c:lineChart>
      <c:catAx>
        <c:axId val="292687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8719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568999456964424"/>
          <c:y val="0.18266270121807529"/>
          <c:w val="0.17349149244275497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2006 Water Production by Month (Barrels)</a:t>
            </a:r>
          </a:p>
        </c:rich>
      </c:tx>
      <c:layout>
        <c:manualLayout>
          <c:xMode val="edge"/>
          <c:yMode val="edge"/>
          <c:x val="0.30257501289660604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9570815450644"/>
          <c:y val="0.1218026796589525"/>
          <c:w val="0.77789699570815452"/>
          <c:h val="0.83069427527405604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'2006'!$I$478:$I$489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'2006'!$L$446:$L$457</c:f>
              <c:numCache>
                <c:formatCode>#,##0</c:formatCode>
                <c:ptCount val="12"/>
                <c:pt idx="0">
                  <c:v>1236881</c:v>
                </c:pt>
                <c:pt idx="1">
                  <c:v>1100395</c:v>
                </c:pt>
                <c:pt idx="2">
                  <c:v>804619</c:v>
                </c:pt>
                <c:pt idx="3">
                  <c:v>1178386</c:v>
                </c:pt>
                <c:pt idx="4">
                  <c:v>1224038</c:v>
                </c:pt>
                <c:pt idx="5">
                  <c:v>1101237</c:v>
                </c:pt>
                <c:pt idx="6">
                  <c:v>1172742</c:v>
                </c:pt>
                <c:pt idx="7">
                  <c:v>1234106</c:v>
                </c:pt>
                <c:pt idx="8">
                  <c:v>1130759</c:v>
                </c:pt>
                <c:pt idx="9">
                  <c:v>1262192</c:v>
                </c:pt>
                <c:pt idx="10">
                  <c:v>1079450</c:v>
                </c:pt>
                <c:pt idx="11">
                  <c:v>1142464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F73-9904-CBAC9D7F661E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'2006'!$I$478:$I$489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'2006'!$L$462:$L$473</c:f>
              <c:numCache>
                <c:formatCode>#,##0</c:formatCode>
                <c:ptCount val="12"/>
                <c:pt idx="0">
                  <c:v>3608646</c:v>
                </c:pt>
                <c:pt idx="1">
                  <c:v>3408056</c:v>
                </c:pt>
                <c:pt idx="2">
                  <c:v>3885729</c:v>
                </c:pt>
                <c:pt idx="3">
                  <c:v>4063722</c:v>
                </c:pt>
                <c:pt idx="4">
                  <c:v>4247286</c:v>
                </c:pt>
                <c:pt idx="5">
                  <c:v>3944264</c:v>
                </c:pt>
                <c:pt idx="6">
                  <c:v>4504820</c:v>
                </c:pt>
                <c:pt idx="7">
                  <c:v>4084369</c:v>
                </c:pt>
                <c:pt idx="8">
                  <c:v>3868149</c:v>
                </c:pt>
                <c:pt idx="9">
                  <c:v>3720707</c:v>
                </c:pt>
                <c:pt idx="10">
                  <c:v>3915319</c:v>
                </c:pt>
                <c:pt idx="11">
                  <c:v>3853543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F73-9904-CBAC9D7F661E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'2006'!$I$478:$I$489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'2006'!$L$478:$L$489</c:f>
              <c:numCache>
                <c:formatCode>#,##0</c:formatCode>
                <c:ptCount val="12"/>
                <c:pt idx="0">
                  <c:v>4845527</c:v>
                </c:pt>
                <c:pt idx="1">
                  <c:v>4508451</c:v>
                </c:pt>
                <c:pt idx="2">
                  <c:v>4690348</c:v>
                </c:pt>
                <c:pt idx="3">
                  <c:v>5242108</c:v>
                </c:pt>
                <c:pt idx="4">
                  <c:v>5471324</c:v>
                </c:pt>
                <c:pt idx="5">
                  <c:v>5045501</c:v>
                </c:pt>
                <c:pt idx="6">
                  <c:v>5677562</c:v>
                </c:pt>
                <c:pt idx="7">
                  <c:v>5318475</c:v>
                </c:pt>
                <c:pt idx="8">
                  <c:v>4998908</c:v>
                </c:pt>
                <c:pt idx="9">
                  <c:v>4982899</c:v>
                </c:pt>
                <c:pt idx="10">
                  <c:v>4994769</c:v>
                </c:pt>
                <c:pt idx="11">
                  <c:v>4996007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A-4F73-9904-CBAC9D7F6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75679"/>
        <c:axId val="1"/>
      </c:lineChart>
      <c:catAx>
        <c:axId val="292675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7567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518358531317493"/>
          <c:y val="0.12515201091965569"/>
          <c:w val="0.21598272138228936"/>
          <c:h val="0.147023213835816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2005 Gas Production by Month (MCF)</a:t>
            </a:r>
          </a:p>
        </c:rich>
      </c:tx>
      <c:layout>
        <c:manualLayout>
          <c:xMode val="edge"/>
          <c:yMode val="edge"/>
          <c:x val="0.296892064899964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3024803457432"/>
          <c:y val="0.14383571264696104"/>
          <c:w val="0.82208017450446991"/>
          <c:h val="0.76164434506390799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'2005 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'!$K$446:$K$457</c:f>
              <c:numCache>
                <c:formatCode>#,##0</c:formatCode>
                <c:ptCount val="12"/>
                <c:pt idx="0">
                  <c:v>7834</c:v>
                </c:pt>
                <c:pt idx="1">
                  <c:v>7365</c:v>
                </c:pt>
                <c:pt idx="2">
                  <c:v>6949</c:v>
                </c:pt>
                <c:pt idx="3">
                  <c:v>8193</c:v>
                </c:pt>
                <c:pt idx="4">
                  <c:v>8402</c:v>
                </c:pt>
                <c:pt idx="5">
                  <c:v>8261</c:v>
                </c:pt>
                <c:pt idx="6">
                  <c:v>7791</c:v>
                </c:pt>
                <c:pt idx="7">
                  <c:v>7490</c:v>
                </c:pt>
                <c:pt idx="8">
                  <c:v>20167</c:v>
                </c:pt>
                <c:pt idx="9">
                  <c:v>6982</c:v>
                </c:pt>
                <c:pt idx="10">
                  <c:v>7670</c:v>
                </c:pt>
                <c:pt idx="11">
                  <c:v>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8-40C7-8409-6E5AF8CEC079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'2005 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'!$K$462:$K$473</c:f>
              <c:numCache>
                <c:formatCode>#,##0</c:formatCode>
                <c:ptCount val="12"/>
                <c:pt idx="0">
                  <c:v>369185</c:v>
                </c:pt>
                <c:pt idx="1">
                  <c:v>267642</c:v>
                </c:pt>
                <c:pt idx="2">
                  <c:v>321609</c:v>
                </c:pt>
                <c:pt idx="3">
                  <c:v>284877</c:v>
                </c:pt>
                <c:pt idx="4">
                  <c:v>310024</c:v>
                </c:pt>
                <c:pt idx="5">
                  <c:v>228322</c:v>
                </c:pt>
                <c:pt idx="6">
                  <c:v>94138</c:v>
                </c:pt>
                <c:pt idx="7">
                  <c:v>158667</c:v>
                </c:pt>
                <c:pt idx="8">
                  <c:v>206772</c:v>
                </c:pt>
                <c:pt idx="9">
                  <c:v>221035</c:v>
                </c:pt>
                <c:pt idx="10">
                  <c:v>210299</c:v>
                </c:pt>
                <c:pt idx="11">
                  <c:v>191281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88-40C7-8409-6E5AF8CEC079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'2005 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'!$K$478:$K$489</c:f>
              <c:numCache>
                <c:formatCode>#,##0</c:formatCode>
                <c:ptCount val="12"/>
                <c:pt idx="0">
                  <c:v>377019</c:v>
                </c:pt>
                <c:pt idx="1">
                  <c:v>275007</c:v>
                </c:pt>
                <c:pt idx="2">
                  <c:v>328558</c:v>
                </c:pt>
                <c:pt idx="3">
                  <c:v>293070</c:v>
                </c:pt>
                <c:pt idx="4">
                  <c:v>318426</c:v>
                </c:pt>
                <c:pt idx="5">
                  <c:v>236583</c:v>
                </c:pt>
                <c:pt idx="6">
                  <c:v>101929</c:v>
                </c:pt>
                <c:pt idx="7">
                  <c:v>166157</c:v>
                </c:pt>
                <c:pt idx="8">
                  <c:v>226939</c:v>
                </c:pt>
                <c:pt idx="9">
                  <c:v>228017</c:v>
                </c:pt>
                <c:pt idx="10">
                  <c:v>217969</c:v>
                </c:pt>
                <c:pt idx="11">
                  <c:v>199995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88-40C7-8409-6E5AF8CEC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287424"/>
        <c:axId val="1"/>
      </c:lineChart>
      <c:catAx>
        <c:axId val="36528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5287424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33156216790643"/>
          <c:y val="0.16986315751626938"/>
          <c:w val="0.18172157279489898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2005 Oil Production by Month (Barrels)</a:t>
            </a:r>
          </a:p>
        </c:rich>
      </c:tx>
      <c:layout>
        <c:manualLayout>
          <c:xMode val="edge"/>
          <c:yMode val="edge"/>
          <c:x val="0.28938946393656156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175873542874071E-2"/>
          <c:y val="0.14705893468439699"/>
          <c:w val="0.86495267382673691"/>
          <c:h val="0.68730702105128694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'2005 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'!$J$446:$J$457</c:f>
              <c:numCache>
                <c:formatCode>#,##0</c:formatCode>
                <c:ptCount val="12"/>
                <c:pt idx="0">
                  <c:v>74048</c:v>
                </c:pt>
                <c:pt idx="1">
                  <c:v>68947</c:v>
                </c:pt>
                <c:pt idx="2">
                  <c:v>65566</c:v>
                </c:pt>
                <c:pt idx="3">
                  <c:v>76054</c:v>
                </c:pt>
                <c:pt idx="4">
                  <c:v>78646</c:v>
                </c:pt>
                <c:pt idx="5">
                  <c:v>75594</c:v>
                </c:pt>
                <c:pt idx="6">
                  <c:v>71879</c:v>
                </c:pt>
                <c:pt idx="7">
                  <c:v>67014</c:v>
                </c:pt>
                <c:pt idx="8">
                  <c:v>71593</c:v>
                </c:pt>
                <c:pt idx="9">
                  <c:v>65174</c:v>
                </c:pt>
                <c:pt idx="10">
                  <c:v>69540</c:v>
                </c:pt>
                <c:pt idx="11">
                  <c:v>81782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4-4689-849E-2AA535C0F9E6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'2005 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'!$J$462:$J$473</c:f>
              <c:numCache>
                <c:formatCode>#,##0</c:formatCode>
                <c:ptCount val="12"/>
                <c:pt idx="0">
                  <c:v>204585</c:v>
                </c:pt>
                <c:pt idx="1">
                  <c:v>150350</c:v>
                </c:pt>
                <c:pt idx="2">
                  <c:v>188331</c:v>
                </c:pt>
                <c:pt idx="3">
                  <c:v>165638</c:v>
                </c:pt>
                <c:pt idx="4">
                  <c:v>172143</c:v>
                </c:pt>
                <c:pt idx="5">
                  <c:v>146909</c:v>
                </c:pt>
                <c:pt idx="6">
                  <c:v>63939</c:v>
                </c:pt>
                <c:pt idx="7">
                  <c:v>113178</c:v>
                </c:pt>
                <c:pt idx="8">
                  <c:v>121053</c:v>
                </c:pt>
                <c:pt idx="9">
                  <c:v>143038</c:v>
                </c:pt>
                <c:pt idx="10">
                  <c:v>122216</c:v>
                </c:pt>
                <c:pt idx="11">
                  <c:v>127328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4-4689-849E-2AA535C0F9E6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'2005 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'!$J$478:$J$489</c:f>
              <c:numCache>
                <c:formatCode>#,##0</c:formatCode>
                <c:ptCount val="12"/>
                <c:pt idx="0">
                  <c:v>278633</c:v>
                </c:pt>
                <c:pt idx="1">
                  <c:v>219297</c:v>
                </c:pt>
                <c:pt idx="2">
                  <c:v>253897</c:v>
                </c:pt>
                <c:pt idx="3">
                  <c:v>241692</c:v>
                </c:pt>
                <c:pt idx="4">
                  <c:v>250789</c:v>
                </c:pt>
                <c:pt idx="5">
                  <c:v>222503</c:v>
                </c:pt>
                <c:pt idx="6">
                  <c:v>135818</c:v>
                </c:pt>
                <c:pt idx="7">
                  <c:v>180192</c:v>
                </c:pt>
                <c:pt idx="8">
                  <c:v>192646</c:v>
                </c:pt>
                <c:pt idx="9">
                  <c:v>208212</c:v>
                </c:pt>
                <c:pt idx="10">
                  <c:v>191756</c:v>
                </c:pt>
                <c:pt idx="11">
                  <c:v>209110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4-4689-849E-2AA535C0F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288384"/>
        <c:axId val="1"/>
      </c:lineChart>
      <c:catAx>
        <c:axId val="36528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5288384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557917109458028"/>
          <c:y val="0.18575867645027344"/>
          <c:w val="0.17534537725823596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2005 Water Production by Month (Barrels)</a:t>
            </a:r>
          </a:p>
        </c:rich>
      </c:tx>
      <c:layout>
        <c:manualLayout>
          <c:xMode val="edge"/>
          <c:yMode val="edge"/>
          <c:x val="0.30257508546256001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84978540772533"/>
          <c:y val="0.11571254567600488"/>
          <c:w val="0.78218884120171672"/>
          <c:h val="0.8367844092570037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'2005 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'!$L$446:$L$457</c:f>
              <c:numCache>
                <c:formatCode>#,##0</c:formatCode>
                <c:ptCount val="12"/>
                <c:pt idx="0">
                  <c:v>1155227</c:v>
                </c:pt>
                <c:pt idx="1">
                  <c:v>1058047</c:v>
                </c:pt>
                <c:pt idx="2">
                  <c:v>1097259</c:v>
                </c:pt>
                <c:pt idx="3">
                  <c:v>1120865</c:v>
                </c:pt>
                <c:pt idx="4">
                  <c:v>1151316</c:v>
                </c:pt>
                <c:pt idx="5">
                  <c:v>1089191</c:v>
                </c:pt>
                <c:pt idx="6">
                  <c:v>1008209</c:v>
                </c:pt>
                <c:pt idx="7">
                  <c:v>1024466</c:v>
                </c:pt>
                <c:pt idx="8">
                  <c:v>1144541</c:v>
                </c:pt>
                <c:pt idx="9">
                  <c:v>1017080</c:v>
                </c:pt>
                <c:pt idx="10">
                  <c:v>1142380</c:v>
                </c:pt>
                <c:pt idx="11">
                  <c:v>1254232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A-4544-A1CD-0C8509E04DC6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'2005 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'!$L$462:$L$473</c:f>
              <c:numCache>
                <c:formatCode>#,##0</c:formatCode>
                <c:ptCount val="12"/>
                <c:pt idx="0">
                  <c:v>3316150</c:v>
                </c:pt>
                <c:pt idx="1">
                  <c:v>3431873</c:v>
                </c:pt>
                <c:pt idx="2">
                  <c:v>4745416</c:v>
                </c:pt>
                <c:pt idx="3">
                  <c:v>4036905</c:v>
                </c:pt>
                <c:pt idx="4">
                  <c:v>4449266</c:v>
                </c:pt>
                <c:pt idx="5">
                  <c:v>4461578</c:v>
                </c:pt>
                <c:pt idx="6">
                  <c:v>1365968</c:v>
                </c:pt>
                <c:pt idx="7">
                  <c:v>3261802</c:v>
                </c:pt>
                <c:pt idx="8">
                  <c:v>3598031</c:v>
                </c:pt>
                <c:pt idx="9">
                  <c:v>4071544</c:v>
                </c:pt>
                <c:pt idx="10">
                  <c:v>3549549</c:v>
                </c:pt>
                <c:pt idx="11">
                  <c:v>3677723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A-4544-A1CD-0C8509E04DC6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'2005 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'!$L$478:$L$489</c:f>
              <c:numCache>
                <c:formatCode>#,##0</c:formatCode>
                <c:ptCount val="12"/>
                <c:pt idx="0">
                  <c:v>4471377</c:v>
                </c:pt>
                <c:pt idx="1">
                  <c:v>4489920</c:v>
                </c:pt>
                <c:pt idx="2">
                  <c:v>5842675</c:v>
                </c:pt>
                <c:pt idx="3">
                  <c:v>5157770</c:v>
                </c:pt>
                <c:pt idx="4">
                  <c:v>5600582</c:v>
                </c:pt>
                <c:pt idx="5">
                  <c:v>5550769</c:v>
                </c:pt>
                <c:pt idx="6">
                  <c:v>2374177</c:v>
                </c:pt>
                <c:pt idx="7">
                  <c:v>4286268</c:v>
                </c:pt>
                <c:pt idx="8">
                  <c:v>4742572</c:v>
                </c:pt>
                <c:pt idx="9">
                  <c:v>5088624</c:v>
                </c:pt>
                <c:pt idx="10">
                  <c:v>4691929</c:v>
                </c:pt>
                <c:pt idx="11">
                  <c:v>4931955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A-4544-A1CD-0C8509E04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301215"/>
        <c:axId val="1"/>
      </c:lineChart>
      <c:catAx>
        <c:axId val="267301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730121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737032471580021"/>
          <c:y val="0.13365747872038472"/>
          <c:w val="0.21405773160144115"/>
          <c:h val="0.14580814700714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2004 Gas Production by Month (MCF)</a:t>
            </a:r>
          </a:p>
        </c:rich>
      </c:tx>
      <c:layout>
        <c:manualLayout>
          <c:xMode val="edge"/>
          <c:yMode val="edge"/>
          <c:x val="0.29689201870043724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3024803457432"/>
          <c:y val="0.14520557657693212"/>
          <c:w val="0.82208017450446991"/>
          <c:h val="0.76027448113393692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'2004'!$I$462:$I$473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'2004'!$K$446:$K$457</c:f>
              <c:numCache>
                <c:formatCode>#,##0</c:formatCode>
                <c:ptCount val="12"/>
                <c:pt idx="0">
                  <c:v>9790</c:v>
                </c:pt>
                <c:pt idx="1">
                  <c:v>9001</c:v>
                </c:pt>
                <c:pt idx="2">
                  <c:v>9115</c:v>
                </c:pt>
                <c:pt idx="3">
                  <c:v>8756</c:v>
                </c:pt>
                <c:pt idx="4">
                  <c:v>8969</c:v>
                </c:pt>
                <c:pt idx="5">
                  <c:v>7541</c:v>
                </c:pt>
                <c:pt idx="6">
                  <c:v>5749</c:v>
                </c:pt>
                <c:pt idx="7">
                  <c:v>5509</c:v>
                </c:pt>
                <c:pt idx="8">
                  <c:v>6467</c:v>
                </c:pt>
                <c:pt idx="9">
                  <c:v>7939</c:v>
                </c:pt>
                <c:pt idx="10">
                  <c:v>7188</c:v>
                </c:pt>
                <c:pt idx="11">
                  <c:v>7680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F-40D4-8F24-A421C10586DC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'2004'!$I$462:$I$473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'2004'!$K$462:$K$473</c:f>
              <c:numCache>
                <c:formatCode>#,##0</c:formatCode>
                <c:ptCount val="12"/>
                <c:pt idx="0">
                  <c:v>312682</c:v>
                </c:pt>
                <c:pt idx="1">
                  <c:v>298687</c:v>
                </c:pt>
                <c:pt idx="2">
                  <c:v>299089</c:v>
                </c:pt>
                <c:pt idx="3">
                  <c:v>306943</c:v>
                </c:pt>
                <c:pt idx="4">
                  <c:v>290655</c:v>
                </c:pt>
                <c:pt idx="5">
                  <c:v>305522</c:v>
                </c:pt>
                <c:pt idx="6">
                  <c:v>366883</c:v>
                </c:pt>
                <c:pt idx="7">
                  <c:v>305296</c:v>
                </c:pt>
                <c:pt idx="8">
                  <c:v>107886</c:v>
                </c:pt>
                <c:pt idx="9">
                  <c:v>282155</c:v>
                </c:pt>
                <c:pt idx="10">
                  <c:v>321469</c:v>
                </c:pt>
                <c:pt idx="11">
                  <c:v>344163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F-40D4-8F24-A421C10586DC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'2004'!$I$462:$I$473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'2004'!$K$478:$K$489</c:f>
              <c:numCache>
                <c:formatCode>#,##0</c:formatCode>
                <c:ptCount val="12"/>
                <c:pt idx="0">
                  <c:v>322472</c:v>
                </c:pt>
                <c:pt idx="1">
                  <c:v>307688</c:v>
                </c:pt>
                <c:pt idx="2">
                  <c:v>308204</c:v>
                </c:pt>
                <c:pt idx="3">
                  <c:v>315699</c:v>
                </c:pt>
                <c:pt idx="4">
                  <c:v>299624</c:v>
                </c:pt>
                <c:pt idx="5">
                  <c:v>313063</c:v>
                </c:pt>
                <c:pt idx="6">
                  <c:v>372632</c:v>
                </c:pt>
                <c:pt idx="7">
                  <c:v>310805</c:v>
                </c:pt>
                <c:pt idx="8">
                  <c:v>114353</c:v>
                </c:pt>
                <c:pt idx="9">
                  <c:v>290094</c:v>
                </c:pt>
                <c:pt idx="10">
                  <c:v>328657</c:v>
                </c:pt>
                <c:pt idx="11">
                  <c:v>351843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F-40D4-8F24-A421C1058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70495"/>
        <c:axId val="1"/>
      </c:lineChart>
      <c:catAx>
        <c:axId val="413570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357049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0855917556729"/>
          <c:y val="0.17397274655736525"/>
          <c:w val="0.18249744395611167"/>
          <c:h val="0.149315212310789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2004 Oil Production by Month (Barrels)</a:t>
            </a:r>
          </a:p>
        </c:rich>
      </c:tx>
      <c:layout>
        <c:manualLayout>
          <c:xMode val="edge"/>
          <c:yMode val="edge"/>
          <c:x val="0.28938943464510902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89937313623428"/>
          <c:y val="0.15789485618745783"/>
          <c:w val="0.83922917423337673"/>
          <c:h val="0.65325126775595288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'2004'!$I$446:$I$457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'2004'!$J$446:$J$457</c:f>
              <c:numCache>
                <c:formatCode>#,##0</c:formatCode>
                <c:ptCount val="12"/>
                <c:pt idx="0">
                  <c:v>89340</c:v>
                </c:pt>
                <c:pt idx="1">
                  <c:v>84596</c:v>
                </c:pt>
                <c:pt idx="2">
                  <c:v>83676</c:v>
                </c:pt>
                <c:pt idx="3">
                  <c:v>79984</c:v>
                </c:pt>
                <c:pt idx="4">
                  <c:v>82931</c:v>
                </c:pt>
                <c:pt idx="5">
                  <c:v>69079</c:v>
                </c:pt>
                <c:pt idx="6">
                  <c:v>57228</c:v>
                </c:pt>
                <c:pt idx="7">
                  <c:v>55343</c:v>
                </c:pt>
                <c:pt idx="8">
                  <c:v>61513</c:v>
                </c:pt>
                <c:pt idx="9">
                  <c:v>73960</c:v>
                </c:pt>
                <c:pt idx="10">
                  <c:v>73744</c:v>
                </c:pt>
                <c:pt idx="11">
                  <c:v>70085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6-4468-B83D-B4AE4B6947B6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'2004'!$I$446:$I$457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'2004'!$J$462:$J$473</c:f>
              <c:numCache>
                <c:formatCode>#,##0</c:formatCode>
                <c:ptCount val="12"/>
                <c:pt idx="0">
                  <c:v>200905</c:v>
                </c:pt>
                <c:pt idx="1">
                  <c:v>175214</c:v>
                </c:pt>
                <c:pt idx="2">
                  <c:v>175223</c:v>
                </c:pt>
                <c:pt idx="3">
                  <c:v>176026</c:v>
                </c:pt>
                <c:pt idx="4">
                  <c:v>177369</c:v>
                </c:pt>
                <c:pt idx="5">
                  <c:v>163411</c:v>
                </c:pt>
                <c:pt idx="6">
                  <c:v>177769</c:v>
                </c:pt>
                <c:pt idx="7">
                  <c:v>170500</c:v>
                </c:pt>
                <c:pt idx="8">
                  <c:v>64222</c:v>
                </c:pt>
                <c:pt idx="9">
                  <c:v>160866</c:v>
                </c:pt>
                <c:pt idx="10">
                  <c:v>183366</c:v>
                </c:pt>
                <c:pt idx="11">
                  <c:v>198097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6-4468-B83D-B4AE4B6947B6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'2004'!$I$446:$I$457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'2004'!$J$478:$J$489</c:f>
              <c:numCache>
                <c:formatCode>#,##0</c:formatCode>
                <c:ptCount val="12"/>
                <c:pt idx="0">
                  <c:v>290245</c:v>
                </c:pt>
                <c:pt idx="1">
                  <c:v>259810</c:v>
                </c:pt>
                <c:pt idx="2">
                  <c:v>258899</c:v>
                </c:pt>
                <c:pt idx="3">
                  <c:v>256010</c:v>
                </c:pt>
                <c:pt idx="4">
                  <c:v>260300</c:v>
                </c:pt>
                <c:pt idx="5">
                  <c:v>232490</c:v>
                </c:pt>
                <c:pt idx="6">
                  <c:v>234997</c:v>
                </c:pt>
                <c:pt idx="7">
                  <c:v>225843</c:v>
                </c:pt>
                <c:pt idx="8">
                  <c:v>125735</c:v>
                </c:pt>
                <c:pt idx="9">
                  <c:v>234826</c:v>
                </c:pt>
                <c:pt idx="10">
                  <c:v>257110</c:v>
                </c:pt>
                <c:pt idx="11">
                  <c:v>268182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6-4468-B83D-B4AE4B694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71935"/>
        <c:axId val="1"/>
      </c:lineChart>
      <c:catAx>
        <c:axId val="413571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3571935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880514402081811"/>
          <c:y val="0.19349861453076878"/>
          <c:w val="0.17609402880136249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2004 Water Production by Month (Barrels)</a:t>
            </a:r>
          </a:p>
        </c:rich>
      </c:tx>
      <c:layout>
        <c:manualLayout>
          <c:xMode val="edge"/>
          <c:yMode val="edge"/>
          <c:x val="0.30257498561342933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92274678111589"/>
          <c:y val="0.12423873325213154"/>
          <c:w val="0.78004291845493567"/>
          <c:h val="0.82825822168087693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'2004'!$I$478:$I$489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'2004'!$L$446:$L$457</c:f>
              <c:numCache>
                <c:formatCode>#,##0</c:formatCode>
                <c:ptCount val="12"/>
                <c:pt idx="0">
                  <c:v>1197788</c:v>
                </c:pt>
                <c:pt idx="1">
                  <c:v>1074520</c:v>
                </c:pt>
                <c:pt idx="2">
                  <c:v>1144221</c:v>
                </c:pt>
                <c:pt idx="3">
                  <c:v>1142605</c:v>
                </c:pt>
                <c:pt idx="4">
                  <c:v>1167913</c:v>
                </c:pt>
                <c:pt idx="5">
                  <c:v>1027261</c:v>
                </c:pt>
                <c:pt idx="6">
                  <c:v>965151</c:v>
                </c:pt>
                <c:pt idx="7">
                  <c:v>909583</c:v>
                </c:pt>
                <c:pt idx="8">
                  <c:v>859205</c:v>
                </c:pt>
                <c:pt idx="9">
                  <c:v>1083307</c:v>
                </c:pt>
                <c:pt idx="10">
                  <c:v>892827</c:v>
                </c:pt>
                <c:pt idx="11">
                  <c:v>1062330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F-4372-A681-5220B3A75F35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'2004'!$I$478:$I$489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'2004'!$L$462:$L$473</c:f>
              <c:numCache>
                <c:formatCode>#,##0</c:formatCode>
                <c:ptCount val="12"/>
                <c:pt idx="0">
                  <c:v>3743688</c:v>
                </c:pt>
                <c:pt idx="1">
                  <c:v>3617243</c:v>
                </c:pt>
                <c:pt idx="2">
                  <c:v>3633757</c:v>
                </c:pt>
                <c:pt idx="3">
                  <c:v>3887257</c:v>
                </c:pt>
                <c:pt idx="4">
                  <c:v>4143472</c:v>
                </c:pt>
                <c:pt idx="5">
                  <c:v>3642275</c:v>
                </c:pt>
                <c:pt idx="6">
                  <c:v>4134194</c:v>
                </c:pt>
                <c:pt idx="7">
                  <c:v>3851643</c:v>
                </c:pt>
                <c:pt idx="8">
                  <c:v>2243606</c:v>
                </c:pt>
                <c:pt idx="9">
                  <c:v>3285894</c:v>
                </c:pt>
                <c:pt idx="10">
                  <c:v>3643755</c:v>
                </c:pt>
                <c:pt idx="11">
                  <c:v>3280360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7F-4372-A681-5220B3A75F35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'2004'!$I$478:$I$489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'2004'!$L$478:$L$489</c:f>
              <c:numCache>
                <c:formatCode>#,##0</c:formatCode>
                <c:ptCount val="12"/>
                <c:pt idx="0">
                  <c:v>4941476</c:v>
                </c:pt>
                <c:pt idx="1">
                  <c:v>4691763</c:v>
                </c:pt>
                <c:pt idx="2">
                  <c:v>4777978</c:v>
                </c:pt>
                <c:pt idx="3">
                  <c:v>5029862</c:v>
                </c:pt>
                <c:pt idx="4">
                  <c:v>5311385</c:v>
                </c:pt>
                <c:pt idx="5">
                  <c:v>4669536</c:v>
                </c:pt>
                <c:pt idx="6">
                  <c:v>5099345</c:v>
                </c:pt>
                <c:pt idx="7">
                  <c:v>4761226</c:v>
                </c:pt>
                <c:pt idx="8">
                  <c:v>3102811</c:v>
                </c:pt>
                <c:pt idx="9">
                  <c:v>4369201</c:v>
                </c:pt>
                <c:pt idx="10">
                  <c:v>4536582</c:v>
                </c:pt>
                <c:pt idx="11">
                  <c:v>4342690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7F-4372-A681-5220B3A7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69055"/>
        <c:axId val="1"/>
      </c:lineChart>
      <c:catAx>
        <c:axId val="413569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356905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92513368983957"/>
          <c:y val="0.13851774603508704"/>
          <c:w val="0.21497326203208555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2024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'2024'!$K$433:$K$444</c:f>
              <c:numCache>
                <c:formatCode>#,##0</c:formatCode>
                <c:ptCount val="12"/>
                <c:pt idx="0">
                  <c:v>2303</c:v>
                </c:pt>
                <c:pt idx="1">
                  <c:v>1581</c:v>
                </c:pt>
                <c:pt idx="2">
                  <c:v>1734</c:v>
                </c:pt>
                <c:pt idx="3">
                  <c:v>1668</c:v>
                </c:pt>
                <c:pt idx="4">
                  <c:v>2485</c:v>
                </c:pt>
                <c:pt idx="5">
                  <c:v>2680</c:v>
                </c:pt>
                <c:pt idx="6">
                  <c:v>1379</c:v>
                </c:pt>
                <c:pt idx="7">
                  <c:v>1157</c:v>
                </c:pt>
                <c:pt idx="8">
                  <c:v>1790</c:v>
                </c:pt>
                <c:pt idx="9">
                  <c:v>1642</c:v>
                </c:pt>
                <c:pt idx="10">
                  <c:v>2589</c:v>
                </c:pt>
                <c:pt idx="11">
                  <c:v>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6-4808-B524-2F8B31FB1DC2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'2024'!$K$465:$K$476</c:f>
              <c:numCache>
                <c:formatCode>#,##0</c:formatCode>
                <c:ptCount val="12"/>
                <c:pt idx="0">
                  <c:v>1032157</c:v>
                </c:pt>
                <c:pt idx="1">
                  <c:v>884522</c:v>
                </c:pt>
                <c:pt idx="2">
                  <c:v>1000817</c:v>
                </c:pt>
                <c:pt idx="3">
                  <c:v>924281</c:v>
                </c:pt>
                <c:pt idx="4">
                  <c:v>987630</c:v>
                </c:pt>
                <c:pt idx="5">
                  <c:v>979650</c:v>
                </c:pt>
                <c:pt idx="6">
                  <c:v>767686</c:v>
                </c:pt>
                <c:pt idx="7">
                  <c:v>846014</c:v>
                </c:pt>
                <c:pt idx="8">
                  <c:v>828329</c:v>
                </c:pt>
                <c:pt idx="9">
                  <c:v>849493</c:v>
                </c:pt>
                <c:pt idx="10">
                  <c:v>754504</c:v>
                </c:pt>
                <c:pt idx="11">
                  <c:v>669188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6-4808-B524-2F8B31FB1DC2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'2024'!$K$465:$K$476</c:f>
              <c:numCache>
                <c:formatCode>#,##0</c:formatCode>
                <c:ptCount val="12"/>
                <c:pt idx="0">
                  <c:v>1032157</c:v>
                </c:pt>
                <c:pt idx="1">
                  <c:v>884522</c:v>
                </c:pt>
                <c:pt idx="2">
                  <c:v>1000817</c:v>
                </c:pt>
                <c:pt idx="3">
                  <c:v>924281</c:v>
                </c:pt>
                <c:pt idx="4">
                  <c:v>987630</c:v>
                </c:pt>
                <c:pt idx="5">
                  <c:v>979650</c:v>
                </c:pt>
                <c:pt idx="6">
                  <c:v>767686</c:v>
                </c:pt>
                <c:pt idx="7">
                  <c:v>846014</c:v>
                </c:pt>
                <c:pt idx="8">
                  <c:v>828329</c:v>
                </c:pt>
                <c:pt idx="9">
                  <c:v>849493</c:v>
                </c:pt>
                <c:pt idx="10">
                  <c:v>754504</c:v>
                </c:pt>
                <c:pt idx="11">
                  <c:v>669188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6-4808-B524-2F8B31FB1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3679"/>
        <c:axId val="1"/>
      </c:lineChart>
      <c:catAx>
        <c:axId val="449143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367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2003 Gas Production by Month (MCF)</a:t>
            </a:r>
          </a:p>
        </c:rich>
      </c:tx>
      <c:layout>
        <c:manualLayout>
          <c:xMode val="edge"/>
          <c:yMode val="edge"/>
          <c:x val="0.30683006957785053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6301880556631"/>
          <c:y val="0.14931516836684527"/>
          <c:w val="0.82059205031541704"/>
          <c:h val="0.76027448113393692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'2003'!$I$598:$I$609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'2003'!$K$582:$K$593</c:f>
              <c:numCache>
                <c:formatCode>#,##0</c:formatCode>
                <c:ptCount val="12"/>
                <c:pt idx="0">
                  <c:v>10841</c:v>
                </c:pt>
                <c:pt idx="1">
                  <c:v>9100</c:v>
                </c:pt>
                <c:pt idx="2">
                  <c:v>10848</c:v>
                </c:pt>
                <c:pt idx="3">
                  <c:v>9187</c:v>
                </c:pt>
                <c:pt idx="4">
                  <c:v>8599</c:v>
                </c:pt>
                <c:pt idx="5">
                  <c:v>9398</c:v>
                </c:pt>
                <c:pt idx="6">
                  <c:v>9178</c:v>
                </c:pt>
                <c:pt idx="7">
                  <c:v>8833</c:v>
                </c:pt>
                <c:pt idx="8">
                  <c:v>8908</c:v>
                </c:pt>
                <c:pt idx="9">
                  <c:v>9469</c:v>
                </c:pt>
                <c:pt idx="10">
                  <c:v>9532</c:v>
                </c:pt>
                <c:pt idx="11">
                  <c:v>9148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8-417D-A597-40D1794D9F61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'2003'!$I$598:$I$609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'2003'!$K$598:$K$609</c:f>
              <c:numCache>
                <c:formatCode>#,##0</c:formatCode>
                <c:ptCount val="12"/>
                <c:pt idx="0">
                  <c:v>257331</c:v>
                </c:pt>
                <c:pt idx="1">
                  <c:v>218137</c:v>
                </c:pt>
                <c:pt idx="2">
                  <c:v>263121</c:v>
                </c:pt>
                <c:pt idx="3">
                  <c:v>257489</c:v>
                </c:pt>
                <c:pt idx="4">
                  <c:v>278514</c:v>
                </c:pt>
                <c:pt idx="5">
                  <c:v>309021</c:v>
                </c:pt>
                <c:pt idx="6">
                  <c:v>303384</c:v>
                </c:pt>
                <c:pt idx="7">
                  <c:v>259755</c:v>
                </c:pt>
                <c:pt idx="8">
                  <c:v>299610</c:v>
                </c:pt>
                <c:pt idx="9">
                  <c:v>323990</c:v>
                </c:pt>
                <c:pt idx="10">
                  <c:v>292395</c:v>
                </c:pt>
                <c:pt idx="11">
                  <c:v>317521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8-417D-A597-40D1794D9F61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'2003'!$I$598:$I$609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'2003'!$K$614:$K$625</c:f>
              <c:numCache>
                <c:formatCode>#,##0</c:formatCode>
                <c:ptCount val="12"/>
                <c:pt idx="0">
                  <c:v>268172</c:v>
                </c:pt>
                <c:pt idx="1">
                  <c:v>227237</c:v>
                </c:pt>
                <c:pt idx="2">
                  <c:v>273969</c:v>
                </c:pt>
                <c:pt idx="3">
                  <c:v>266676</c:v>
                </c:pt>
                <c:pt idx="4">
                  <c:v>287113</c:v>
                </c:pt>
                <c:pt idx="5">
                  <c:v>318419</c:v>
                </c:pt>
                <c:pt idx="6">
                  <c:v>312562</c:v>
                </c:pt>
                <c:pt idx="7">
                  <c:v>268588</c:v>
                </c:pt>
                <c:pt idx="8">
                  <c:v>308518</c:v>
                </c:pt>
                <c:pt idx="9">
                  <c:v>333459</c:v>
                </c:pt>
                <c:pt idx="10">
                  <c:v>301927</c:v>
                </c:pt>
                <c:pt idx="11">
                  <c:v>326669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8-417D-A597-40D1794D9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760527"/>
        <c:axId val="1"/>
      </c:lineChart>
      <c:catAx>
        <c:axId val="259760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76052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77724204435871"/>
          <c:y val="0.17534260957106387"/>
          <c:w val="0.17357762777242047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2003 Oil Production by Month (Barrels)</a:t>
            </a:r>
          </a:p>
        </c:rich>
      </c:tx>
      <c:layout>
        <c:manualLayout>
          <c:xMode val="edge"/>
          <c:yMode val="edge"/>
          <c:x val="0.29969460664090086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1122171972727"/>
          <c:y val="0.13622301318133614"/>
          <c:w val="0.84505690647388909"/>
          <c:h val="0.67956707712052922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'2003'!$I$582:$I$593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'2003'!$J$582:$J$593</c:f>
              <c:numCache>
                <c:formatCode>#,##0</c:formatCode>
                <c:ptCount val="12"/>
                <c:pt idx="0">
                  <c:v>99758</c:v>
                </c:pt>
                <c:pt idx="1">
                  <c:v>82422</c:v>
                </c:pt>
                <c:pt idx="2">
                  <c:v>101295</c:v>
                </c:pt>
                <c:pt idx="3">
                  <c:v>87270</c:v>
                </c:pt>
                <c:pt idx="4">
                  <c:v>79917</c:v>
                </c:pt>
                <c:pt idx="5">
                  <c:v>86502</c:v>
                </c:pt>
                <c:pt idx="6">
                  <c:v>83154</c:v>
                </c:pt>
                <c:pt idx="7">
                  <c:v>79624</c:v>
                </c:pt>
                <c:pt idx="8">
                  <c:v>80931</c:v>
                </c:pt>
                <c:pt idx="9">
                  <c:v>85652</c:v>
                </c:pt>
                <c:pt idx="10">
                  <c:v>85289</c:v>
                </c:pt>
                <c:pt idx="11">
                  <c:v>80127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6-4A48-810C-E8116953CD4C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'2003'!$I$582:$I$593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'2003'!$J$598:$J$609</c:f>
              <c:numCache>
                <c:formatCode>#,##0</c:formatCode>
                <c:ptCount val="12"/>
                <c:pt idx="0">
                  <c:v>186010</c:v>
                </c:pt>
                <c:pt idx="1">
                  <c:v>153036</c:v>
                </c:pt>
                <c:pt idx="2">
                  <c:v>178652</c:v>
                </c:pt>
                <c:pt idx="3">
                  <c:v>173091</c:v>
                </c:pt>
                <c:pt idx="4">
                  <c:v>178950</c:v>
                </c:pt>
                <c:pt idx="5">
                  <c:v>197559</c:v>
                </c:pt>
                <c:pt idx="6">
                  <c:v>204273</c:v>
                </c:pt>
                <c:pt idx="7">
                  <c:v>167662</c:v>
                </c:pt>
                <c:pt idx="8">
                  <c:v>195624</c:v>
                </c:pt>
                <c:pt idx="9">
                  <c:v>206582</c:v>
                </c:pt>
                <c:pt idx="10">
                  <c:v>183537</c:v>
                </c:pt>
                <c:pt idx="11">
                  <c:v>205632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6-4A48-810C-E8116953CD4C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'2003'!$I$582:$I$593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'2003'!$J$614:$J$625</c:f>
              <c:numCache>
                <c:formatCode>#,##0</c:formatCode>
                <c:ptCount val="12"/>
                <c:pt idx="0">
                  <c:v>285768</c:v>
                </c:pt>
                <c:pt idx="1">
                  <c:v>235458</c:v>
                </c:pt>
                <c:pt idx="2">
                  <c:v>279947</c:v>
                </c:pt>
                <c:pt idx="3">
                  <c:v>260361</c:v>
                </c:pt>
                <c:pt idx="4">
                  <c:v>258867</c:v>
                </c:pt>
                <c:pt idx="5">
                  <c:v>284061</c:v>
                </c:pt>
                <c:pt idx="6">
                  <c:v>287427</c:v>
                </c:pt>
                <c:pt idx="7">
                  <c:v>247286</c:v>
                </c:pt>
                <c:pt idx="8">
                  <c:v>276555</c:v>
                </c:pt>
                <c:pt idx="9">
                  <c:v>292234</c:v>
                </c:pt>
                <c:pt idx="10">
                  <c:v>268826</c:v>
                </c:pt>
                <c:pt idx="11">
                  <c:v>285759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6-4A48-810C-E8116953C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948287"/>
        <c:axId val="1"/>
      </c:lineChart>
      <c:catAx>
        <c:axId val="276948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948287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556412729026038"/>
          <c:y val="0.14705898604779666"/>
          <c:w val="0.1668273866923818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verticalDpi="30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2003 Water Production by Month (Barrels)</a:t>
            </a:r>
          </a:p>
        </c:rich>
      </c:tx>
      <c:layout>
        <c:manualLayout>
          <c:xMode val="edge"/>
          <c:yMode val="edge"/>
          <c:x val="0.31224485452831907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81632653061224"/>
          <c:y val="0.11205846528623629"/>
          <c:w val="0.7918367346938775"/>
          <c:h val="0.84043848964677226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'2003'!$I$614:$I$625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'2003'!$L$582:$L$593</c:f>
              <c:numCache>
                <c:formatCode>#,##0</c:formatCode>
                <c:ptCount val="12"/>
                <c:pt idx="0">
                  <c:v>1184113</c:v>
                </c:pt>
                <c:pt idx="1">
                  <c:v>1072293</c:v>
                </c:pt>
                <c:pt idx="2">
                  <c:v>1254672</c:v>
                </c:pt>
                <c:pt idx="3">
                  <c:v>1169468</c:v>
                </c:pt>
                <c:pt idx="4">
                  <c:v>1112533</c:v>
                </c:pt>
                <c:pt idx="5">
                  <c:v>1121386</c:v>
                </c:pt>
                <c:pt idx="6">
                  <c:v>1179468</c:v>
                </c:pt>
                <c:pt idx="7">
                  <c:v>1121151</c:v>
                </c:pt>
                <c:pt idx="8">
                  <c:v>1153016</c:v>
                </c:pt>
                <c:pt idx="9">
                  <c:v>1140503</c:v>
                </c:pt>
                <c:pt idx="10">
                  <c:v>1161347</c:v>
                </c:pt>
                <c:pt idx="11">
                  <c:v>1113672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5-4E1C-8672-AC5F5EB50ECD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'2003'!$I$614:$I$625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'2003'!$L$598:$L$609</c:f>
              <c:numCache>
                <c:formatCode>#,##0</c:formatCode>
                <c:ptCount val="12"/>
                <c:pt idx="0">
                  <c:v>3190500</c:v>
                </c:pt>
                <c:pt idx="1">
                  <c:v>2882967</c:v>
                </c:pt>
                <c:pt idx="2">
                  <c:v>3376690</c:v>
                </c:pt>
                <c:pt idx="3">
                  <c:v>3196733</c:v>
                </c:pt>
                <c:pt idx="4">
                  <c:v>3303297</c:v>
                </c:pt>
                <c:pt idx="5">
                  <c:v>3440672</c:v>
                </c:pt>
                <c:pt idx="6">
                  <c:v>4632553</c:v>
                </c:pt>
                <c:pt idx="7">
                  <c:v>4159871</c:v>
                </c:pt>
                <c:pt idx="8">
                  <c:v>3846522</c:v>
                </c:pt>
                <c:pt idx="9">
                  <c:v>3857278</c:v>
                </c:pt>
                <c:pt idx="10">
                  <c:v>3800753</c:v>
                </c:pt>
                <c:pt idx="11">
                  <c:v>4122179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5-4E1C-8672-AC5F5EB50ECD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'2003'!$I$614:$I$625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'2003'!$L$614:$L$625</c:f>
              <c:numCache>
                <c:formatCode>#,##0</c:formatCode>
                <c:ptCount val="12"/>
                <c:pt idx="0">
                  <c:v>4374613</c:v>
                </c:pt>
                <c:pt idx="1">
                  <c:v>3955260</c:v>
                </c:pt>
                <c:pt idx="2">
                  <c:v>4631362</c:v>
                </c:pt>
                <c:pt idx="3">
                  <c:v>4366201</c:v>
                </c:pt>
                <c:pt idx="4">
                  <c:v>4415830</c:v>
                </c:pt>
                <c:pt idx="5">
                  <c:v>4562058</c:v>
                </c:pt>
                <c:pt idx="6">
                  <c:v>5812021</c:v>
                </c:pt>
                <c:pt idx="7">
                  <c:v>5281022</c:v>
                </c:pt>
                <c:pt idx="8">
                  <c:v>4999538</c:v>
                </c:pt>
                <c:pt idx="9">
                  <c:v>4997781</c:v>
                </c:pt>
                <c:pt idx="10">
                  <c:v>4962100</c:v>
                </c:pt>
                <c:pt idx="11">
                  <c:v>5235851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85-4E1C-8672-AC5F5EB50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951167"/>
        <c:axId val="1"/>
      </c:lineChart>
      <c:catAx>
        <c:axId val="276951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95116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876478278053081"/>
          <c:y val="0.13122734506303357"/>
          <c:w val="0.20366805500663765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2002 Gas Production by Month (MCF)</a:t>
            </a:r>
          </a:p>
        </c:rich>
      </c:tx>
      <c:layout>
        <c:manualLayout>
          <c:xMode val="edge"/>
          <c:yMode val="edge"/>
          <c:x val="0.3068301432260847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6301880556631"/>
          <c:y val="0.15205489622678739"/>
          <c:w val="0.82059205031541704"/>
          <c:h val="0.75753475327399489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'2002'!$I$598:$I$609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'2002'!$K$582:$K$593</c:f>
              <c:numCache>
                <c:formatCode>#,##0</c:formatCode>
                <c:ptCount val="12"/>
                <c:pt idx="0">
                  <c:v>10832</c:v>
                </c:pt>
                <c:pt idx="1">
                  <c:v>10551</c:v>
                </c:pt>
                <c:pt idx="2">
                  <c:v>11828</c:v>
                </c:pt>
                <c:pt idx="3">
                  <c:v>11028</c:v>
                </c:pt>
                <c:pt idx="4">
                  <c:v>10499</c:v>
                </c:pt>
                <c:pt idx="5">
                  <c:v>9737</c:v>
                </c:pt>
                <c:pt idx="6">
                  <c:v>10545</c:v>
                </c:pt>
                <c:pt idx="7">
                  <c:v>10644</c:v>
                </c:pt>
                <c:pt idx="8">
                  <c:v>10106</c:v>
                </c:pt>
                <c:pt idx="9">
                  <c:v>10908</c:v>
                </c:pt>
                <c:pt idx="10">
                  <c:v>11024</c:v>
                </c:pt>
                <c:pt idx="11">
                  <c:v>11053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C-49BD-AB53-356068B671D8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'2002'!$I$598:$I$609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'2002'!$K$598:$K$609</c:f>
              <c:numCache>
                <c:formatCode>#,##0</c:formatCode>
                <c:ptCount val="12"/>
                <c:pt idx="0">
                  <c:v>377153</c:v>
                </c:pt>
                <c:pt idx="1">
                  <c:v>279829</c:v>
                </c:pt>
                <c:pt idx="2">
                  <c:v>426302</c:v>
                </c:pt>
                <c:pt idx="3">
                  <c:v>319867</c:v>
                </c:pt>
                <c:pt idx="4">
                  <c:v>325360</c:v>
                </c:pt>
                <c:pt idx="5">
                  <c:v>309862</c:v>
                </c:pt>
                <c:pt idx="6">
                  <c:v>275328</c:v>
                </c:pt>
                <c:pt idx="7">
                  <c:v>265780</c:v>
                </c:pt>
                <c:pt idx="8">
                  <c:v>274980</c:v>
                </c:pt>
                <c:pt idx="9">
                  <c:v>263342</c:v>
                </c:pt>
                <c:pt idx="10">
                  <c:v>231056</c:v>
                </c:pt>
                <c:pt idx="11">
                  <c:v>297297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C-49BD-AB53-356068B671D8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'2002'!$I$598:$I$609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'2002'!$K$614:$K$625</c:f>
              <c:numCache>
                <c:formatCode>#,##0</c:formatCode>
                <c:ptCount val="12"/>
                <c:pt idx="0">
                  <c:v>387985</c:v>
                </c:pt>
                <c:pt idx="1">
                  <c:v>290380</c:v>
                </c:pt>
                <c:pt idx="2">
                  <c:v>438130</c:v>
                </c:pt>
                <c:pt idx="3">
                  <c:v>330895</c:v>
                </c:pt>
                <c:pt idx="4">
                  <c:v>335859</c:v>
                </c:pt>
                <c:pt idx="5">
                  <c:v>319599</c:v>
                </c:pt>
                <c:pt idx="6">
                  <c:v>285873</c:v>
                </c:pt>
                <c:pt idx="7">
                  <c:v>276424</c:v>
                </c:pt>
                <c:pt idx="8">
                  <c:v>285086</c:v>
                </c:pt>
                <c:pt idx="9">
                  <c:v>274250</c:v>
                </c:pt>
                <c:pt idx="10">
                  <c:v>242080</c:v>
                </c:pt>
                <c:pt idx="11">
                  <c:v>308350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C-49BD-AB53-356068B67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86463"/>
        <c:axId val="1"/>
      </c:lineChart>
      <c:catAx>
        <c:axId val="277286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7286463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73947895791581"/>
          <c:y val="0.73424700679538346"/>
          <c:w val="0.17334669338677355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2002 Oil Production by Month (Barrels)</a:t>
            </a:r>
          </a:p>
        </c:rich>
      </c:tx>
      <c:layout>
        <c:manualLayout>
          <c:xMode val="edge"/>
          <c:yMode val="edge"/>
          <c:x val="0.2996945071244852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1122171972727"/>
          <c:y val="0.13467502439518461"/>
          <c:w val="0.84403753746728616"/>
          <c:h val="0.68111506590668081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'2002'!$I$582:$I$593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'2002'!$J$582:$J$593</c:f>
              <c:numCache>
                <c:formatCode>#,##0</c:formatCode>
                <c:ptCount val="12"/>
                <c:pt idx="0">
                  <c:v>99780</c:v>
                </c:pt>
                <c:pt idx="1">
                  <c:v>96032</c:v>
                </c:pt>
                <c:pt idx="2">
                  <c:v>108379</c:v>
                </c:pt>
                <c:pt idx="3">
                  <c:v>96552</c:v>
                </c:pt>
                <c:pt idx="4">
                  <c:v>95684</c:v>
                </c:pt>
                <c:pt idx="5">
                  <c:v>89411</c:v>
                </c:pt>
                <c:pt idx="6">
                  <c:v>96287</c:v>
                </c:pt>
                <c:pt idx="7">
                  <c:v>96489</c:v>
                </c:pt>
                <c:pt idx="8">
                  <c:v>90612</c:v>
                </c:pt>
                <c:pt idx="9">
                  <c:v>99356</c:v>
                </c:pt>
                <c:pt idx="10">
                  <c:v>100610</c:v>
                </c:pt>
                <c:pt idx="11">
                  <c:v>101325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4-4ED5-90EA-EEE986E86A7B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'2002'!$I$582:$I$593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'2002'!$J$598:$J$609</c:f>
              <c:numCache>
                <c:formatCode>#,##0</c:formatCode>
                <c:ptCount val="12"/>
                <c:pt idx="0">
                  <c:v>236957</c:v>
                </c:pt>
                <c:pt idx="1">
                  <c:v>222029</c:v>
                </c:pt>
                <c:pt idx="2">
                  <c:v>243580</c:v>
                </c:pt>
                <c:pt idx="3">
                  <c:v>184428</c:v>
                </c:pt>
                <c:pt idx="4">
                  <c:v>208980</c:v>
                </c:pt>
                <c:pt idx="5">
                  <c:v>207808</c:v>
                </c:pt>
                <c:pt idx="6">
                  <c:v>188873</c:v>
                </c:pt>
                <c:pt idx="7">
                  <c:v>208847</c:v>
                </c:pt>
                <c:pt idx="8">
                  <c:v>198827</c:v>
                </c:pt>
                <c:pt idx="9">
                  <c:v>198004</c:v>
                </c:pt>
                <c:pt idx="10">
                  <c:v>167175</c:v>
                </c:pt>
                <c:pt idx="11">
                  <c:v>197972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4-4ED5-90EA-EEE986E86A7B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'2002'!$I$582:$I$593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'2002'!$J$614:$J$625</c:f>
              <c:numCache>
                <c:formatCode>#,##0</c:formatCode>
                <c:ptCount val="12"/>
                <c:pt idx="0">
                  <c:v>336737</c:v>
                </c:pt>
                <c:pt idx="1">
                  <c:v>318061</c:v>
                </c:pt>
                <c:pt idx="2">
                  <c:v>351959</c:v>
                </c:pt>
                <c:pt idx="3">
                  <c:v>280980</c:v>
                </c:pt>
                <c:pt idx="4">
                  <c:v>304664</c:v>
                </c:pt>
                <c:pt idx="5">
                  <c:v>297219</c:v>
                </c:pt>
                <c:pt idx="6">
                  <c:v>285160</c:v>
                </c:pt>
                <c:pt idx="7">
                  <c:v>305336</c:v>
                </c:pt>
                <c:pt idx="8">
                  <c:v>289439</c:v>
                </c:pt>
                <c:pt idx="9">
                  <c:v>297360</c:v>
                </c:pt>
                <c:pt idx="10">
                  <c:v>267785</c:v>
                </c:pt>
                <c:pt idx="11">
                  <c:v>299297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4-4ED5-90EA-EEE986E86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84063"/>
        <c:axId val="1"/>
      </c:lineChart>
      <c:catAx>
        <c:axId val="277284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7284063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198396793587174"/>
          <c:y val="0.53715202782314753"/>
          <c:w val="0.16733466933867736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verticalDpi="30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2002 Water Production by Month (Barrels)</a:t>
            </a:r>
          </a:p>
        </c:rich>
      </c:tx>
      <c:layout>
        <c:manualLayout>
          <c:xMode val="edge"/>
          <c:yMode val="edge"/>
          <c:x val="0.31224497639901333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81632653061224"/>
          <c:y val="0.11205846528623629"/>
          <c:w val="0.79285714285714282"/>
          <c:h val="0.84043848964677226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'2002'!$I$614:$I$625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'2002'!$L$582:$L$593</c:f>
              <c:numCache>
                <c:formatCode>#,##0</c:formatCode>
                <c:ptCount val="12"/>
                <c:pt idx="0">
                  <c:v>1042502</c:v>
                </c:pt>
                <c:pt idx="1">
                  <c:v>980679</c:v>
                </c:pt>
                <c:pt idx="2">
                  <c:v>1139628</c:v>
                </c:pt>
                <c:pt idx="3">
                  <c:v>1084494</c:v>
                </c:pt>
                <c:pt idx="4">
                  <c:v>1042974</c:v>
                </c:pt>
                <c:pt idx="5">
                  <c:v>967394</c:v>
                </c:pt>
                <c:pt idx="6">
                  <c:v>1106295</c:v>
                </c:pt>
                <c:pt idx="7">
                  <c:v>1142283</c:v>
                </c:pt>
                <c:pt idx="8">
                  <c:v>1071278</c:v>
                </c:pt>
                <c:pt idx="9">
                  <c:v>1235191</c:v>
                </c:pt>
                <c:pt idx="10">
                  <c:v>1209510</c:v>
                </c:pt>
                <c:pt idx="11">
                  <c:v>1203738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83-4E87-B79C-C7651D44A572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'2002'!$I$614:$I$625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'2002'!$L$598:$L$609</c:f>
              <c:numCache>
                <c:formatCode>#,##0</c:formatCode>
                <c:ptCount val="12"/>
                <c:pt idx="0">
                  <c:v>5118543</c:v>
                </c:pt>
                <c:pt idx="1">
                  <c:v>4357264</c:v>
                </c:pt>
                <c:pt idx="2">
                  <c:v>4838750</c:v>
                </c:pt>
                <c:pt idx="3">
                  <c:v>4682171</c:v>
                </c:pt>
                <c:pt idx="4">
                  <c:v>5255193</c:v>
                </c:pt>
                <c:pt idx="5">
                  <c:v>5022963</c:v>
                </c:pt>
                <c:pt idx="6">
                  <c:v>4837679</c:v>
                </c:pt>
                <c:pt idx="7">
                  <c:v>4874294</c:v>
                </c:pt>
                <c:pt idx="8">
                  <c:v>3253346</c:v>
                </c:pt>
                <c:pt idx="9">
                  <c:v>3331880</c:v>
                </c:pt>
                <c:pt idx="10">
                  <c:v>3088825</c:v>
                </c:pt>
                <c:pt idx="11">
                  <c:v>3190720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83-4E87-B79C-C7651D44A572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'2002'!$I$614:$I$625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'2002'!$L$614:$L$625</c:f>
              <c:numCache>
                <c:formatCode>#,##0</c:formatCode>
                <c:ptCount val="12"/>
                <c:pt idx="0">
                  <c:v>6161045</c:v>
                </c:pt>
                <c:pt idx="1">
                  <c:v>5337943</c:v>
                </c:pt>
                <c:pt idx="2">
                  <c:v>5978378</c:v>
                </c:pt>
                <c:pt idx="3">
                  <c:v>5766665</c:v>
                </c:pt>
                <c:pt idx="4">
                  <c:v>6298167</c:v>
                </c:pt>
                <c:pt idx="5">
                  <c:v>5990357</c:v>
                </c:pt>
                <c:pt idx="6">
                  <c:v>5943974</c:v>
                </c:pt>
                <c:pt idx="7">
                  <c:v>6016577</c:v>
                </c:pt>
                <c:pt idx="8">
                  <c:v>4324624</c:v>
                </c:pt>
                <c:pt idx="9">
                  <c:v>4567071</c:v>
                </c:pt>
                <c:pt idx="10">
                  <c:v>4298335</c:v>
                </c:pt>
                <c:pt idx="11">
                  <c:v>4394458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83-4E87-B79C-C7651D44A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753807"/>
        <c:axId val="1"/>
      </c:lineChart>
      <c:catAx>
        <c:axId val="259753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75380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643942325664658"/>
          <c:y val="0.59052286143454424"/>
          <c:w val="0.2036109378002774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2001 Gas Production by Month (MCF)</a:t>
            </a:r>
          </a:p>
        </c:rich>
      </c:tx>
      <c:layout>
        <c:manualLayout>
          <c:xMode val="edge"/>
          <c:yMode val="edge"/>
          <c:x val="0.30042047244094489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0090552624898"/>
          <c:y val="7.2602788288466058E-2"/>
          <c:w val="0.8287819376876896"/>
          <c:h val="0.84109645300222935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'2001'!$I$598:$I$609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'2001'!$K$582:$K$593</c:f>
              <c:numCache>
                <c:formatCode>#,##0</c:formatCode>
                <c:ptCount val="12"/>
                <c:pt idx="0">
                  <c:v>12329</c:v>
                </c:pt>
                <c:pt idx="1">
                  <c:v>10049</c:v>
                </c:pt>
                <c:pt idx="2">
                  <c:v>11152</c:v>
                </c:pt>
                <c:pt idx="3">
                  <c:v>11753</c:v>
                </c:pt>
                <c:pt idx="4">
                  <c:v>11109</c:v>
                </c:pt>
                <c:pt idx="5">
                  <c:v>10608</c:v>
                </c:pt>
                <c:pt idx="6">
                  <c:v>10239</c:v>
                </c:pt>
                <c:pt idx="7">
                  <c:v>10294</c:v>
                </c:pt>
                <c:pt idx="8">
                  <c:v>9861</c:v>
                </c:pt>
                <c:pt idx="9">
                  <c:v>10108</c:v>
                </c:pt>
                <c:pt idx="10">
                  <c:v>8940</c:v>
                </c:pt>
                <c:pt idx="11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B-4F7D-A5DC-E76805C49C38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'2001'!$I$598:$I$609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'2001'!$K$598:$K$609</c:f>
              <c:numCache>
                <c:formatCode>#,##0</c:formatCode>
                <c:ptCount val="12"/>
                <c:pt idx="0">
                  <c:v>503102</c:v>
                </c:pt>
                <c:pt idx="1">
                  <c:v>441157</c:v>
                </c:pt>
                <c:pt idx="2">
                  <c:v>483890</c:v>
                </c:pt>
                <c:pt idx="3">
                  <c:v>555287</c:v>
                </c:pt>
                <c:pt idx="4">
                  <c:v>573701</c:v>
                </c:pt>
                <c:pt idx="5">
                  <c:v>526458</c:v>
                </c:pt>
                <c:pt idx="6">
                  <c:v>617313</c:v>
                </c:pt>
                <c:pt idx="7">
                  <c:v>592482</c:v>
                </c:pt>
                <c:pt idx="8">
                  <c:v>522324</c:v>
                </c:pt>
                <c:pt idx="9">
                  <c:v>785583</c:v>
                </c:pt>
                <c:pt idx="10">
                  <c:v>425088</c:v>
                </c:pt>
                <c:pt idx="11">
                  <c:v>390415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1B-4F7D-A5DC-E76805C49C38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'2001'!$I$598:$I$609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'2001'!$K$614:$K$625</c:f>
              <c:numCache>
                <c:formatCode>#,##0</c:formatCode>
                <c:ptCount val="12"/>
                <c:pt idx="0">
                  <c:v>515431</c:v>
                </c:pt>
                <c:pt idx="1">
                  <c:v>451206</c:v>
                </c:pt>
                <c:pt idx="2">
                  <c:v>495042</c:v>
                </c:pt>
                <c:pt idx="3">
                  <c:v>567040</c:v>
                </c:pt>
                <c:pt idx="4">
                  <c:v>584810</c:v>
                </c:pt>
                <c:pt idx="5">
                  <c:v>537066</c:v>
                </c:pt>
                <c:pt idx="6">
                  <c:v>627552</c:v>
                </c:pt>
                <c:pt idx="7">
                  <c:v>602776</c:v>
                </c:pt>
                <c:pt idx="8">
                  <c:v>532185</c:v>
                </c:pt>
                <c:pt idx="9">
                  <c:v>795691</c:v>
                </c:pt>
                <c:pt idx="10">
                  <c:v>434028</c:v>
                </c:pt>
                <c:pt idx="11">
                  <c:v>400863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1B-4F7D-A5DC-E76805C49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684591"/>
        <c:axId val="1"/>
      </c:lineChart>
      <c:catAx>
        <c:axId val="443684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3684591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000031496062994"/>
          <c:y val="0.84383619170891311"/>
          <c:w val="0.17900010498687657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2001 Oil Production by Month (Barrels)</a:t>
            </a:r>
          </a:p>
        </c:rich>
      </c:tx>
      <c:layout>
        <c:manualLayout>
          <c:xMode val="edge"/>
          <c:yMode val="edge"/>
          <c:x val="0.29306719160104988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29417421699292"/>
          <c:y val="6.6563517804516525E-2"/>
          <c:w val="0.85504245535840218"/>
          <c:h val="0.7414866285665910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'2001'!$I$582:$I$593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'2001'!$J$582:$J$593</c:f>
              <c:numCache>
                <c:formatCode>#,##0</c:formatCode>
                <c:ptCount val="12"/>
                <c:pt idx="0">
                  <c:v>113626</c:v>
                </c:pt>
                <c:pt idx="1">
                  <c:v>92230</c:v>
                </c:pt>
                <c:pt idx="2">
                  <c:v>101471</c:v>
                </c:pt>
                <c:pt idx="3">
                  <c:v>113670</c:v>
                </c:pt>
                <c:pt idx="4">
                  <c:v>104179</c:v>
                </c:pt>
                <c:pt idx="5">
                  <c:v>99507</c:v>
                </c:pt>
                <c:pt idx="6">
                  <c:v>94705</c:v>
                </c:pt>
                <c:pt idx="7">
                  <c:v>95950</c:v>
                </c:pt>
                <c:pt idx="8">
                  <c:v>92897</c:v>
                </c:pt>
                <c:pt idx="9">
                  <c:v>94184</c:v>
                </c:pt>
                <c:pt idx="10">
                  <c:v>83159</c:v>
                </c:pt>
                <c:pt idx="11">
                  <c:v>92447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9-4EB1-91FE-45BBDB6CCD61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'2001'!$I$582:$I$593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'2001'!$J$598:$J$609</c:f>
              <c:numCache>
                <c:formatCode>#,##0</c:formatCode>
                <c:ptCount val="12"/>
                <c:pt idx="0">
                  <c:v>313193</c:v>
                </c:pt>
                <c:pt idx="1">
                  <c:v>266336</c:v>
                </c:pt>
                <c:pt idx="2">
                  <c:v>286123</c:v>
                </c:pt>
                <c:pt idx="3">
                  <c:v>269599</c:v>
                </c:pt>
                <c:pt idx="4">
                  <c:v>289293</c:v>
                </c:pt>
                <c:pt idx="5">
                  <c:v>260844</c:v>
                </c:pt>
                <c:pt idx="6">
                  <c:v>261189</c:v>
                </c:pt>
                <c:pt idx="7">
                  <c:v>271342</c:v>
                </c:pt>
                <c:pt idx="8">
                  <c:v>262499</c:v>
                </c:pt>
                <c:pt idx="9">
                  <c:v>256744</c:v>
                </c:pt>
                <c:pt idx="10">
                  <c:v>254265</c:v>
                </c:pt>
                <c:pt idx="11">
                  <c:v>239455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29-4EB1-91FE-45BBDB6CCD61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'2001'!$I$582:$I$593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'2001'!$J$614:$J$625</c:f>
              <c:numCache>
                <c:formatCode>#,##0</c:formatCode>
                <c:ptCount val="12"/>
                <c:pt idx="0">
                  <c:v>426819</c:v>
                </c:pt>
                <c:pt idx="1">
                  <c:v>358566</c:v>
                </c:pt>
                <c:pt idx="2">
                  <c:v>387594</c:v>
                </c:pt>
                <c:pt idx="3">
                  <c:v>383269</c:v>
                </c:pt>
                <c:pt idx="4">
                  <c:v>393472</c:v>
                </c:pt>
                <c:pt idx="5">
                  <c:v>360351</c:v>
                </c:pt>
                <c:pt idx="6">
                  <c:v>355894</c:v>
                </c:pt>
                <c:pt idx="7">
                  <c:v>367292</c:v>
                </c:pt>
                <c:pt idx="8">
                  <c:v>355396</c:v>
                </c:pt>
                <c:pt idx="9">
                  <c:v>350928</c:v>
                </c:pt>
                <c:pt idx="10">
                  <c:v>337424</c:v>
                </c:pt>
                <c:pt idx="11">
                  <c:v>331902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29-4EB1-91FE-45BBDB6C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681711"/>
        <c:axId val="1"/>
      </c:lineChart>
      <c:catAx>
        <c:axId val="44368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368171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00020997375328"/>
          <c:y val="0.64860729870066558"/>
          <c:w val="0.17100010498687657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verticalDpi="3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2001 Water Production by Month (Barrels)</a:t>
            </a:r>
          </a:p>
        </c:rich>
      </c:tx>
      <c:layout>
        <c:manualLayout>
          <c:xMode val="edge"/>
          <c:yMode val="edge"/>
          <c:x val="0.30704569243473823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8004329328841"/>
          <c:y val="5.9683313032886723E-2"/>
          <c:w val="0.83070537459065974"/>
          <c:h val="0.8928136419001218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'2001'!$I$614:$I$625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'2001'!$L$582:$L$593</c:f>
              <c:numCache>
                <c:formatCode>#,##0</c:formatCode>
                <c:ptCount val="12"/>
                <c:pt idx="0">
                  <c:v>1069597</c:v>
                </c:pt>
                <c:pt idx="1">
                  <c:v>940167</c:v>
                </c:pt>
                <c:pt idx="2">
                  <c:v>1039546</c:v>
                </c:pt>
                <c:pt idx="3">
                  <c:v>1140442</c:v>
                </c:pt>
                <c:pt idx="4">
                  <c:v>1030226</c:v>
                </c:pt>
                <c:pt idx="5">
                  <c:v>1034358</c:v>
                </c:pt>
                <c:pt idx="6">
                  <c:v>1016951</c:v>
                </c:pt>
                <c:pt idx="7">
                  <c:v>1037768</c:v>
                </c:pt>
                <c:pt idx="8">
                  <c:v>1001069</c:v>
                </c:pt>
                <c:pt idx="9">
                  <c:v>1083151</c:v>
                </c:pt>
                <c:pt idx="10">
                  <c:v>923864</c:v>
                </c:pt>
                <c:pt idx="11">
                  <c:v>1023380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3-486C-A229-F334752095CB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'2001'!$I$614:$I$625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'2001'!$L$598:$L$609</c:f>
              <c:numCache>
                <c:formatCode>#,##0</c:formatCode>
                <c:ptCount val="12"/>
                <c:pt idx="0">
                  <c:v>5270242</c:v>
                </c:pt>
                <c:pt idx="1">
                  <c:v>4902716</c:v>
                </c:pt>
                <c:pt idx="2">
                  <c:v>5887962</c:v>
                </c:pt>
                <c:pt idx="3">
                  <c:v>5755518</c:v>
                </c:pt>
                <c:pt idx="4">
                  <c:v>5991917</c:v>
                </c:pt>
                <c:pt idx="5">
                  <c:v>5841862</c:v>
                </c:pt>
                <c:pt idx="6">
                  <c:v>6043511</c:v>
                </c:pt>
                <c:pt idx="7">
                  <c:v>5811202</c:v>
                </c:pt>
                <c:pt idx="8">
                  <c:v>5644728</c:v>
                </c:pt>
                <c:pt idx="9">
                  <c:v>5798833</c:v>
                </c:pt>
                <c:pt idx="10">
                  <c:v>5374167</c:v>
                </c:pt>
                <c:pt idx="11">
                  <c:v>5012923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3-486C-A229-F334752095CB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'2001'!$I$614:$I$625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'2001'!$L$614:$L$625</c:f>
              <c:numCache>
                <c:formatCode>#,##0</c:formatCode>
                <c:ptCount val="12"/>
                <c:pt idx="0">
                  <c:v>6339839</c:v>
                </c:pt>
                <c:pt idx="1">
                  <c:v>5842883</c:v>
                </c:pt>
                <c:pt idx="2">
                  <c:v>6927508</c:v>
                </c:pt>
                <c:pt idx="3">
                  <c:v>6895960</c:v>
                </c:pt>
                <c:pt idx="4">
                  <c:v>7022143</c:v>
                </c:pt>
                <c:pt idx="5">
                  <c:v>6876220</c:v>
                </c:pt>
                <c:pt idx="6">
                  <c:v>7060462</c:v>
                </c:pt>
                <c:pt idx="7">
                  <c:v>6848970</c:v>
                </c:pt>
                <c:pt idx="8">
                  <c:v>6645797</c:v>
                </c:pt>
                <c:pt idx="9">
                  <c:v>6881984</c:v>
                </c:pt>
                <c:pt idx="10">
                  <c:v>6298031</c:v>
                </c:pt>
                <c:pt idx="11">
                  <c:v>6036303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3-486C-A229-F33475209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85983"/>
        <c:axId val="1"/>
      </c:lineChart>
      <c:catAx>
        <c:axId val="277285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728598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691382765531063"/>
          <c:y val="0.66342687115507892"/>
          <c:w val="0.2114228456913827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2000 Gas Production by Month (MCF)</a:t>
            </a:r>
          </a:p>
        </c:rich>
      </c:tx>
      <c:layout>
        <c:manualLayout>
          <c:xMode val="edge"/>
          <c:yMode val="edge"/>
          <c:x val="0.30042035681212365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26058178330457"/>
          <c:y val="0.12328775369739518"/>
          <c:w val="0.79831973718966298"/>
          <c:h val="0.7849320318734159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'2000'!$I$598:$I$609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'2000'!$K$582:$K$593</c:f>
              <c:numCache>
                <c:formatCode>#,##0</c:formatCode>
                <c:ptCount val="12"/>
                <c:pt idx="0">
                  <c:v>6074</c:v>
                </c:pt>
                <c:pt idx="1">
                  <c:v>6316</c:v>
                </c:pt>
                <c:pt idx="2">
                  <c:v>8858</c:v>
                </c:pt>
                <c:pt idx="3">
                  <c:v>11183</c:v>
                </c:pt>
                <c:pt idx="4">
                  <c:v>11503</c:v>
                </c:pt>
                <c:pt idx="5">
                  <c:v>9565</c:v>
                </c:pt>
                <c:pt idx="6">
                  <c:v>8391</c:v>
                </c:pt>
                <c:pt idx="7">
                  <c:v>10117</c:v>
                </c:pt>
                <c:pt idx="8">
                  <c:v>9807</c:v>
                </c:pt>
                <c:pt idx="9">
                  <c:v>10723</c:v>
                </c:pt>
                <c:pt idx="10">
                  <c:v>9634</c:v>
                </c:pt>
                <c:pt idx="11">
                  <c:v>11018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E-4FC5-A0FA-214BCD64C785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'2000'!$I$598:$I$609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'2000'!$K$598:$K$609</c:f>
              <c:numCache>
                <c:formatCode>#,##0</c:formatCode>
                <c:ptCount val="12"/>
                <c:pt idx="0">
                  <c:v>560251</c:v>
                </c:pt>
                <c:pt idx="1">
                  <c:v>538920</c:v>
                </c:pt>
                <c:pt idx="2">
                  <c:v>635559</c:v>
                </c:pt>
                <c:pt idx="3">
                  <c:v>935046</c:v>
                </c:pt>
                <c:pt idx="4">
                  <c:v>596129</c:v>
                </c:pt>
                <c:pt idx="5">
                  <c:v>530485</c:v>
                </c:pt>
                <c:pt idx="6">
                  <c:v>591691</c:v>
                </c:pt>
                <c:pt idx="7">
                  <c:v>592797</c:v>
                </c:pt>
                <c:pt idx="8">
                  <c:v>587712</c:v>
                </c:pt>
                <c:pt idx="9">
                  <c:v>568353</c:v>
                </c:pt>
                <c:pt idx="10">
                  <c:v>499075</c:v>
                </c:pt>
                <c:pt idx="11">
                  <c:v>569392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E-4FC5-A0FA-214BCD64C785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'2000'!$I$598:$I$609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'2000'!$K$614:$K$625</c:f>
              <c:numCache>
                <c:formatCode>#,##0</c:formatCode>
                <c:ptCount val="12"/>
                <c:pt idx="0">
                  <c:v>566325</c:v>
                </c:pt>
                <c:pt idx="1">
                  <c:v>545236</c:v>
                </c:pt>
                <c:pt idx="2">
                  <c:v>644417</c:v>
                </c:pt>
                <c:pt idx="3">
                  <c:v>946229</c:v>
                </c:pt>
                <c:pt idx="4">
                  <c:v>607632</c:v>
                </c:pt>
                <c:pt idx="5">
                  <c:v>540050</c:v>
                </c:pt>
                <c:pt idx="6">
                  <c:v>600082</c:v>
                </c:pt>
                <c:pt idx="7">
                  <c:v>602914</c:v>
                </c:pt>
                <c:pt idx="8">
                  <c:v>597519</c:v>
                </c:pt>
                <c:pt idx="9">
                  <c:v>579076</c:v>
                </c:pt>
                <c:pt idx="10">
                  <c:v>508709</c:v>
                </c:pt>
                <c:pt idx="11">
                  <c:v>580410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E-4FC5-A0FA-214BCD64C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478815"/>
        <c:axId val="1"/>
      </c:lineChart>
      <c:catAx>
        <c:axId val="27847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47881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08823093019808"/>
          <c:y val="0.74109632186387664"/>
          <c:w val="0.17836277775219611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2024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'2024'!$J$433:$J$444</c:f>
              <c:numCache>
                <c:formatCode>#,##0</c:formatCode>
                <c:ptCount val="12"/>
                <c:pt idx="0">
                  <c:v>22017</c:v>
                </c:pt>
                <c:pt idx="1">
                  <c:v>18442</c:v>
                </c:pt>
                <c:pt idx="2">
                  <c:v>19409</c:v>
                </c:pt>
                <c:pt idx="3">
                  <c:v>18812</c:v>
                </c:pt>
                <c:pt idx="4">
                  <c:v>20702</c:v>
                </c:pt>
                <c:pt idx="5">
                  <c:v>22182</c:v>
                </c:pt>
                <c:pt idx="6">
                  <c:v>16951</c:v>
                </c:pt>
                <c:pt idx="7">
                  <c:v>20458</c:v>
                </c:pt>
                <c:pt idx="8">
                  <c:v>16848</c:v>
                </c:pt>
                <c:pt idx="9">
                  <c:v>15458</c:v>
                </c:pt>
                <c:pt idx="10">
                  <c:v>21044</c:v>
                </c:pt>
                <c:pt idx="11">
                  <c:v>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4-497B-872B-CC04F01BD1EF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'2024'!$I$449:$I$460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'2024'!$J$449:$J$460</c:f>
              <c:numCache>
                <c:formatCode>#,##0</c:formatCode>
                <c:ptCount val="12"/>
                <c:pt idx="0">
                  <c:v>61505</c:v>
                </c:pt>
                <c:pt idx="1">
                  <c:v>49026</c:v>
                </c:pt>
                <c:pt idx="2">
                  <c:v>59267</c:v>
                </c:pt>
                <c:pt idx="3">
                  <c:v>52411</c:v>
                </c:pt>
                <c:pt idx="4">
                  <c:v>61275</c:v>
                </c:pt>
                <c:pt idx="5">
                  <c:v>61366</c:v>
                </c:pt>
                <c:pt idx="6">
                  <c:v>48159</c:v>
                </c:pt>
                <c:pt idx="7">
                  <c:v>59543</c:v>
                </c:pt>
                <c:pt idx="8">
                  <c:v>54572</c:v>
                </c:pt>
                <c:pt idx="9">
                  <c:v>51968</c:v>
                </c:pt>
                <c:pt idx="10">
                  <c:v>43539</c:v>
                </c:pt>
                <c:pt idx="11">
                  <c:v>39893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4-497B-872B-CC04F01BD1EF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'2024'!$J$465:$J$476</c:f>
              <c:numCache>
                <c:formatCode>#,##0</c:formatCode>
                <c:ptCount val="12"/>
                <c:pt idx="0">
                  <c:v>83522</c:v>
                </c:pt>
                <c:pt idx="1">
                  <c:v>67468</c:v>
                </c:pt>
                <c:pt idx="2">
                  <c:v>78676</c:v>
                </c:pt>
                <c:pt idx="3">
                  <c:v>71223</c:v>
                </c:pt>
                <c:pt idx="4">
                  <c:v>81977</c:v>
                </c:pt>
                <c:pt idx="5">
                  <c:v>83548</c:v>
                </c:pt>
                <c:pt idx="6">
                  <c:v>65110</c:v>
                </c:pt>
                <c:pt idx="7">
                  <c:v>80001</c:v>
                </c:pt>
                <c:pt idx="8">
                  <c:v>71420</c:v>
                </c:pt>
                <c:pt idx="9">
                  <c:v>67426</c:v>
                </c:pt>
                <c:pt idx="10">
                  <c:v>64583</c:v>
                </c:pt>
                <c:pt idx="11">
                  <c:v>62931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4-497B-872B-CC04F01BD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54239"/>
        <c:axId val="1"/>
      </c:lineChart>
      <c:catAx>
        <c:axId val="449154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5423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2000 Oil Production by Month (Barrels)</a:t>
            </a:r>
          </a:p>
        </c:rich>
      </c:tx>
      <c:layout>
        <c:manualLayout>
          <c:xMode val="edge"/>
          <c:yMode val="edge"/>
          <c:x val="0.29306738704445573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4543633747843"/>
          <c:y val="0.11455117017521449"/>
          <c:w val="0.84033656546280311"/>
          <c:h val="0.71826679677431793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'2000'!$I$582:$I$593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'2000'!$J$582:$J$593</c:f>
              <c:numCache>
                <c:formatCode>#,##0</c:formatCode>
                <c:ptCount val="12"/>
                <c:pt idx="0">
                  <c:v>56586</c:v>
                </c:pt>
                <c:pt idx="1">
                  <c:v>61306</c:v>
                </c:pt>
                <c:pt idx="2">
                  <c:v>82498</c:v>
                </c:pt>
                <c:pt idx="3">
                  <c:v>100997</c:v>
                </c:pt>
                <c:pt idx="4">
                  <c:v>104382</c:v>
                </c:pt>
                <c:pt idx="5">
                  <c:v>87019</c:v>
                </c:pt>
                <c:pt idx="6">
                  <c:v>78365</c:v>
                </c:pt>
                <c:pt idx="7">
                  <c:v>96331</c:v>
                </c:pt>
                <c:pt idx="8">
                  <c:v>92990</c:v>
                </c:pt>
                <c:pt idx="9">
                  <c:v>98894</c:v>
                </c:pt>
                <c:pt idx="10">
                  <c:v>88163</c:v>
                </c:pt>
                <c:pt idx="11">
                  <c:v>97932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B-499A-B483-60D4BD268895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'2000'!$I$582:$I$593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'2000'!$J$598:$J$609</c:f>
              <c:numCache>
                <c:formatCode>#,##0</c:formatCode>
                <c:ptCount val="12"/>
                <c:pt idx="0">
                  <c:v>303727</c:v>
                </c:pt>
                <c:pt idx="1">
                  <c:v>287224</c:v>
                </c:pt>
                <c:pt idx="2">
                  <c:v>290068</c:v>
                </c:pt>
                <c:pt idx="3">
                  <c:v>283748</c:v>
                </c:pt>
                <c:pt idx="4">
                  <c:v>306869</c:v>
                </c:pt>
                <c:pt idx="5">
                  <c:v>291721</c:v>
                </c:pt>
                <c:pt idx="6">
                  <c:v>310352</c:v>
                </c:pt>
                <c:pt idx="7">
                  <c:v>299641</c:v>
                </c:pt>
                <c:pt idx="8">
                  <c:v>293136</c:v>
                </c:pt>
                <c:pt idx="9">
                  <c:v>318646</c:v>
                </c:pt>
                <c:pt idx="10">
                  <c:v>297489</c:v>
                </c:pt>
                <c:pt idx="11">
                  <c:v>296535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B-499A-B483-60D4BD268895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'2000'!$I$582:$I$593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'2000'!$J$614:$J$625</c:f>
              <c:numCache>
                <c:formatCode>#,##0</c:formatCode>
                <c:ptCount val="12"/>
                <c:pt idx="0">
                  <c:v>360313</c:v>
                </c:pt>
                <c:pt idx="1">
                  <c:v>348530</c:v>
                </c:pt>
                <c:pt idx="2">
                  <c:v>372566</c:v>
                </c:pt>
                <c:pt idx="3">
                  <c:v>384745</c:v>
                </c:pt>
                <c:pt idx="4">
                  <c:v>411251</c:v>
                </c:pt>
                <c:pt idx="5">
                  <c:v>378740</c:v>
                </c:pt>
                <c:pt idx="6">
                  <c:v>388717</c:v>
                </c:pt>
                <c:pt idx="7">
                  <c:v>395972</c:v>
                </c:pt>
                <c:pt idx="8">
                  <c:v>386126</c:v>
                </c:pt>
                <c:pt idx="9">
                  <c:v>417540</c:v>
                </c:pt>
                <c:pt idx="10">
                  <c:v>385652</c:v>
                </c:pt>
                <c:pt idx="11">
                  <c:v>394467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B-499A-B483-60D4BD268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889024"/>
        <c:axId val="1"/>
      </c:lineChart>
      <c:catAx>
        <c:axId val="33088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0889024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335333814267374"/>
          <c:y val="0.5154802011977605"/>
          <c:w val="0.17154016566642616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2000 Water Production by Month (Barrels)</a:t>
            </a:r>
          </a:p>
        </c:rich>
      </c:tx>
      <c:layout>
        <c:manualLayout>
          <c:xMode val="edge"/>
          <c:yMode val="edge"/>
          <c:x val="0.30704560367454065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18309487453058"/>
          <c:y val="0.10596833130328867"/>
          <c:w val="0.81808706510320661"/>
          <c:h val="0.84652862362971981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'2000'!$I$614:$I$625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'2000'!$L$582:$L$593</c:f>
              <c:numCache>
                <c:formatCode>#,##0</c:formatCode>
                <c:ptCount val="12"/>
                <c:pt idx="0">
                  <c:v>625128</c:v>
                </c:pt>
                <c:pt idx="1">
                  <c:v>690560</c:v>
                </c:pt>
                <c:pt idx="2">
                  <c:v>1010844</c:v>
                </c:pt>
                <c:pt idx="3">
                  <c:v>997013</c:v>
                </c:pt>
                <c:pt idx="4">
                  <c:v>901597</c:v>
                </c:pt>
                <c:pt idx="5">
                  <c:v>828993</c:v>
                </c:pt>
                <c:pt idx="6">
                  <c:v>897830</c:v>
                </c:pt>
                <c:pt idx="7">
                  <c:v>941603</c:v>
                </c:pt>
                <c:pt idx="8">
                  <c:v>902962</c:v>
                </c:pt>
                <c:pt idx="9">
                  <c:v>1053305</c:v>
                </c:pt>
                <c:pt idx="10">
                  <c:v>841690</c:v>
                </c:pt>
                <c:pt idx="11">
                  <c:v>933780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3-45A2-8CFD-D438961D6061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'2000'!$I$614:$I$625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'2000'!$L$598:$L$609</c:f>
              <c:numCache>
                <c:formatCode>#,##0</c:formatCode>
                <c:ptCount val="12"/>
                <c:pt idx="0">
                  <c:v>5964453</c:v>
                </c:pt>
                <c:pt idx="1">
                  <c:v>5679970</c:v>
                </c:pt>
                <c:pt idx="2">
                  <c:v>6065006</c:v>
                </c:pt>
                <c:pt idx="3">
                  <c:v>6008971</c:v>
                </c:pt>
                <c:pt idx="4">
                  <c:v>6255756</c:v>
                </c:pt>
                <c:pt idx="5">
                  <c:v>6039501</c:v>
                </c:pt>
                <c:pt idx="6">
                  <c:v>5793984</c:v>
                </c:pt>
                <c:pt idx="7">
                  <c:v>6135723</c:v>
                </c:pt>
                <c:pt idx="8">
                  <c:v>5589499</c:v>
                </c:pt>
                <c:pt idx="9">
                  <c:v>5627908</c:v>
                </c:pt>
                <c:pt idx="10">
                  <c:v>5173093</c:v>
                </c:pt>
                <c:pt idx="11">
                  <c:v>5246905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3-45A2-8CFD-D438961D6061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'2000'!$I$614:$I$625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'2000'!$L$614:$L$625</c:f>
              <c:numCache>
                <c:formatCode>#,##0</c:formatCode>
                <c:ptCount val="12"/>
                <c:pt idx="0">
                  <c:v>6589581</c:v>
                </c:pt>
                <c:pt idx="1">
                  <c:v>6370530</c:v>
                </c:pt>
                <c:pt idx="2">
                  <c:v>7075850</c:v>
                </c:pt>
                <c:pt idx="3">
                  <c:v>7005984</c:v>
                </c:pt>
                <c:pt idx="4">
                  <c:v>7157353</c:v>
                </c:pt>
                <c:pt idx="5">
                  <c:v>6868494</c:v>
                </c:pt>
                <c:pt idx="6">
                  <c:v>6691814</c:v>
                </c:pt>
                <c:pt idx="7">
                  <c:v>7077326</c:v>
                </c:pt>
                <c:pt idx="8">
                  <c:v>6492461</c:v>
                </c:pt>
                <c:pt idx="9">
                  <c:v>6681213</c:v>
                </c:pt>
                <c:pt idx="10">
                  <c:v>6014783</c:v>
                </c:pt>
                <c:pt idx="11">
                  <c:v>6180685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3-45A2-8CFD-D438961D6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888064"/>
        <c:axId val="1"/>
      </c:lineChart>
      <c:catAx>
        <c:axId val="33088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0888064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04697752624671"/>
          <c:y val="0.46658591734356414"/>
          <c:w val="0.21093760252624671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2024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'2024'!$L$433:$L$444</c:f>
              <c:numCache>
                <c:formatCode>#,##0</c:formatCode>
                <c:ptCount val="12"/>
                <c:pt idx="0">
                  <c:v>428331</c:v>
                </c:pt>
                <c:pt idx="1">
                  <c:v>324787</c:v>
                </c:pt>
                <c:pt idx="2">
                  <c:v>360631</c:v>
                </c:pt>
                <c:pt idx="3">
                  <c:v>349952</c:v>
                </c:pt>
                <c:pt idx="4">
                  <c:v>428452</c:v>
                </c:pt>
                <c:pt idx="5">
                  <c:v>461898</c:v>
                </c:pt>
                <c:pt idx="6">
                  <c:v>333239</c:v>
                </c:pt>
                <c:pt idx="7">
                  <c:v>258537</c:v>
                </c:pt>
                <c:pt idx="8">
                  <c:v>296398</c:v>
                </c:pt>
                <c:pt idx="9">
                  <c:v>296377</c:v>
                </c:pt>
                <c:pt idx="10">
                  <c:v>458778</c:v>
                </c:pt>
                <c:pt idx="11">
                  <c:v>483770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8-42CF-BA86-25E8DA96ADFF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'2024'!$I$449:$I$460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'2024'!$L$449:$L$460</c:f>
              <c:numCache>
                <c:formatCode>#,##0</c:formatCode>
                <c:ptCount val="12"/>
                <c:pt idx="0">
                  <c:v>2305921</c:v>
                </c:pt>
                <c:pt idx="1">
                  <c:v>2099869</c:v>
                </c:pt>
                <c:pt idx="2">
                  <c:v>2392502</c:v>
                </c:pt>
                <c:pt idx="3">
                  <c:v>2202576</c:v>
                </c:pt>
                <c:pt idx="4">
                  <c:v>2208233</c:v>
                </c:pt>
                <c:pt idx="5">
                  <c:v>2179014</c:v>
                </c:pt>
                <c:pt idx="6">
                  <c:v>2017537</c:v>
                </c:pt>
                <c:pt idx="7">
                  <c:v>2295592</c:v>
                </c:pt>
                <c:pt idx="8">
                  <c:v>2166764</c:v>
                </c:pt>
                <c:pt idx="9">
                  <c:v>2083119</c:v>
                </c:pt>
                <c:pt idx="10">
                  <c:v>2039032</c:v>
                </c:pt>
                <c:pt idx="11">
                  <c:v>2008324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78-42CF-BA86-25E8DA96ADFF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'2024'!$L$465:$L$476</c:f>
              <c:numCache>
                <c:formatCode>#,##0</c:formatCode>
                <c:ptCount val="12"/>
                <c:pt idx="0">
                  <c:v>2734252</c:v>
                </c:pt>
                <c:pt idx="1">
                  <c:v>2424656</c:v>
                </c:pt>
                <c:pt idx="2">
                  <c:v>2753133</c:v>
                </c:pt>
                <c:pt idx="3">
                  <c:v>2552528</c:v>
                </c:pt>
                <c:pt idx="4">
                  <c:v>2636685</c:v>
                </c:pt>
                <c:pt idx="5">
                  <c:v>2640912</c:v>
                </c:pt>
                <c:pt idx="6">
                  <c:v>2350776</c:v>
                </c:pt>
                <c:pt idx="7">
                  <c:v>2554129</c:v>
                </c:pt>
                <c:pt idx="8">
                  <c:v>2463162</c:v>
                </c:pt>
                <c:pt idx="9">
                  <c:v>2379496</c:v>
                </c:pt>
                <c:pt idx="10">
                  <c:v>2497810</c:v>
                </c:pt>
                <c:pt idx="11">
                  <c:v>2492094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78-42CF-BA86-25E8DA96A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52799"/>
        <c:axId val="1"/>
      </c:lineChart>
      <c:catAx>
        <c:axId val="449152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527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2" name="Chart 1" descr="2025 Gas Production by Month (MCF)">
          <a:extLst>
            <a:ext uri="{FF2B5EF4-FFF2-40B4-BE49-F238E27FC236}">
              <a16:creationId xmlns:a16="http://schemas.microsoft.com/office/drawing/2014/main" id="{235BAD9C-379F-4B6C-96EA-7801D621D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3" name="Chart 2" descr="2025 Oil Production by Month (Barrels)">
          <a:extLst>
            <a:ext uri="{FF2B5EF4-FFF2-40B4-BE49-F238E27FC236}">
              <a16:creationId xmlns:a16="http://schemas.microsoft.com/office/drawing/2014/main" id="{70FDF602-09D5-413C-88B5-555B6C58C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4" name="Chart 3" descr="2025 Water Production by Month (Barrels)">
          <a:extLst>
            <a:ext uri="{FF2B5EF4-FFF2-40B4-BE49-F238E27FC236}">
              <a16:creationId xmlns:a16="http://schemas.microsoft.com/office/drawing/2014/main" id="{98C70763-6CE7-4FE5-AF5A-B83F447B6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314</xdr:row>
      <xdr:rowOff>76200</xdr:rowOff>
    </xdr:from>
    <xdr:to>
      <xdr:col>14</xdr:col>
      <xdr:colOff>542925</xdr:colOff>
      <xdr:row>357</xdr:row>
      <xdr:rowOff>66675</xdr:rowOff>
    </xdr:to>
    <xdr:graphicFrame macro="">
      <xdr:nvGraphicFramePr>
        <xdr:cNvPr id="51103759" name="Chart 1">
          <a:extLst>
            <a:ext uri="{FF2B5EF4-FFF2-40B4-BE49-F238E27FC236}">
              <a16:creationId xmlns:a16="http://schemas.microsoft.com/office/drawing/2014/main" id="{31816583-AEF0-3453-1F91-40E57483C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275</xdr:row>
      <xdr:rowOff>28575</xdr:rowOff>
    </xdr:from>
    <xdr:to>
      <xdr:col>14</xdr:col>
      <xdr:colOff>542925</xdr:colOff>
      <xdr:row>313</xdr:row>
      <xdr:rowOff>28575</xdr:rowOff>
    </xdr:to>
    <xdr:graphicFrame macro="">
      <xdr:nvGraphicFramePr>
        <xdr:cNvPr id="51103760" name="Chart 2">
          <a:extLst>
            <a:ext uri="{FF2B5EF4-FFF2-40B4-BE49-F238E27FC236}">
              <a16:creationId xmlns:a16="http://schemas.microsoft.com/office/drawing/2014/main" id="{54D5325D-FA8A-E5AE-5DC3-604DD20D4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358</xdr:row>
      <xdr:rowOff>123825</xdr:rowOff>
    </xdr:from>
    <xdr:to>
      <xdr:col>14</xdr:col>
      <xdr:colOff>542925</xdr:colOff>
      <xdr:row>407</xdr:row>
      <xdr:rowOff>28575</xdr:rowOff>
    </xdr:to>
    <xdr:graphicFrame macro="">
      <xdr:nvGraphicFramePr>
        <xdr:cNvPr id="51103761" name="Chart 3">
          <a:extLst>
            <a:ext uri="{FF2B5EF4-FFF2-40B4-BE49-F238E27FC236}">
              <a16:creationId xmlns:a16="http://schemas.microsoft.com/office/drawing/2014/main" id="{36969E6B-7A21-7AD3-05BF-0B6AB43B6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07855" name="Chart 1">
          <a:extLst>
            <a:ext uri="{FF2B5EF4-FFF2-40B4-BE49-F238E27FC236}">
              <a16:creationId xmlns:a16="http://schemas.microsoft.com/office/drawing/2014/main" id="{DCBC9796-DC20-69B8-25C4-7013A2C87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07856" name="Chart 2">
          <a:extLst>
            <a:ext uri="{FF2B5EF4-FFF2-40B4-BE49-F238E27FC236}">
              <a16:creationId xmlns:a16="http://schemas.microsoft.com/office/drawing/2014/main" id="{659F7A9E-1CC9-2F00-2E12-8C8000256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07857" name="Chart 3">
          <a:extLst>
            <a:ext uri="{FF2B5EF4-FFF2-40B4-BE49-F238E27FC236}">
              <a16:creationId xmlns:a16="http://schemas.microsoft.com/office/drawing/2014/main" id="{ED3EFE7E-C968-E2DA-3B54-3E5C0B065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11951" name="Chart 1">
          <a:extLst>
            <a:ext uri="{FF2B5EF4-FFF2-40B4-BE49-F238E27FC236}">
              <a16:creationId xmlns:a16="http://schemas.microsoft.com/office/drawing/2014/main" id="{8DB234C5-C677-57DF-D653-C15E7F48C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11952" name="Chart 2">
          <a:extLst>
            <a:ext uri="{FF2B5EF4-FFF2-40B4-BE49-F238E27FC236}">
              <a16:creationId xmlns:a16="http://schemas.microsoft.com/office/drawing/2014/main" id="{C2ED8BDD-45C7-2044-9BFC-5AEB85EF2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11953" name="Chart 3">
          <a:extLst>
            <a:ext uri="{FF2B5EF4-FFF2-40B4-BE49-F238E27FC236}">
              <a16:creationId xmlns:a16="http://schemas.microsoft.com/office/drawing/2014/main" id="{912A8F08-41A0-D431-B2A0-C8C1DBD5F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16047" name="Chart 1">
          <a:extLst>
            <a:ext uri="{FF2B5EF4-FFF2-40B4-BE49-F238E27FC236}">
              <a16:creationId xmlns:a16="http://schemas.microsoft.com/office/drawing/2014/main" id="{A6390AF7-CF07-48C4-2C39-93972AD74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16048" name="Chart 2">
          <a:extLst>
            <a:ext uri="{FF2B5EF4-FFF2-40B4-BE49-F238E27FC236}">
              <a16:creationId xmlns:a16="http://schemas.microsoft.com/office/drawing/2014/main" id="{0A7BB665-1DB6-9788-77CD-6C67B2FD3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16049" name="Chart 3">
          <a:extLst>
            <a:ext uri="{FF2B5EF4-FFF2-40B4-BE49-F238E27FC236}">
              <a16:creationId xmlns:a16="http://schemas.microsoft.com/office/drawing/2014/main" id="{77150642-7BFE-AEEC-814B-D985E5861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20143" name="Chart 1">
          <a:extLst>
            <a:ext uri="{FF2B5EF4-FFF2-40B4-BE49-F238E27FC236}">
              <a16:creationId xmlns:a16="http://schemas.microsoft.com/office/drawing/2014/main" id="{A8E8A8A2-74DC-5113-1D86-C91F9C36D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20144" name="Chart 2">
          <a:extLst>
            <a:ext uri="{FF2B5EF4-FFF2-40B4-BE49-F238E27FC236}">
              <a16:creationId xmlns:a16="http://schemas.microsoft.com/office/drawing/2014/main" id="{0E1C8627-93A6-4B5B-BD55-97A850154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20145" name="Chart 3">
          <a:extLst>
            <a:ext uri="{FF2B5EF4-FFF2-40B4-BE49-F238E27FC236}">
              <a16:creationId xmlns:a16="http://schemas.microsoft.com/office/drawing/2014/main" id="{ABD0B989-056B-17D1-E91B-969A2F30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24239" name="Chart 1">
          <a:extLst>
            <a:ext uri="{FF2B5EF4-FFF2-40B4-BE49-F238E27FC236}">
              <a16:creationId xmlns:a16="http://schemas.microsoft.com/office/drawing/2014/main" id="{2BF07346-94DA-3ADA-254E-6B3F3EEDF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24240" name="Chart 2">
          <a:extLst>
            <a:ext uri="{FF2B5EF4-FFF2-40B4-BE49-F238E27FC236}">
              <a16:creationId xmlns:a16="http://schemas.microsoft.com/office/drawing/2014/main" id="{00BC8A54-F1C5-86BF-8BB2-50D041F11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24241" name="Chart 3">
          <a:extLst>
            <a:ext uri="{FF2B5EF4-FFF2-40B4-BE49-F238E27FC236}">
              <a16:creationId xmlns:a16="http://schemas.microsoft.com/office/drawing/2014/main" id="{5F979A64-0F07-25C9-1CA0-2C93C8D37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28335" name="Chart 1">
          <a:extLst>
            <a:ext uri="{FF2B5EF4-FFF2-40B4-BE49-F238E27FC236}">
              <a16:creationId xmlns:a16="http://schemas.microsoft.com/office/drawing/2014/main" id="{A2126747-675D-FFC4-C7C7-3DA42E8BF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28336" name="Chart 2">
          <a:extLst>
            <a:ext uri="{FF2B5EF4-FFF2-40B4-BE49-F238E27FC236}">
              <a16:creationId xmlns:a16="http://schemas.microsoft.com/office/drawing/2014/main" id="{BA10C755-A528-5BAA-4E9A-617FAA7C0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28337" name="Chart 3">
          <a:extLst>
            <a:ext uri="{FF2B5EF4-FFF2-40B4-BE49-F238E27FC236}">
              <a16:creationId xmlns:a16="http://schemas.microsoft.com/office/drawing/2014/main" id="{CB82F7FB-231A-8DD0-634B-8D25E8327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542925</xdr:colOff>
      <xdr:row>383</xdr:row>
      <xdr:rowOff>66675</xdr:rowOff>
    </xdr:to>
    <xdr:graphicFrame macro="">
      <xdr:nvGraphicFramePr>
        <xdr:cNvPr id="51132431" name="Chart 1">
          <a:extLst>
            <a:ext uri="{FF2B5EF4-FFF2-40B4-BE49-F238E27FC236}">
              <a16:creationId xmlns:a16="http://schemas.microsoft.com/office/drawing/2014/main" id="{C9CFA1E7-59AC-F4BC-CA54-3713CFE7A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542925</xdr:colOff>
      <xdr:row>339</xdr:row>
      <xdr:rowOff>28575</xdr:rowOff>
    </xdr:to>
    <xdr:graphicFrame macro="">
      <xdr:nvGraphicFramePr>
        <xdr:cNvPr id="51132432" name="Chart 2">
          <a:extLst>
            <a:ext uri="{FF2B5EF4-FFF2-40B4-BE49-F238E27FC236}">
              <a16:creationId xmlns:a16="http://schemas.microsoft.com/office/drawing/2014/main" id="{50D2010E-80E6-D2CE-DE14-F05AF8865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542925</xdr:colOff>
      <xdr:row>433</xdr:row>
      <xdr:rowOff>28575</xdr:rowOff>
    </xdr:to>
    <xdr:graphicFrame macro="">
      <xdr:nvGraphicFramePr>
        <xdr:cNvPr id="51132433" name="Chart 3">
          <a:extLst>
            <a:ext uri="{FF2B5EF4-FFF2-40B4-BE49-F238E27FC236}">
              <a16:creationId xmlns:a16="http://schemas.microsoft.com/office/drawing/2014/main" id="{31068A2D-61B4-9FAC-D64C-239270D09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542925</xdr:colOff>
      <xdr:row>383</xdr:row>
      <xdr:rowOff>66675</xdr:rowOff>
    </xdr:to>
    <xdr:graphicFrame macro="">
      <xdr:nvGraphicFramePr>
        <xdr:cNvPr id="51136527" name="Chart 1">
          <a:extLst>
            <a:ext uri="{FF2B5EF4-FFF2-40B4-BE49-F238E27FC236}">
              <a16:creationId xmlns:a16="http://schemas.microsoft.com/office/drawing/2014/main" id="{8386AE2A-1190-44E9-F4A9-8C5B94C96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542925</xdr:colOff>
      <xdr:row>339</xdr:row>
      <xdr:rowOff>28575</xdr:rowOff>
    </xdr:to>
    <xdr:graphicFrame macro="">
      <xdr:nvGraphicFramePr>
        <xdr:cNvPr id="51136528" name="Chart 2">
          <a:extLst>
            <a:ext uri="{FF2B5EF4-FFF2-40B4-BE49-F238E27FC236}">
              <a16:creationId xmlns:a16="http://schemas.microsoft.com/office/drawing/2014/main" id="{445D76B4-9715-B241-E74D-60BB5F3E3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542925</xdr:colOff>
      <xdr:row>433</xdr:row>
      <xdr:rowOff>28575</xdr:rowOff>
    </xdr:to>
    <xdr:graphicFrame macro="">
      <xdr:nvGraphicFramePr>
        <xdr:cNvPr id="51136529" name="Chart 3">
          <a:extLst>
            <a:ext uri="{FF2B5EF4-FFF2-40B4-BE49-F238E27FC236}">
              <a16:creationId xmlns:a16="http://schemas.microsoft.com/office/drawing/2014/main" id="{57D23E04-D472-8209-CE42-D1991EF48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542925</xdr:colOff>
      <xdr:row>383</xdr:row>
      <xdr:rowOff>66675</xdr:rowOff>
    </xdr:to>
    <xdr:graphicFrame macro="">
      <xdr:nvGraphicFramePr>
        <xdr:cNvPr id="51140623" name="Chart 1">
          <a:extLst>
            <a:ext uri="{FF2B5EF4-FFF2-40B4-BE49-F238E27FC236}">
              <a16:creationId xmlns:a16="http://schemas.microsoft.com/office/drawing/2014/main" id="{81C3C1A1-1FD9-A3CB-9ED4-F2A708766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542925</xdr:colOff>
      <xdr:row>339</xdr:row>
      <xdr:rowOff>28575</xdr:rowOff>
    </xdr:to>
    <xdr:graphicFrame macro="">
      <xdr:nvGraphicFramePr>
        <xdr:cNvPr id="51140624" name="Chart 2">
          <a:extLst>
            <a:ext uri="{FF2B5EF4-FFF2-40B4-BE49-F238E27FC236}">
              <a16:creationId xmlns:a16="http://schemas.microsoft.com/office/drawing/2014/main" id="{41D0C689-2BF0-D40C-141E-C2B4E9DCC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542925</xdr:colOff>
      <xdr:row>433</xdr:row>
      <xdr:rowOff>28575</xdr:rowOff>
    </xdr:to>
    <xdr:graphicFrame macro="">
      <xdr:nvGraphicFramePr>
        <xdr:cNvPr id="51140625" name="Chart 3">
          <a:extLst>
            <a:ext uri="{FF2B5EF4-FFF2-40B4-BE49-F238E27FC236}">
              <a16:creationId xmlns:a16="http://schemas.microsoft.com/office/drawing/2014/main" id="{652BE5E0-119E-26C5-1994-E5C7B0782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0756636" name="Chart 1" descr="2025 Gas Production by Month (MCF)">
          <a:extLst>
            <a:ext uri="{FF2B5EF4-FFF2-40B4-BE49-F238E27FC236}">
              <a16:creationId xmlns:a16="http://schemas.microsoft.com/office/drawing/2014/main" id="{9016E363-4AC7-D036-D428-FD70D66B9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0756637" name="Chart 2" descr="2025 Oil Production by Month (Barrels)">
          <a:extLst>
            <a:ext uri="{FF2B5EF4-FFF2-40B4-BE49-F238E27FC236}">
              <a16:creationId xmlns:a16="http://schemas.microsoft.com/office/drawing/2014/main" id="{D270ECB9-BBA6-3700-F1F4-BB2EB7C4B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0756638" name="Chart 3" descr="2025 Water Production by Month (Barrels)">
          <a:extLst>
            <a:ext uri="{FF2B5EF4-FFF2-40B4-BE49-F238E27FC236}">
              <a16:creationId xmlns:a16="http://schemas.microsoft.com/office/drawing/2014/main" id="{B51D813A-AEAB-DA8C-C6E9-175A7F4FB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552450</xdr:colOff>
      <xdr:row>383</xdr:row>
      <xdr:rowOff>66675</xdr:rowOff>
    </xdr:to>
    <xdr:graphicFrame macro="">
      <xdr:nvGraphicFramePr>
        <xdr:cNvPr id="51144719" name="Chart 1">
          <a:extLst>
            <a:ext uri="{FF2B5EF4-FFF2-40B4-BE49-F238E27FC236}">
              <a16:creationId xmlns:a16="http://schemas.microsoft.com/office/drawing/2014/main" id="{1AE462C8-DBFD-8AD5-DA9D-E14FF74C9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552450</xdr:colOff>
      <xdr:row>339</xdr:row>
      <xdr:rowOff>28575</xdr:rowOff>
    </xdr:to>
    <xdr:graphicFrame macro="">
      <xdr:nvGraphicFramePr>
        <xdr:cNvPr id="51144720" name="Chart 2">
          <a:extLst>
            <a:ext uri="{FF2B5EF4-FFF2-40B4-BE49-F238E27FC236}">
              <a16:creationId xmlns:a16="http://schemas.microsoft.com/office/drawing/2014/main" id="{DC0D98A9-D179-9999-9EF9-87B7D0EC4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533400</xdr:colOff>
      <xdr:row>433</xdr:row>
      <xdr:rowOff>28575</xdr:rowOff>
    </xdr:to>
    <xdr:graphicFrame macro="">
      <xdr:nvGraphicFramePr>
        <xdr:cNvPr id="51144721" name="Chart 3">
          <a:extLst>
            <a:ext uri="{FF2B5EF4-FFF2-40B4-BE49-F238E27FC236}">
              <a16:creationId xmlns:a16="http://schemas.microsoft.com/office/drawing/2014/main" id="{E50AF89E-92B6-F0A9-66BA-5EB52EC8A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552450</xdr:colOff>
      <xdr:row>383</xdr:row>
      <xdr:rowOff>66675</xdr:rowOff>
    </xdr:to>
    <xdr:graphicFrame macro="">
      <xdr:nvGraphicFramePr>
        <xdr:cNvPr id="51148815" name="Chart 1">
          <a:extLst>
            <a:ext uri="{FF2B5EF4-FFF2-40B4-BE49-F238E27FC236}">
              <a16:creationId xmlns:a16="http://schemas.microsoft.com/office/drawing/2014/main" id="{3E810E80-FA5B-DB83-696D-89433E277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552450</xdr:colOff>
      <xdr:row>339</xdr:row>
      <xdr:rowOff>28575</xdr:rowOff>
    </xdr:to>
    <xdr:graphicFrame macro="">
      <xdr:nvGraphicFramePr>
        <xdr:cNvPr id="51148816" name="Chart 2">
          <a:extLst>
            <a:ext uri="{FF2B5EF4-FFF2-40B4-BE49-F238E27FC236}">
              <a16:creationId xmlns:a16="http://schemas.microsoft.com/office/drawing/2014/main" id="{8270AD40-B51A-178D-0565-D8BA75F70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533400</xdr:colOff>
      <xdr:row>433</xdr:row>
      <xdr:rowOff>28575</xdr:rowOff>
    </xdr:to>
    <xdr:graphicFrame macro="">
      <xdr:nvGraphicFramePr>
        <xdr:cNvPr id="51148817" name="Chart 3">
          <a:extLst>
            <a:ext uri="{FF2B5EF4-FFF2-40B4-BE49-F238E27FC236}">
              <a16:creationId xmlns:a16="http://schemas.microsoft.com/office/drawing/2014/main" id="{3748913D-486D-A4E7-4ED3-6244CB9A4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552450</xdr:colOff>
      <xdr:row>383</xdr:row>
      <xdr:rowOff>66675</xdr:rowOff>
    </xdr:to>
    <xdr:graphicFrame macro="">
      <xdr:nvGraphicFramePr>
        <xdr:cNvPr id="51152911" name="Chart 1">
          <a:extLst>
            <a:ext uri="{FF2B5EF4-FFF2-40B4-BE49-F238E27FC236}">
              <a16:creationId xmlns:a16="http://schemas.microsoft.com/office/drawing/2014/main" id="{331F7030-0842-4C89-C0EA-48F2A4609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552450</xdr:colOff>
      <xdr:row>339</xdr:row>
      <xdr:rowOff>28575</xdr:rowOff>
    </xdr:to>
    <xdr:graphicFrame macro="">
      <xdr:nvGraphicFramePr>
        <xdr:cNvPr id="51152912" name="Chart 2">
          <a:extLst>
            <a:ext uri="{FF2B5EF4-FFF2-40B4-BE49-F238E27FC236}">
              <a16:creationId xmlns:a16="http://schemas.microsoft.com/office/drawing/2014/main" id="{18BF1390-867E-F7C6-5132-7FFF3D838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533400</xdr:colOff>
      <xdr:row>433</xdr:row>
      <xdr:rowOff>28575</xdr:rowOff>
    </xdr:to>
    <xdr:graphicFrame macro="">
      <xdr:nvGraphicFramePr>
        <xdr:cNvPr id="51152913" name="Chart 3">
          <a:extLst>
            <a:ext uri="{FF2B5EF4-FFF2-40B4-BE49-F238E27FC236}">
              <a16:creationId xmlns:a16="http://schemas.microsoft.com/office/drawing/2014/main" id="{2D118BBA-BCF2-6E7B-F598-77BC00E65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552450</xdr:colOff>
      <xdr:row>383</xdr:row>
      <xdr:rowOff>66675</xdr:rowOff>
    </xdr:to>
    <xdr:graphicFrame macro="">
      <xdr:nvGraphicFramePr>
        <xdr:cNvPr id="51157007" name="Chart 1">
          <a:extLst>
            <a:ext uri="{FF2B5EF4-FFF2-40B4-BE49-F238E27FC236}">
              <a16:creationId xmlns:a16="http://schemas.microsoft.com/office/drawing/2014/main" id="{32D56F6F-3703-2113-B80C-3692EC3CC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552450</xdr:colOff>
      <xdr:row>339</xdr:row>
      <xdr:rowOff>28575</xdr:rowOff>
    </xdr:to>
    <xdr:graphicFrame macro="">
      <xdr:nvGraphicFramePr>
        <xdr:cNvPr id="51157008" name="Chart 2">
          <a:extLst>
            <a:ext uri="{FF2B5EF4-FFF2-40B4-BE49-F238E27FC236}">
              <a16:creationId xmlns:a16="http://schemas.microsoft.com/office/drawing/2014/main" id="{C4986DBB-C949-841F-3B06-0CC3161B8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533400</xdr:colOff>
      <xdr:row>433</xdr:row>
      <xdr:rowOff>28575</xdr:rowOff>
    </xdr:to>
    <xdr:graphicFrame macro="">
      <xdr:nvGraphicFramePr>
        <xdr:cNvPr id="51157009" name="Chart 3">
          <a:extLst>
            <a:ext uri="{FF2B5EF4-FFF2-40B4-BE49-F238E27FC236}">
              <a16:creationId xmlns:a16="http://schemas.microsoft.com/office/drawing/2014/main" id="{88BC1FCC-10C7-BCB3-775A-4ED1EA138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476</xdr:row>
      <xdr:rowOff>76200</xdr:rowOff>
    </xdr:from>
    <xdr:to>
      <xdr:col>14</xdr:col>
      <xdr:colOff>552450</xdr:colOff>
      <xdr:row>519</xdr:row>
      <xdr:rowOff>66675</xdr:rowOff>
    </xdr:to>
    <xdr:graphicFrame macro="">
      <xdr:nvGraphicFramePr>
        <xdr:cNvPr id="51161103" name="Chart 1">
          <a:extLst>
            <a:ext uri="{FF2B5EF4-FFF2-40B4-BE49-F238E27FC236}">
              <a16:creationId xmlns:a16="http://schemas.microsoft.com/office/drawing/2014/main" id="{5D19E6B9-444D-0FAD-92BC-A0FE02197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437</xdr:row>
      <xdr:rowOff>28575</xdr:rowOff>
    </xdr:from>
    <xdr:to>
      <xdr:col>14</xdr:col>
      <xdr:colOff>552450</xdr:colOff>
      <xdr:row>475</xdr:row>
      <xdr:rowOff>28575</xdr:rowOff>
    </xdr:to>
    <xdr:graphicFrame macro="">
      <xdr:nvGraphicFramePr>
        <xdr:cNvPr id="51161104" name="Chart 2">
          <a:extLst>
            <a:ext uri="{FF2B5EF4-FFF2-40B4-BE49-F238E27FC236}">
              <a16:creationId xmlns:a16="http://schemas.microsoft.com/office/drawing/2014/main" id="{EF811C0E-1775-0E41-862A-E756915C2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520</xdr:row>
      <xdr:rowOff>123825</xdr:rowOff>
    </xdr:from>
    <xdr:to>
      <xdr:col>14</xdr:col>
      <xdr:colOff>542925</xdr:colOff>
      <xdr:row>569</xdr:row>
      <xdr:rowOff>28575</xdr:rowOff>
    </xdr:to>
    <xdr:graphicFrame macro="">
      <xdr:nvGraphicFramePr>
        <xdr:cNvPr id="51161105" name="Chart 3">
          <a:extLst>
            <a:ext uri="{FF2B5EF4-FFF2-40B4-BE49-F238E27FC236}">
              <a16:creationId xmlns:a16="http://schemas.microsoft.com/office/drawing/2014/main" id="{23448B39-30E9-1A8F-292D-960B06953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476</xdr:row>
      <xdr:rowOff>76200</xdr:rowOff>
    </xdr:from>
    <xdr:to>
      <xdr:col>14</xdr:col>
      <xdr:colOff>552450</xdr:colOff>
      <xdr:row>519</xdr:row>
      <xdr:rowOff>66675</xdr:rowOff>
    </xdr:to>
    <xdr:graphicFrame macro="">
      <xdr:nvGraphicFramePr>
        <xdr:cNvPr id="51165219" name="Chart 1">
          <a:extLst>
            <a:ext uri="{FF2B5EF4-FFF2-40B4-BE49-F238E27FC236}">
              <a16:creationId xmlns:a16="http://schemas.microsoft.com/office/drawing/2014/main" id="{468FB53B-CE27-83BA-C802-2B14E7E31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437</xdr:row>
      <xdr:rowOff>28575</xdr:rowOff>
    </xdr:from>
    <xdr:to>
      <xdr:col>14</xdr:col>
      <xdr:colOff>552450</xdr:colOff>
      <xdr:row>475</xdr:row>
      <xdr:rowOff>28575</xdr:rowOff>
    </xdr:to>
    <xdr:graphicFrame macro="">
      <xdr:nvGraphicFramePr>
        <xdr:cNvPr id="51165220" name="Chart 2">
          <a:extLst>
            <a:ext uri="{FF2B5EF4-FFF2-40B4-BE49-F238E27FC236}">
              <a16:creationId xmlns:a16="http://schemas.microsoft.com/office/drawing/2014/main" id="{4330BB3F-814E-B52D-9AE5-D0A467E9E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520</xdr:row>
      <xdr:rowOff>123825</xdr:rowOff>
    </xdr:from>
    <xdr:to>
      <xdr:col>14</xdr:col>
      <xdr:colOff>542925</xdr:colOff>
      <xdr:row>569</xdr:row>
      <xdr:rowOff>28575</xdr:rowOff>
    </xdr:to>
    <xdr:graphicFrame macro="">
      <xdr:nvGraphicFramePr>
        <xdr:cNvPr id="51165221" name="Chart 3">
          <a:extLst>
            <a:ext uri="{FF2B5EF4-FFF2-40B4-BE49-F238E27FC236}">
              <a16:creationId xmlns:a16="http://schemas.microsoft.com/office/drawing/2014/main" id="{D0274FE0-9D4F-05EC-0B64-02CE0E4D0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358140</xdr:colOff>
      <xdr:row>79</xdr:row>
      <xdr:rowOff>59055</xdr:rowOff>
    </xdr:from>
    <xdr:to>
      <xdr:col>19</xdr:col>
      <xdr:colOff>112967</xdr:colOff>
      <xdr:row>84</xdr:row>
      <xdr:rowOff>59055</xdr:rowOff>
    </xdr:to>
    <xdr:sp macro="" textlink="">
      <xdr:nvSpPr>
        <xdr:cNvPr id="24613" name="AutoShape 37">
          <a:extLst>
            <a:ext uri="{FF2B5EF4-FFF2-40B4-BE49-F238E27FC236}">
              <a16:creationId xmlns:a16="http://schemas.microsoft.com/office/drawing/2014/main" id="{FC8C7217-17F7-C8A1-1B64-E699BF56D3D5}"/>
            </a:ext>
          </a:extLst>
        </xdr:cNvPr>
        <xdr:cNvSpPr>
          <a:spLocks noChangeArrowheads="1"/>
        </xdr:cNvSpPr>
      </xdr:nvSpPr>
      <xdr:spPr bwMode="auto">
        <a:xfrm>
          <a:off x="10696575" y="19840575"/>
          <a:ext cx="1133475" cy="962025"/>
        </a:xfrm>
        <a:prstGeom prst="wedgeRectCallout">
          <a:avLst>
            <a:gd name="adj1" fmla="val -43903"/>
            <a:gd name="adj2" fmla="val 928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Revised Jay Gas figures by well and total for month of Feb 2002.</a:t>
          </a:r>
        </a:p>
      </xdr:txBody>
    </xdr:sp>
    <xdr:clientData/>
  </xdr:twoCellAnchor>
  <xdr:twoCellAnchor>
    <xdr:from>
      <xdr:col>17</xdr:col>
      <xdr:colOff>358140</xdr:colOff>
      <xdr:row>136</xdr:row>
      <xdr:rowOff>64770</xdr:rowOff>
    </xdr:from>
    <xdr:to>
      <xdr:col>19</xdr:col>
      <xdr:colOff>112967</xdr:colOff>
      <xdr:row>141</xdr:row>
      <xdr:rowOff>64770</xdr:rowOff>
    </xdr:to>
    <xdr:sp macro="" textlink="">
      <xdr:nvSpPr>
        <xdr:cNvPr id="24614" name="AutoShape 38">
          <a:extLst>
            <a:ext uri="{FF2B5EF4-FFF2-40B4-BE49-F238E27FC236}">
              <a16:creationId xmlns:a16="http://schemas.microsoft.com/office/drawing/2014/main" id="{9312A843-7A49-26E7-4F62-89B4DC79B495}"/>
            </a:ext>
          </a:extLst>
        </xdr:cNvPr>
        <xdr:cNvSpPr>
          <a:spLocks noChangeArrowheads="1"/>
        </xdr:cNvSpPr>
      </xdr:nvSpPr>
      <xdr:spPr bwMode="auto">
        <a:xfrm>
          <a:off x="10696575" y="30480000"/>
          <a:ext cx="1133475" cy="885825"/>
        </a:xfrm>
        <a:prstGeom prst="wedgeRectCallout">
          <a:avLst>
            <a:gd name="adj1" fmla="val -43903"/>
            <a:gd name="adj2" fmla="val 928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Revised Jay Gas figures by well and total for month of May 2002.</a:t>
          </a:r>
        </a:p>
      </xdr:txBody>
    </xdr:sp>
    <xdr:clientData/>
  </xdr:twoCellAnchor>
  <xdr:twoCellAnchor>
    <xdr:from>
      <xdr:col>18</xdr:col>
      <xdr:colOff>87630</xdr:colOff>
      <xdr:row>221</xdr:row>
      <xdr:rowOff>0</xdr:rowOff>
    </xdr:from>
    <xdr:to>
      <xdr:col>22</xdr:col>
      <xdr:colOff>28620</xdr:colOff>
      <xdr:row>225</xdr:row>
      <xdr:rowOff>102653</xdr:rowOff>
    </xdr:to>
    <xdr:sp macro="" textlink="">
      <xdr:nvSpPr>
        <xdr:cNvPr id="24619" name="Text Box 43">
          <a:extLst>
            <a:ext uri="{FF2B5EF4-FFF2-40B4-BE49-F238E27FC236}">
              <a16:creationId xmlns:a16="http://schemas.microsoft.com/office/drawing/2014/main" id="{25EA1314-AA67-6907-4769-770211BFB1F5}"/>
            </a:ext>
          </a:extLst>
        </xdr:cNvPr>
        <xdr:cNvSpPr txBox="1">
          <a:spLocks noChangeArrowheads="1"/>
        </xdr:cNvSpPr>
      </xdr:nvSpPr>
      <xdr:spPr bwMode="auto">
        <a:xfrm>
          <a:off x="11172825" y="46196250"/>
          <a:ext cx="2552700" cy="84772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McLellan's gas this month (46,000 cf) rounds down to zero when divideded by 1000 before being added to its cumulative. Correct this programming next year….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16</xdr:col>
      <xdr:colOff>381000</xdr:colOff>
      <xdr:row>221</xdr:row>
      <xdr:rowOff>57150</xdr:rowOff>
    </xdr:from>
    <xdr:to>
      <xdr:col>17</xdr:col>
      <xdr:colOff>447675</xdr:colOff>
      <xdr:row>221</xdr:row>
      <xdr:rowOff>57150</xdr:rowOff>
    </xdr:to>
    <xdr:sp macro="" textlink="">
      <xdr:nvSpPr>
        <xdr:cNvPr id="51165225" name="Line 44">
          <a:extLst>
            <a:ext uri="{FF2B5EF4-FFF2-40B4-BE49-F238E27FC236}">
              <a16:creationId xmlns:a16="http://schemas.microsoft.com/office/drawing/2014/main" id="{49A7D981-7C02-D6CD-0513-5CA1A8F5C77F}"/>
            </a:ext>
          </a:extLst>
        </xdr:cNvPr>
        <xdr:cNvSpPr>
          <a:spLocks noChangeShapeType="1"/>
        </xdr:cNvSpPr>
      </xdr:nvSpPr>
      <xdr:spPr bwMode="auto">
        <a:xfrm flipH="1" flipV="1">
          <a:off x="10401300" y="41195625"/>
          <a:ext cx="676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476</xdr:row>
      <xdr:rowOff>76200</xdr:rowOff>
    </xdr:from>
    <xdr:to>
      <xdr:col>14</xdr:col>
      <xdr:colOff>552450</xdr:colOff>
      <xdr:row>519</xdr:row>
      <xdr:rowOff>66675</xdr:rowOff>
    </xdr:to>
    <xdr:graphicFrame macro="">
      <xdr:nvGraphicFramePr>
        <xdr:cNvPr id="51169295" name="Chart 1025">
          <a:extLst>
            <a:ext uri="{FF2B5EF4-FFF2-40B4-BE49-F238E27FC236}">
              <a16:creationId xmlns:a16="http://schemas.microsoft.com/office/drawing/2014/main" id="{AC61CDD4-A1D4-68EE-D8F6-B227B31C5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437</xdr:row>
      <xdr:rowOff>28575</xdr:rowOff>
    </xdr:from>
    <xdr:to>
      <xdr:col>14</xdr:col>
      <xdr:colOff>552450</xdr:colOff>
      <xdr:row>475</xdr:row>
      <xdr:rowOff>28575</xdr:rowOff>
    </xdr:to>
    <xdr:graphicFrame macro="">
      <xdr:nvGraphicFramePr>
        <xdr:cNvPr id="51169296" name="Chart 1026">
          <a:extLst>
            <a:ext uri="{FF2B5EF4-FFF2-40B4-BE49-F238E27FC236}">
              <a16:creationId xmlns:a16="http://schemas.microsoft.com/office/drawing/2014/main" id="{22FBA9AC-F33E-996D-8F30-109698B0C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520</xdr:row>
      <xdr:rowOff>123825</xdr:rowOff>
    </xdr:from>
    <xdr:to>
      <xdr:col>14</xdr:col>
      <xdr:colOff>533400</xdr:colOff>
      <xdr:row>569</xdr:row>
      <xdr:rowOff>28575</xdr:rowOff>
    </xdr:to>
    <xdr:graphicFrame macro="">
      <xdr:nvGraphicFramePr>
        <xdr:cNvPr id="51169297" name="Chart 1027">
          <a:extLst>
            <a:ext uri="{FF2B5EF4-FFF2-40B4-BE49-F238E27FC236}">
              <a16:creationId xmlns:a16="http://schemas.microsoft.com/office/drawing/2014/main" id="{39C87B2C-5ABE-AF6F-5AA3-161E245EE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476</xdr:row>
      <xdr:rowOff>76200</xdr:rowOff>
    </xdr:from>
    <xdr:to>
      <xdr:col>14</xdr:col>
      <xdr:colOff>552450</xdr:colOff>
      <xdr:row>519</xdr:row>
      <xdr:rowOff>66675</xdr:rowOff>
    </xdr:to>
    <xdr:graphicFrame macro="">
      <xdr:nvGraphicFramePr>
        <xdr:cNvPr id="51173396" name="Chart 7">
          <a:extLst>
            <a:ext uri="{FF2B5EF4-FFF2-40B4-BE49-F238E27FC236}">
              <a16:creationId xmlns:a16="http://schemas.microsoft.com/office/drawing/2014/main" id="{976356BF-2703-DF31-24C5-5E44011E4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437</xdr:row>
      <xdr:rowOff>28575</xdr:rowOff>
    </xdr:from>
    <xdr:to>
      <xdr:col>14</xdr:col>
      <xdr:colOff>552450</xdr:colOff>
      <xdr:row>475</xdr:row>
      <xdr:rowOff>28575</xdr:rowOff>
    </xdr:to>
    <xdr:graphicFrame macro="">
      <xdr:nvGraphicFramePr>
        <xdr:cNvPr id="51173397" name="Chart 5">
          <a:extLst>
            <a:ext uri="{FF2B5EF4-FFF2-40B4-BE49-F238E27FC236}">
              <a16:creationId xmlns:a16="http://schemas.microsoft.com/office/drawing/2014/main" id="{FE304D25-DDBD-DACB-E9E5-81AC1034E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520</xdr:row>
      <xdr:rowOff>123825</xdr:rowOff>
    </xdr:from>
    <xdr:to>
      <xdr:col>14</xdr:col>
      <xdr:colOff>533400</xdr:colOff>
      <xdr:row>569</xdr:row>
      <xdr:rowOff>28575</xdr:rowOff>
    </xdr:to>
    <xdr:graphicFrame macro="">
      <xdr:nvGraphicFramePr>
        <xdr:cNvPr id="51173398" name="Chart 8">
          <a:extLst>
            <a:ext uri="{FF2B5EF4-FFF2-40B4-BE49-F238E27FC236}">
              <a16:creationId xmlns:a16="http://schemas.microsoft.com/office/drawing/2014/main" id="{91D8AC6A-E2F9-B8E6-26D8-5D6094747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95250</xdr:colOff>
      <xdr:row>483</xdr:row>
      <xdr:rowOff>55245</xdr:rowOff>
    </xdr:from>
    <xdr:to>
      <xdr:col>12</xdr:col>
      <xdr:colOff>85706</xdr:colOff>
      <xdr:row>493</xdr:row>
      <xdr:rowOff>95261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E27E942C-E5E0-60BE-A9E3-49D6AA953F99}"/>
            </a:ext>
          </a:extLst>
        </xdr:cNvPr>
        <xdr:cNvSpPr>
          <a:spLocks noChangeArrowheads="1"/>
        </xdr:cNvSpPr>
      </xdr:nvSpPr>
      <xdr:spPr bwMode="auto">
        <a:xfrm>
          <a:off x="5114925" y="85524975"/>
          <a:ext cx="2686050" cy="1657350"/>
        </a:xfrm>
        <a:prstGeom prst="wedgeRectCallout">
          <a:avLst>
            <a:gd name="adj1" fmla="val -91005"/>
            <a:gd name="adj2" fmla="val -38111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 Rounded MT Bold"/>
          </a:endParaRP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 Rounded MT Bold"/>
            </a:rPr>
            <a:t>Legitimate spike is result of Jay Field's gas plant's main compressor being down during April. Without the compressor running, normal liquid production from gas was suspended, enabling additional gas production.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47370400" name="Chart 1">
          <a:extLst>
            <a:ext uri="{FF2B5EF4-FFF2-40B4-BE49-F238E27FC236}">
              <a16:creationId xmlns:a16="http://schemas.microsoft.com/office/drawing/2014/main" id="{A6CE28DF-DCE9-8E69-272E-6A2783DF2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47370401" name="Chart 2">
          <a:extLst>
            <a:ext uri="{FF2B5EF4-FFF2-40B4-BE49-F238E27FC236}">
              <a16:creationId xmlns:a16="http://schemas.microsoft.com/office/drawing/2014/main" id="{61867B75-460E-30C0-2869-3A366EE7A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47370402" name="Chart 3">
          <a:extLst>
            <a:ext uri="{FF2B5EF4-FFF2-40B4-BE49-F238E27FC236}">
              <a16:creationId xmlns:a16="http://schemas.microsoft.com/office/drawing/2014/main" id="{A945F054-C36E-1EE0-3837-B78C8C196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43015505" name="Chart 1">
          <a:extLst>
            <a:ext uri="{FF2B5EF4-FFF2-40B4-BE49-F238E27FC236}">
              <a16:creationId xmlns:a16="http://schemas.microsoft.com/office/drawing/2014/main" id="{2B35AF5B-5843-FFB9-A2E4-23B60B806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43015506" name="Chart 2">
          <a:extLst>
            <a:ext uri="{FF2B5EF4-FFF2-40B4-BE49-F238E27FC236}">
              <a16:creationId xmlns:a16="http://schemas.microsoft.com/office/drawing/2014/main" id="{18FC3DFE-731E-6EBC-1A6A-338D73575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43015507" name="Chart 3">
          <a:extLst>
            <a:ext uri="{FF2B5EF4-FFF2-40B4-BE49-F238E27FC236}">
              <a16:creationId xmlns:a16="http://schemas.microsoft.com/office/drawing/2014/main" id="{9139890D-FAE2-EF33-ECC8-EA71A344E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37709362" name="Chart 1">
          <a:extLst>
            <a:ext uri="{FF2B5EF4-FFF2-40B4-BE49-F238E27FC236}">
              <a16:creationId xmlns:a16="http://schemas.microsoft.com/office/drawing/2014/main" id="{FFD51CC0-BDEA-0CD0-2DAE-F587DE7A6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37709363" name="Chart 2">
          <a:extLst>
            <a:ext uri="{FF2B5EF4-FFF2-40B4-BE49-F238E27FC236}">
              <a16:creationId xmlns:a16="http://schemas.microsoft.com/office/drawing/2014/main" id="{4A51F53B-C045-0E46-85B9-C914A43A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37709364" name="Chart 3">
          <a:extLst>
            <a:ext uri="{FF2B5EF4-FFF2-40B4-BE49-F238E27FC236}">
              <a16:creationId xmlns:a16="http://schemas.microsoft.com/office/drawing/2014/main" id="{F1E883B3-3410-1FBA-F0C2-BB1C8BBDD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33040129" name="Chart 1">
          <a:extLst>
            <a:ext uri="{FF2B5EF4-FFF2-40B4-BE49-F238E27FC236}">
              <a16:creationId xmlns:a16="http://schemas.microsoft.com/office/drawing/2014/main" id="{034B4BDF-731A-0CD1-DF8C-53EBEB08C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33040130" name="Chart 2">
          <a:extLst>
            <a:ext uri="{FF2B5EF4-FFF2-40B4-BE49-F238E27FC236}">
              <a16:creationId xmlns:a16="http://schemas.microsoft.com/office/drawing/2014/main" id="{C6CCE988-9106-C17C-29CB-57F555298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33040131" name="Chart 3">
          <a:extLst>
            <a:ext uri="{FF2B5EF4-FFF2-40B4-BE49-F238E27FC236}">
              <a16:creationId xmlns:a16="http://schemas.microsoft.com/office/drawing/2014/main" id="{4577905F-ED85-9134-37CD-C9D0E0806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29680541" name="Chart 1">
          <a:extLst>
            <a:ext uri="{FF2B5EF4-FFF2-40B4-BE49-F238E27FC236}">
              <a16:creationId xmlns:a16="http://schemas.microsoft.com/office/drawing/2014/main" id="{7A4DECB0-EC96-5A3B-9202-10FB6F6D8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29680542" name="Chart 2">
          <a:extLst>
            <a:ext uri="{FF2B5EF4-FFF2-40B4-BE49-F238E27FC236}">
              <a16:creationId xmlns:a16="http://schemas.microsoft.com/office/drawing/2014/main" id="{64116128-AC2A-A6BE-BD26-3C81DFBF2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29680543" name="Chart 3">
          <a:extLst>
            <a:ext uri="{FF2B5EF4-FFF2-40B4-BE49-F238E27FC236}">
              <a16:creationId xmlns:a16="http://schemas.microsoft.com/office/drawing/2014/main" id="{276EDAB4-C91C-8B24-BFD9-FA2DC5F45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095567" name="Chart 1">
          <a:extLst>
            <a:ext uri="{FF2B5EF4-FFF2-40B4-BE49-F238E27FC236}">
              <a16:creationId xmlns:a16="http://schemas.microsoft.com/office/drawing/2014/main" id="{311E752B-B872-DD16-0B66-48326FCEE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095568" name="Chart 2">
          <a:extLst>
            <a:ext uri="{FF2B5EF4-FFF2-40B4-BE49-F238E27FC236}">
              <a16:creationId xmlns:a16="http://schemas.microsoft.com/office/drawing/2014/main" id="{B6140FF0-E6FE-60CA-9908-326E38680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095569" name="Chart 3">
          <a:extLst>
            <a:ext uri="{FF2B5EF4-FFF2-40B4-BE49-F238E27FC236}">
              <a16:creationId xmlns:a16="http://schemas.microsoft.com/office/drawing/2014/main" id="{A75143BA-B9E7-277B-5CC3-5B4678E34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314</xdr:row>
      <xdr:rowOff>76200</xdr:rowOff>
    </xdr:from>
    <xdr:to>
      <xdr:col>14</xdr:col>
      <xdr:colOff>542925</xdr:colOff>
      <xdr:row>357</xdr:row>
      <xdr:rowOff>66675</xdr:rowOff>
    </xdr:to>
    <xdr:graphicFrame macro="">
      <xdr:nvGraphicFramePr>
        <xdr:cNvPr id="51099663" name="Chart 1">
          <a:extLst>
            <a:ext uri="{FF2B5EF4-FFF2-40B4-BE49-F238E27FC236}">
              <a16:creationId xmlns:a16="http://schemas.microsoft.com/office/drawing/2014/main" id="{27AF2723-2752-1E38-A3D9-999320C92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275</xdr:row>
      <xdr:rowOff>28575</xdr:rowOff>
    </xdr:from>
    <xdr:to>
      <xdr:col>14</xdr:col>
      <xdr:colOff>542925</xdr:colOff>
      <xdr:row>313</xdr:row>
      <xdr:rowOff>28575</xdr:rowOff>
    </xdr:to>
    <xdr:graphicFrame macro="">
      <xdr:nvGraphicFramePr>
        <xdr:cNvPr id="51099664" name="Chart 2">
          <a:extLst>
            <a:ext uri="{FF2B5EF4-FFF2-40B4-BE49-F238E27FC236}">
              <a16:creationId xmlns:a16="http://schemas.microsoft.com/office/drawing/2014/main" id="{02BE5D4D-6B1E-899E-EE42-5333F6BC3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358</xdr:row>
      <xdr:rowOff>123825</xdr:rowOff>
    </xdr:from>
    <xdr:to>
      <xdr:col>14</xdr:col>
      <xdr:colOff>542925</xdr:colOff>
      <xdr:row>407</xdr:row>
      <xdr:rowOff>28575</xdr:rowOff>
    </xdr:to>
    <xdr:graphicFrame macro="">
      <xdr:nvGraphicFramePr>
        <xdr:cNvPr id="51099665" name="Chart 3">
          <a:extLst>
            <a:ext uri="{FF2B5EF4-FFF2-40B4-BE49-F238E27FC236}">
              <a16:creationId xmlns:a16="http://schemas.microsoft.com/office/drawing/2014/main" id="{19F21A6A-51A3-D40C-196F-14695831E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0C9D-A8D5-4BAC-B674-9345E7ACFE68}">
  <sheetPr>
    <tabColor theme="0"/>
  </sheetPr>
  <dimension ref="A1:AC480"/>
  <sheetViews>
    <sheetView showGridLines="0" tabSelected="1" topLeftCell="A87" zoomScale="130" zoomScaleNormal="130" workbookViewId="0">
      <selection activeCell="M125" sqref="M125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29" width="9.140625" style="24"/>
    <col min="30" max="16384" width="9.140625" style="25"/>
  </cols>
  <sheetData>
    <row r="1" spans="1:17" ht="23.25" x14ac:dyDescent="0.35">
      <c r="A1" s="417">
        <v>46023</v>
      </c>
      <c r="B1" s="418"/>
      <c r="C1" s="419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</row>
    <row r="2" spans="1:17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</row>
    <row r="3" spans="1:17" ht="14.25" x14ac:dyDescent="0.2">
      <c r="A3" s="35" t="s">
        <v>104</v>
      </c>
      <c r="B3" s="27"/>
      <c r="C3" s="28"/>
      <c r="D3" s="36" t="s">
        <v>158</v>
      </c>
      <c r="E3" s="37" t="s">
        <v>159</v>
      </c>
      <c r="F3" s="37" t="s">
        <v>160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</row>
    <row r="4" spans="1:17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82">
        <v>0</v>
      </c>
      <c r="K4" s="82">
        <v>0</v>
      </c>
      <c r="L4" s="82">
        <v>0</v>
      </c>
      <c r="M4" s="49"/>
      <c r="N4" s="50">
        <f>'2025'!$N$268+(J4/1000)</f>
        <v>18549.499</v>
      </c>
      <c r="O4" s="50">
        <f>'2025'!$O$268+(K4/1000)</f>
        <v>1831.7200000000003</v>
      </c>
      <c r="P4" s="51"/>
      <c r="Q4" s="23"/>
    </row>
    <row r="5" spans="1:17" x14ac:dyDescent="0.2">
      <c r="A5" s="42" t="s">
        <v>106</v>
      </c>
      <c r="B5" s="43"/>
      <c r="C5" s="44"/>
      <c r="D5" s="45">
        <v>4</v>
      </c>
      <c r="E5" s="46">
        <v>0</v>
      </c>
      <c r="F5" s="46">
        <v>2</v>
      </c>
      <c r="G5" s="46">
        <v>3</v>
      </c>
      <c r="H5" s="46">
        <v>0</v>
      </c>
      <c r="I5" s="47">
        <f>SUM(D5:H5)</f>
        <v>9</v>
      </c>
      <c r="J5" s="82">
        <v>6865</v>
      </c>
      <c r="K5" s="82">
        <v>1032</v>
      </c>
      <c r="L5" s="82">
        <v>256771</v>
      </c>
      <c r="M5" s="52"/>
      <c r="N5" s="50">
        <f>'2025'!$N$269+(J5/1000)</f>
        <v>49986.926999999996</v>
      </c>
      <c r="O5" s="50">
        <f>'2025'!$O$269+(K5/1000)</f>
        <v>4098.9550000000036</v>
      </c>
      <c r="P5" s="53"/>
      <c r="Q5" s="23"/>
    </row>
    <row r="6" spans="1:17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2</v>
      </c>
      <c r="G6" s="46">
        <v>6</v>
      </c>
      <c r="H6" s="46">
        <v>3</v>
      </c>
      <c r="I6" s="47">
        <f t="shared" si="0"/>
        <v>13</v>
      </c>
      <c r="J6" s="82">
        <v>3186</v>
      </c>
      <c r="K6" s="82">
        <v>590</v>
      </c>
      <c r="L6" s="82">
        <v>86527</v>
      </c>
      <c r="M6" s="52"/>
      <c r="N6" s="50">
        <f>'2025'!$N$270+(J6/1000)</f>
        <v>13990.657000000008</v>
      </c>
      <c r="O6" s="50">
        <f>'2025'!$O$270+(K6/1000)</f>
        <v>1298.8709999999987</v>
      </c>
      <c r="P6" s="53"/>
      <c r="Q6" s="23"/>
    </row>
    <row r="7" spans="1:17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82">
        <v>0</v>
      </c>
      <c r="K7" s="82">
        <v>0</v>
      </c>
      <c r="L7" s="82">
        <v>0</v>
      </c>
      <c r="M7" s="52"/>
      <c r="N7" s="50">
        <f>'2025'!$N$271+(J7/1000)</f>
        <v>6104.5660000000034</v>
      </c>
      <c r="O7" s="50">
        <f>'2025'!$O$271+(K7/1000)</f>
        <v>634.59499999999969</v>
      </c>
      <c r="P7" s="53"/>
      <c r="Q7" s="23"/>
    </row>
    <row r="8" spans="1:17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82">
        <v>355</v>
      </c>
      <c r="K8" s="82">
        <v>0</v>
      </c>
      <c r="L8" s="82">
        <v>2535</v>
      </c>
      <c r="M8" s="52"/>
      <c r="N8" s="50">
        <f>'2025'!$N$272+(J8/1000)</f>
        <v>1572.2359999999992</v>
      </c>
      <c r="O8" s="50">
        <f>'2025'!$O$272+(K8/1000)</f>
        <v>10</v>
      </c>
      <c r="P8" s="53"/>
      <c r="Q8" s="23"/>
    </row>
    <row r="9" spans="1:17" s="24" customFormat="1" x14ac:dyDescent="0.2">
      <c r="A9" s="42" t="s">
        <v>110</v>
      </c>
      <c r="B9" s="43"/>
      <c r="C9" s="44"/>
      <c r="D9" s="45">
        <v>2</v>
      </c>
      <c r="E9" s="46">
        <v>0</v>
      </c>
      <c r="F9" s="46">
        <v>1</v>
      </c>
      <c r="G9" s="46">
        <v>9</v>
      </c>
      <c r="H9" s="46">
        <v>4</v>
      </c>
      <c r="I9" s="47">
        <f t="shared" si="0"/>
        <v>16</v>
      </c>
      <c r="J9" s="82">
        <v>5842</v>
      </c>
      <c r="K9" s="82">
        <v>476</v>
      </c>
      <c r="L9" s="82">
        <v>82572</v>
      </c>
      <c r="M9" s="52"/>
      <c r="N9" s="50">
        <f>'2025'!$N$273+(J9/1000)</f>
        <v>22463.041000000023</v>
      </c>
      <c r="O9" s="50">
        <f>'2025'!$O$273+(K9/1000)</f>
        <v>2992.2490000000012</v>
      </c>
      <c r="P9" s="53"/>
      <c r="Q9" s="23"/>
    </row>
    <row r="10" spans="1:17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1</v>
      </c>
      <c r="G10" s="46">
        <v>1</v>
      </c>
      <c r="H10" s="46">
        <v>0</v>
      </c>
      <c r="I10" s="55">
        <f t="shared" si="0"/>
        <v>3</v>
      </c>
      <c r="J10" s="82">
        <v>147</v>
      </c>
      <c r="K10" s="82">
        <v>0</v>
      </c>
      <c r="L10" s="82">
        <v>420</v>
      </c>
      <c r="M10" s="57"/>
      <c r="N10" s="50">
        <f>'2025'!$N$274+(J10/1000)</f>
        <v>1891.5204999999985</v>
      </c>
      <c r="O10" s="50">
        <f>'2025'!$O$274+(K10/1000)</f>
        <v>3.0960000000000005</v>
      </c>
      <c r="P10" s="58"/>
      <c r="Q10" s="23"/>
    </row>
    <row r="11" spans="1:17" s="24" customFormat="1" ht="14.25" x14ac:dyDescent="0.2">
      <c r="A11" s="59"/>
      <c r="B11" s="60"/>
      <c r="C11" s="61" t="s">
        <v>77</v>
      </c>
      <c r="D11" s="62">
        <f>SUM(D4:D10)</f>
        <v>10</v>
      </c>
      <c r="E11" s="62">
        <f t="shared" ref="E11:K11" si="1">SUM(E4:E10)</f>
        <v>0</v>
      </c>
      <c r="F11" s="62">
        <f t="shared" si="1"/>
        <v>7</v>
      </c>
      <c r="G11" s="62">
        <f t="shared" si="1"/>
        <v>23</v>
      </c>
      <c r="H11" s="62">
        <f t="shared" si="1"/>
        <v>7</v>
      </c>
      <c r="I11" s="63">
        <f t="shared" si="1"/>
        <v>47</v>
      </c>
      <c r="J11" s="64">
        <f>SUM(J4:J10)</f>
        <v>16395</v>
      </c>
      <c r="K11" s="65">
        <f t="shared" si="1"/>
        <v>2098</v>
      </c>
      <c r="L11" s="65">
        <f>SUM(L4:L10)</f>
        <v>428825</v>
      </c>
      <c r="M11" s="67"/>
      <c r="N11" s="68">
        <f>SUM(N4:N10)</f>
        <v>114558.44650000003</v>
      </c>
      <c r="O11" s="69">
        <f>SUM(O4:O10)</f>
        <v>10869.486000000003</v>
      </c>
      <c r="P11" s="70"/>
      <c r="Q11" s="71"/>
    </row>
    <row r="12" spans="1:17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</row>
    <row r="13" spans="1:17" s="24" customFormat="1" x14ac:dyDescent="0.2">
      <c r="A13" s="79" t="s">
        <v>112</v>
      </c>
      <c r="B13" s="80"/>
      <c r="C13" s="81"/>
      <c r="D13" s="45">
        <v>27</v>
      </c>
      <c r="E13" s="46">
        <v>22</v>
      </c>
      <c r="F13" s="46">
        <v>0</v>
      </c>
      <c r="G13" s="46">
        <v>42</v>
      </c>
      <c r="H13" s="46">
        <v>0</v>
      </c>
      <c r="I13" s="47">
        <f>SUM(D13:H13)</f>
        <v>91</v>
      </c>
      <c r="J13" s="82">
        <v>44839</v>
      </c>
      <c r="K13" s="82">
        <v>690295</v>
      </c>
      <c r="L13" s="82">
        <v>1410165</v>
      </c>
      <c r="M13" s="50"/>
      <c r="N13" s="83">
        <f>'2025'!N277+(J13/1000)</f>
        <v>438576.09499999962</v>
      </c>
      <c r="O13" s="50">
        <f>'2025'!O277+(K13/1000)</f>
        <v>825734.88300000015</v>
      </c>
      <c r="P13" s="53"/>
      <c r="Q13" s="23"/>
    </row>
    <row r="14" spans="1:17" s="24" customFormat="1" x14ac:dyDescent="0.2">
      <c r="A14" s="79" t="s">
        <v>154</v>
      </c>
      <c r="B14" s="80"/>
      <c r="C14" s="81"/>
      <c r="D14" s="45">
        <v>1</v>
      </c>
      <c r="E14" s="46">
        <v>0</v>
      </c>
      <c r="F14" s="46">
        <v>0</v>
      </c>
      <c r="G14" s="46">
        <v>2</v>
      </c>
      <c r="H14" s="46">
        <v>0</v>
      </c>
      <c r="I14" s="47">
        <f>SUM(D14:H14)</f>
        <v>3</v>
      </c>
      <c r="J14" s="82">
        <v>1928</v>
      </c>
      <c r="K14" s="82">
        <v>981</v>
      </c>
      <c r="L14" s="82">
        <v>14251</v>
      </c>
      <c r="M14" s="50"/>
      <c r="N14" s="83">
        <f>'2025'!N278+(J14/1000)</f>
        <v>588.61099999999999</v>
      </c>
      <c r="O14" s="50">
        <f>'2025'!O278+(K14/1000)</f>
        <v>469.08099999999985</v>
      </c>
      <c r="P14" s="53"/>
      <c r="Q14" s="23"/>
    </row>
    <row r="15" spans="1:17" s="24" customFormat="1" x14ac:dyDescent="0.2">
      <c r="A15" s="79" t="s">
        <v>113</v>
      </c>
      <c r="B15" s="80"/>
      <c r="C15" s="81"/>
      <c r="D15" s="45">
        <v>0</v>
      </c>
      <c r="E15" s="46">
        <v>0</v>
      </c>
      <c r="F15" s="46">
        <v>0</v>
      </c>
      <c r="G15" s="46">
        <v>24</v>
      </c>
      <c r="H15" s="46">
        <v>0</v>
      </c>
      <c r="I15" s="47">
        <f>SUM(D15:H15)</f>
        <v>24</v>
      </c>
      <c r="J15" s="82">
        <v>0</v>
      </c>
      <c r="K15" s="82">
        <v>0</v>
      </c>
      <c r="L15" s="82">
        <v>0</v>
      </c>
      <c r="M15" s="50"/>
      <c r="N15" s="220">
        <f>'2025'!N279+(J15/1000)</f>
        <v>59519.028000000006</v>
      </c>
      <c r="O15" s="147">
        <f>'2025'!O279+(K15/1000)</f>
        <v>65394.938000000031</v>
      </c>
      <c r="P15" s="53"/>
      <c r="Q15" s="23"/>
    </row>
    <row r="16" spans="1:17" s="24" customFormat="1" ht="14.25" x14ac:dyDescent="0.2">
      <c r="A16" s="59"/>
      <c r="B16" s="60"/>
      <c r="C16" s="61" t="s">
        <v>78</v>
      </c>
      <c r="D16" s="84">
        <f t="shared" ref="D16:L16" si="2">SUM(D13:D15)</f>
        <v>28</v>
      </c>
      <c r="E16" s="62">
        <f t="shared" si="2"/>
        <v>22</v>
      </c>
      <c r="F16" s="62">
        <f t="shared" si="2"/>
        <v>0</v>
      </c>
      <c r="G16" s="62">
        <f t="shared" si="2"/>
        <v>68</v>
      </c>
      <c r="H16" s="62">
        <f t="shared" si="2"/>
        <v>0</v>
      </c>
      <c r="I16" s="85">
        <f t="shared" si="2"/>
        <v>118</v>
      </c>
      <c r="J16" s="64">
        <f t="shared" si="2"/>
        <v>46767</v>
      </c>
      <c r="K16" s="65">
        <f t="shared" si="2"/>
        <v>691276</v>
      </c>
      <c r="L16" s="65">
        <f t="shared" si="2"/>
        <v>1424416</v>
      </c>
      <c r="M16" s="69"/>
      <c r="N16" s="221">
        <f>SUM(N13:N15)</f>
        <v>498683.73399999959</v>
      </c>
      <c r="O16" s="67">
        <f>SUM(O13:O15)</f>
        <v>891598.90200000023</v>
      </c>
      <c r="P16" s="70"/>
      <c r="Q16" s="71"/>
    </row>
    <row r="17" spans="1:17" s="24" customFormat="1" ht="14.25" x14ac:dyDescent="0.2">
      <c r="A17" s="86"/>
      <c r="B17" s="87" t="s">
        <v>79</v>
      </c>
      <c r="C17" s="88"/>
      <c r="D17" s="89">
        <f t="shared" ref="D17:L17" si="3">D11+D16</f>
        <v>38</v>
      </c>
      <c r="E17" s="90">
        <f t="shared" si="3"/>
        <v>22</v>
      </c>
      <c r="F17" s="90">
        <f t="shared" si="3"/>
        <v>7</v>
      </c>
      <c r="G17" s="90">
        <f t="shared" si="3"/>
        <v>91</v>
      </c>
      <c r="H17" s="90">
        <f t="shared" si="3"/>
        <v>7</v>
      </c>
      <c r="I17" s="91">
        <f t="shared" si="3"/>
        <v>165</v>
      </c>
      <c r="J17" s="92">
        <f t="shared" si="3"/>
        <v>63162</v>
      </c>
      <c r="K17" s="93">
        <f t="shared" si="3"/>
        <v>693374</v>
      </c>
      <c r="L17" s="93">
        <f t="shared" si="3"/>
        <v>1853241</v>
      </c>
      <c r="M17" s="94"/>
      <c r="N17" s="95">
        <f>N11+N16</f>
        <v>613242.18049999967</v>
      </c>
      <c r="O17" s="94">
        <f>O11+O16</f>
        <v>902468.38800000027</v>
      </c>
      <c r="P17" s="96"/>
      <c r="Q17" s="71"/>
    </row>
    <row r="18" spans="1:17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</row>
    <row r="19" spans="1:17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</row>
    <row r="20" spans="1:17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</row>
    <row r="21" spans="1:17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</row>
    <row r="22" spans="1:17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631231.18049999967</v>
      </c>
      <c r="O22" s="121">
        <f>O17+O18</f>
        <v>908610.38800000027</v>
      </c>
      <c r="P22" s="119"/>
      <c r="Q22" s="23"/>
    </row>
    <row r="23" spans="1:17" s="24" customFormat="1" ht="23.25" x14ac:dyDescent="0.35">
      <c r="A23" s="420">
        <f>A1+31</f>
        <v>46054</v>
      </c>
      <c r="B23" s="421"/>
      <c r="C23" s="422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</row>
    <row r="24" spans="1:17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</row>
    <row r="25" spans="1:17" s="24" customFormat="1" ht="14.25" x14ac:dyDescent="0.2">
      <c r="A25" s="35" t="s">
        <v>104</v>
      </c>
      <c r="B25" s="27"/>
      <c r="C25" s="28"/>
      <c r="D25" s="36" t="s">
        <v>158</v>
      </c>
      <c r="E25" s="37" t="s">
        <v>159</v>
      </c>
      <c r="F25" s="37" t="s">
        <v>160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</row>
    <row r="26" spans="1:17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82">
        <v>0</v>
      </c>
      <c r="K26" s="82">
        <v>0</v>
      </c>
      <c r="L26" s="82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</row>
    <row r="27" spans="1:17" s="24" customFormat="1" x14ac:dyDescent="0.2">
      <c r="A27" s="42" t="s">
        <v>106</v>
      </c>
      <c r="B27" s="43"/>
      <c r="C27" s="44"/>
      <c r="D27" s="45">
        <v>4</v>
      </c>
      <c r="E27" s="46">
        <v>0</v>
      </c>
      <c r="F27" s="46">
        <v>2</v>
      </c>
      <c r="G27" s="46">
        <v>3</v>
      </c>
      <c r="H27" s="46">
        <v>0</v>
      </c>
      <c r="I27" s="47">
        <f t="shared" si="4"/>
        <v>9</v>
      </c>
      <c r="J27" s="48">
        <v>9323</v>
      </c>
      <c r="K27" s="48">
        <v>816</v>
      </c>
      <c r="L27" s="48">
        <v>228783</v>
      </c>
      <c r="M27" s="52"/>
      <c r="N27" s="50">
        <f>N5+(J27/1000)</f>
        <v>49996.249999999993</v>
      </c>
      <c r="O27" s="50">
        <f t="shared" si="5"/>
        <v>4099.7710000000034</v>
      </c>
      <c r="P27" s="53"/>
      <c r="Q27" s="23"/>
    </row>
    <row r="28" spans="1:17" s="24" customFormat="1" x14ac:dyDescent="0.2">
      <c r="A28" s="42" t="s">
        <v>107</v>
      </c>
      <c r="B28" s="43"/>
      <c r="C28" s="44"/>
      <c r="D28" s="45">
        <v>2</v>
      </c>
      <c r="E28" s="46">
        <v>0</v>
      </c>
      <c r="F28" s="46">
        <v>2</v>
      </c>
      <c r="G28" s="46">
        <v>6</v>
      </c>
      <c r="H28" s="46">
        <v>3</v>
      </c>
      <c r="I28" s="47">
        <f t="shared" si="4"/>
        <v>13</v>
      </c>
      <c r="J28" s="48">
        <v>3461</v>
      </c>
      <c r="K28" s="48">
        <v>550</v>
      </c>
      <c r="L28" s="48">
        <v>77391</v>
      </c>
      <c r="M28" s="52"/>
      <c r="N28" s="50">
        <f t="shared" si="5"/>
        <v>13994.118000000008</v>
      </c>
      <c r="O28" s="50">
        <f t="shared" si="5"/>
        <v>1299.4209999999987</v>
      </c>
      <c r="P28" s="53"/>
      <c r="Q28" s="23"/>
    </row>
    <row r="29" spans="1:17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</row>
    <row r="30" spans="1:17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501</v>
      </c>
      <c r="K30" s="48">
        <v>0</v>
      </c>
      <c r="L30" s="48">
        <v>3621</v>
      </c>
      <c r="M30" s="52"/>
      <c r="N30" s="50">
        <f t="shared" si="5"/>
        <v>1572.7369999999992</v>
      </c>
      <c r="O30" s="50">
        <f t="shared" si="5"/>
        <v>10</v>
      </c>
      <c r="P30" s="53"/>
      <c r="Q30" s="23"/>
    </row>
    <row r="31" spans="1:17" s="24" customFormat="1" x14ac:dyDescent="0.2">
      <c r="A31" s="42" t="s">
        <v>110</v>
      </c>
      <c r="B31" s="43"/>
      <c r="C31" s="44"/>
      <c r="D31" s="45">
        <v>1</v>
      </c>
      <c r="E31" s="46">
        <v>0</v>
      </c>
      <c r="F31" s="46">
        <v>1</v>
      </c>
      <c r="G31" s="46">
        <v>10</v>
      </c>
      <c r="H31" s="46">
        <v>4</v>
      </c>
      <c r="I31" s="47">
        <f t="shared" si="4"/>
        <v>16</v>
      </c>
      <c r="J31" s="48">
        <v>3009</v>
      </c>
      <c r="K31" s="48">
        <v>218</v>
      </c>
      <c r="L31" s="48">
        <v>27868</v>
      </c>
      <c r="M31" s="52"/>
      <c r="N31" s="50">
        <f t="shared" si="5"/>
        <v>22466.050000000021</v>
      </c>
      <c r="O31" s="50">
        <f t="shared" si="5"/>
        <v>2992.467000000001</v>
      </c>
      <c r="P31" s="53"/>
      <c r="Q31" s="23"/>
    </row>
    <row r="32" spans="1:17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1</v>
      </c>
      <c r="G32" s="46">
        <v>1</v>
      </c>
      <c r="H32" s="46">
        <v>0</v>
      </c>
      <c r="I32" s="55">
        <f t="shared" si="4"/>
        <v>3</v>
      </c>
      <c r="J32" s="48">
        <v>1641</v>
      </c>
      <c r="K32" s="48">
        <v>0</v>
      </c>
      <c r="L32" s="48">
        <v>2279</v>
      </c>
      <c r="M32" s="57"/>
      <c r="N32" s="50">
        <f t="shared" si="5"/>
        <v>1893.1614999999986</v>
      </c>
      <c r="O32" s="50">
        <f t="shared" si="5"/>
        <v>3.0960000000000005</v>
      </c>
      <c r="P32" s="58"/>
      <c r="Q32" s="23"/>
    </row>
    <row r="33" spans="1:17" s="24" customFormat="1" ht="14.25" x14ac:dyDescent="0.2">
      <c r="A33" s="59"/>
      <c r="B33" s="60"/>
      <c r="C33" s="61" t="s">
        <v>77</v>
      </c>
      <c r="D33" s="62">
        <f>SUM(D26:D32)</f>
        <v>9</v>
      </c>
      <c r="E33" s="62">
        <f t="shared" ref="E33:H33" si="6">SUM(E26:E32)</f>
        <v>0</v>
      </c>
      <c r="F33" s="62">
        <f t="shared" si="6"/>
        <v>7</v>
      </c>
      <c r="G33" s="62">
        <f t="shared" si="6"/>
        <v>24</v>
      </c>
      <c r="H33" s="62">
        <f t="shared" si="6"/>
        <v>7</v>
      </c>
      <c r="I33" s="63">
        <f>SUM(I26:I32)</f>
        <v>47</v>
      </c>
      <c r="J33" s="64">
        <f>SUM(J26:J32)</f>
        <v>17935</v>
      </c>
      <c r="K33" s="65">
        <f>SUM(K26:K32)</f>
        <v>1584</v>
      </c>
      <c r="L33" s="65">
        <f>SUM(L26:L32)</f>
        <v>339942</v>
      </c>
      <c r="M33" s="67"/>
      <c r="N33" s="68">
        <f>SUM(N26:N32)</f>
        <v>114576.38150000002</v>
      </c>
      <c r="O33" s="69">
        <f>SUM(O26:O32)</f>
        <v>10871.070000000002</v>
      </c>
      <c r="P33" s="70"/>
      <c r="Q33" s="71"/>
    </row>
    <row r="34" spans="1:17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82"/>
      <c r="K34" s="77"/>
      <c r="L34" s="77"/>
      <c r="M34" s="50"/>
      <c r="N34" s="83"/>
      <c r="O34" s="50"/>
      <c r="P34" s="53"/>
      <c r="Q34" s="23"/>
    </row>
    <row r="35" spans="1:17" s="24" customFormat="1" x14ac:dyDescent="0.2">
      <c r="A35" s="79" t="s">
        <v>112</v>
      </c>
      <c r="B35" s="80"/>
      <c r="C35" s="81"/>
      <c r="D35" s="45">
        <v>23</v>
      </c>
      <c r="E35" s="46">
        <v>22</v>
      </c>
      <c r="F35" s="46">
        <v>0</v>
      </c>
      <c r="G35" s="46">
        <v>46</v>
      </c>
      <c r="H35" s="46">
        <v>0</v>
      </c>
      <c r="I35" s="47">
        <f>SUM(D35:H35)</f>
        <v>91</v>
      </c>
      <c r="J35" s="82">
        <v>38435</v>
      </c>
      <c r="K35" s="82">
        <v>585414</v>
      </c>
      <c r="L35" s="82">
        <v>1197054</v>
      </c>
      <c r="M35" s="50"/>
      <c r="N35" s="83">
        <f t="shared" ref="N35:O37" si="7">N13+(J35/1000)</f>
        <v>438614.52999999962</v>
      </c>
      <c r="O35" s="50">
        <f t="shared" si="7"/>
        <v>826320.29700000014</v>
      </c>
      <c r="P35" s="53"/>
      <c r="Q35" s="23"/>
    </row>
    <row r="36" spans="1:17" s="24" customFormat="1" x14ac:dyDescent="0.2">
      <c r="A36" s="79" t="s">
        <v>154</v>
      </c>
      <c r="B36" s="80"/>
      <c r="C36" s="81"/>
      <c r="D36" s="45">
        <v>1</v>
      </c>
      <c r="E36" s="46">
        <v>0</v>
      </c>
      <c r="F36" s="46">
        <v>0</v>
      </c>
      <c r="G36" s="46">
        <v>2</v>
      </c>
      <c r="H36" s="46">
        <v>0</v>
      </c>
      <c r="I36" s="47">
        <f>SUM(D36:H36)</f>
        <v>3</v>
      </c>
      <c r="J36" s="82">
        <v>1819</v>
      </c>
      <c r="K36" s="82">
        <v>965</v>
      </c>
      <c r="L36" s="82">
        <v>12469</v>
      </c>
      <c r="M36" s="50"/>
      <c r="N36" s="83">
        <f t="shared" si="7"/>
        <v>590.42999999999995</v>
      </c>
      <c r="O36" s="50">
        <f t="shared" si="7"/>
        <v>470.04599999999982</v>
      </c>
      <c r="P36" s="53"/>
      <c r="Q36" s="23"/>
    </row>
    <row r="37" spans="1:17" s="24" customFormat="1" x14ac:dyDescent="0.2">
      <c r="A37" s="79" t="s">
        <v>113</v>
      </c>
      <c r="B37" s="80"/>
      <c r="C37" s="81"/>
      <c r="D37" s="45">
        <v>0</v>
      </c>
      <c r="E37" s="46">
        <v>0</v>
      </c>
      <c r="F37" s="46">
        <v>0</v>
      </c>
      <c r="G37" s="46">
        <v>24</v>
      </c>
      <c r="H37" s="46">
        <v>0</v>
      </c>
      <c r="I37" s="47">
        <f>SUM(D37:H37)</f>
        <v>24</v>
      </c>
      <c r="J37" s="82">
        <v>0</v>
      </c>
      <c r="K37" s="82">
        <v>0</v>
      </c>
      <c r="L37" s="82">
        <v>0</v>
      </c>
      <c r="M37" s="50"/>
      <c r="N37" s="83">
        <f t="shared" si="7"/>
        <v>59519.028000000006</v>
      </c>
      <c r="O37" s="50">
        <f t="shared" si="7"/>
        <v>65394.938000000031</v>
      </c>
      <c r="P37" s="53"/>
      <c r="Q37" s="23"/>
    </row>
    <row r="38" spans="1:17" s="24" customFormat="1" ht="14.25" x14ac:dyDescent="0.2">
      <c r="A38" s="59"/>
      <c r="B38" s="60"/>
      <c r="C38" s="61" t="s">
        <v>78</v>
      </c>
      <c r="D38" s="84">
        <f t="shared" ref="D38:K38" si="8">SUM(D35:D37)</f>
        <v>24</v>
      </c>
      <c r="E38" s="62">
        <f t="shared" si="8"/>
        <v>22</v>
      </c>
      <c r="F38" s="62">
        <f t="shared" si="8"/>
        <v>0</v>
      </c>
      <c r="G38" s="62">
        <f t="shared" si="8"/>
        <v>72</v>
      </c>
      <c r="H38" s="62">
        <f t="shared" si="8"/>
        <v>0</v>
      </c>
      <c r="I38" s="85">
        <f t="shared" si="8"/>
        <v>118</v>
      </c>
      <c r="J38" s="64">
        <f t="shared" si="8"/>
        <v>40254</v>
      </c>
      <c r="K38" s="65">
        <f t="shared" si="8"/>
        <v>586379</v>
      </c>
      <c r="L38" s="65">
        <f>SUM(L35:L37)</f>
        <v>1209523</v>
      </c>
      <c r="M38" s="69"/>
      <c r="N38" s="68">
        <f>SUM(N35:N37)</f>
        <v>498723.9879999996</v>
      </c>
      <c r="O38" s="69">
        <f>SUM(O35:O37)</f>
        <v>892185.28100000019</v>
      </c>
      <c r="P38" s="70"/>
      <c r="Q38" s="71"/>
    </row>
    <row r="39" spans="1:17" s="24" customFormat="1" ht="14.25" x14ac:dyDescent="0.2">
      <c r="A39" s="86"/>
      <c r="B39" s="87" t="s">
        <v>79</v>
      </c>
      <c r="C39" s="88"/>
      <c r="D39" s="89">
        <f t="shared" ref="D39:L39" si="9">D33+D38</f>
        <v>33</v>
      </c>
      <c r="E39" s="90">
        <f t="shared" si="9"/>
        <v>22</v>
      </c>
      <c r="F39" s="90">
        <f t="shared" si="9"/>
        <v>7</v>
      </c>
      <c r="G39" s="90">
        <f t="shared" si="9"/>
        <v>96</v>
      </c>
      <c r="H39" s="90">
        <f t="shared" si="9"/>
        <v>7</v>
      </c>
      <c r="I39" s="91">
        <f t="shared" si="9"/>
        <v>165</v>
      </c>
      <c r="J39" s="92">
        <f t="shared" si="9"/>
        <v>58189</v>
      </c>
      <c r="K39" s="93">
        <f t="shared" si="9"/>
        <v>587963</v>
      </c>
      <c r="L39" s="93">
        <f t="shared" si="9"/>
        <v>1549465</v>
      </c>
      <c r="M39" s="94"/>
      <c r="N39" s="95">
        <f>N33+N38</f>
        <v>613300.36949999956</v>
      </c>
      <c r="O39" s="94">
        <f>O33+O38</f>
        <v>903056.35100000014</v>
      </c>
      <c r="P39" s="96"/>
      <c r="Q39" s="71"/>
    </row>
    <row r="40" spans="1:17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</row>
    <row r="41" spans="1:17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</row>
    <row r="42" spans="1:17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</row>
    <row r="43" spans="1:17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</row>
    <row r="44" spans="1:17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631289.36949999956</v>
      </c>
      <c r="O44" s="121">
        <f>O39+O40</f>
        <v>909198.35100000014</v>
      </c>
      <c r="P44" s="119"/>
      <c r="Q44" s="23"/>
    </row>
    <row r="45" spans="1:17" s="24" customFormat="1" ht="23.25" x14ac:dyDescent="0.35">
      <c r="A45" s="120">
        <f>A23+31</f>
        <v>46085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</row>
    <row r="46" spans="1:17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</row>
    <row r="47" spans="1:17" s="24" customFormat="1" ht="14.25" x14ac:dyDescent="0.2">
      <c r="A47" s="35" t="s">
        <v>104</v>
      </c>
      <c r="B47" s="27"/>
      <c r="C47" s="28"/>
      <c r="D47" s="36" t="s">
        <v>158</v>
      </c>
      <c r="E47" s="37" t="s">
        <v>159</v>
      </c>
      <c r="F47" s="37" t="s">
        <v>160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</row>
    <row r="48" spans="1:17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82">
        <v>0</v>
      </c>
      <c r="K48" s="82">
        <v>0</v>
      </c>
      <c r="L48" s="82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</row>
    <row r="49" spans="1:17" s="24" customFormat="1" x14ac:dyDescent="0.2">
      <c r="A49" s="42" t="s">
        <v>106</v>
      </c>
      <c r="B49" s="43"/>
      <c r="C49" s="44"/>
      <c r="D49" s="45">
        <v>4</v>
      </c>
      <c r="E49" s="46">
        <v>0</v>
      </c>
      <c r="F49" s="46">
        <v>2</v>
      </c>
      <c r="G49" s="46">
        <v>3</v>
      </c>
      <c r="H49" s="46">
        <v>0</v>
      </c>
      <c r="I49" s="47">
        <f t="shared" si="10"/>
        <v>9</v>
      </c>
      <c r="J49" s="48">
        <v>7175</v>
      </c>
      <c r="K49" s="48">
        <v>813</v>
      </c>
      <c r="L49" s="48">
        <v>223140</v>
      </c>
      <c r="M49" s="52"/>
      <c r="N49" s="50">
        <f t="shared" si="11"/>
        <v>50003.424999999996</v>
      </c>
      <c r="O49" s="50">
        <f t="shared" si="11"/>
        <v>4100.5840000000035</v>
      </c>
      <c r="P49" s="53"/>
      <c r="Q49" s="23"/>
    </row>
    <row r="50" spans="1:17" s="24" customFormat="1" x14ac:dyDescent="0.2">
      <c r="A50" s="42" t="s">
        <v>107</v>
      </c>
      <c r="B50" s="43"/>
      <c r="C50" s="44"/>
      <c r="D50" s="45">
        <v>2</v>
      </c>
      <c r="E50" s="46">
        <v>0</v>
      </c>
      <c r="F50" s="46">
        <v>2</v>
      </c>
      <c r="G50" s="46">
        <v>6</v>
      </c>
      <c r="H50" s="46">
        <v>3</v>
      </c>
      <c r="I50" s="47">
        <f t="shared" si="10"/>
        <v>13</v>
      </c>
      <c r="J50" s="48">
        <v>4169</v>
      </c>
      <c r="K50" s="48">
        <v>616</v>
      </c>
      <c r="L50" s="48">
        <v>83368</v>
      </c>
      <c r="M50" s="52"/>
      <c r="N50" s="50">
        <f t="shared" si="11"/>
        <v>13998.287000000008</v>
      </c>
      <c r="O50" s="50">
        <f t="shared" si="11"/>
        <v>1300.0369999999987</v>
      </c>
      <c r="P50" s="53"/>
      <c r="Q50" s="23"/>
    </row>
    <row r="51" spans="1:17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</row>
    <row r="52" spans="1:17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10"/>
        <v>2</v>
      </c>
      <c r="J52" s="48">
        <v>540</v>
      </c>
      <c r="K52" s="48">
        <v>0</v>
      </c>
      <c r="L52" s="48">
        <v>4010</v>
      </c>
      <c r="M52" s="52"/>
      <c r="N52" s="50">
        <f t="shared" si="11"/>
        <v>1573.2769999999991</v>
      </c>
      <c r="O52" s="50">
        <f t="shared" si="11"/>
        <v>10</v>
      </c>
      <c r="P52" s="53"/>
      <c r="Q52" s="23"/>
    </row>
    <row r="53" spans="1:17" s="24" customFormat="1" x14ac:dyDescent="0.2">
      <c r="A53" s="42" t="s">
        <v>110</v>
      </c>
      <c r="B53" s="43"/>
      <c r="C53" s="44"/>
      <c r="D53" s="45">
        <v>2</v>
      </c>
      <c r="E53" s="46">
        <v>0</v>
      </c>
      <c r="F53" s="46">
        <v>1</v>
      </c>
      <c r="G53" s="46">
        <v>9</v>
      </c>
      <c r="H53" s="46">
        <v>4</v>
      </c>
      <c r="I53" s="47">
        <f t="shared" si="10"/>
        <v>16</v>
      </c>
      <c r="J53" s="48">
        <v>3435</v>
      </c>
      <c r="K53" s="48">
        <v>596</v>
      </c>
      <c r="L53" s="48">
        <v>63181</v>
      </c>
      <c r="M53" s="52"/>
      <c r="N53" s="50">
        <f t="shared" si="11"/>
        <v>22469.485000000022</v>
      </c>
      <c r="O53" s="50">
        <f t="shared" si="11"/>
        <v>2993.063000000001</v>
      </c>
      <c r="P53" s="53"/>
      <c r="Q53" s="23"/>
    </row>
    <row r="54" spans="1:17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1</v>
      </c>
      <c r="G54" s="46">
        <v>1</v>
      </c>
      <c r="H54" s="46">
        <v>0</v>
      </c>
      <c r="I54" s="55">
        <f t="shared" si="10"/>
        <v>3</v>
      </c>
      <c r="J54" s="48">
        <v>2735</v>
      </c>
      <c r="K54" s="48">
        <v>0</v>
      </c>
      <c r="L54" s="48">
        <v>3095</v>
      </c>
      <c r="M54" s="57"/>
      <c r="N54" s="50">
        <f t="shared" si="11"/>
        <v>1895.8964999999985</v>
      </c>
      <c r="O54" s="50">
        <f t="shared" si="11"/>
        <v>3.0960000000000005</v>
      </c>
      <c r="P54" s="58"/>
      <c r="Q54" s="23"/>
    </row>
    <row r="55" spans="1:17" s="24" customFormat="1" ht="14.25" x14ac:dyDescent="0.2">
      <c r="A55" s="59"/>
      <c r="B55" s="60"/>
      <c r="C55" s="61" t="s">
        <v>77</v>
      </c>
      <c r="D55" s="62">
        <f t="shared" ref="D55:I55" si="12">SUM(D48:D54)</f>
        <v>10</v>
      </c>
      <c r="E55" s="62">
        <f t="shared" si="12"/>
        <v>0</v>
      </c>
      <c r="F55" s="62">
        <f t="shared" si="12"/>
        <v>7</v>
      </c>
      <c r="G55" s="62">
        <f t="shared" si="12"/>
        <v>23</v>
      </c>
      <c r="H55" s="62">
        <f t="shared" si="12"/>
        <v>7</v>
      </c>
      <c r="I55" s="63">
        <f t="shared" si="12"/>
        <v>47</v>
      </c>
      <c r="J55" s="64">
        <f>SUM(J48:J54)</f>
        <v>18054</v>
      </c>
      <c r="K55" s="65">
        <f>SUM(K48:K54)</f>
        <v>2025</v>
      </c>
      <c r="L55" s="65">
        <f>SUM(L48:L54)</f>
        <v>376794</v>
      </c>
      <c r="M55" s="67"/>
      <c r="N55" s="68">
        <f>SUM(N48:N54)</f>
        <v>114594.43550000005</v>
      </c>
      <c r="O55" s="69">
        <f>SUM(O48:O54)</f>
        <v>10873.095000000003</v>
      </c>
      <c r="P55" s="70"/>
      <c r="Q55" s="71"/>
    </row>
    <row r="56" spans="1:17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</row>
    <row r="57" spans="1:17" s="24" customFormat="1" x14ac:dyDescent="0.2">
      <c r="A57" s="79" t="s">
        <v>112</v>
      </c>
      <c r="B57" s="80"/>
      <c r="C57" s="81"/>
      <c r="D57" s="45">
        <v>23</v>
      </c>
      <c r="E57" s="46">
        <v>18</v>
      </c>
      <c r="F57" s="46">
        <v>0</v>
      </c>
      <c r="G57" s="46">
        <v>50</v>
      </c>
      <c r="H57" s="46">
        <v>0</v>
      </c>
      <c r="I57" s="47">
        <f>SUM(D57:H57)</f>
        <v>91</v>
      </c>
      <c r="J57" s="82">
        <v>47556</v>
      </c>
      <c r="K57" s="82">
        <v>727756</v>
      </c>
      <c r="L57" s="82">
        <v>896853</v>
      </c>
      <c r="M57" s="50"/>
      <c r="N57" s="83">
        <f t="shared" ref="N57:O59" si="13">N35+(J57/1000)</f>
        <v>438662.0859999996</v>
      </c>
      <c r="O57" s="50">
        <f t="shared" si="13"/>
        <v>827048.05300000019</v>
      </c>
      <c r="P57" s="53"/>
      <c r="Q57" s="23"/>
    </row>
    <row r="58" spans="1:17" s="24" customFormat="1" x14ac:dyDescent="0.2">
      <c r="A58" s="79" t="s">
        <v>154</v>
      </c>
      <c r="B58" s="80"/>
      <c r="C58" s="81"/>
      <c r="D58" s="45">
        <v>1</v>
      </c>
      <c r="E58" s="46">
        <v>0</v>
      </c>
      <c r="F58" s="46">
        <v>0</v>
      </c>
      <c r="G58" s="46">
        <v>2</v>
      </c>
      <c r="H58" s="46">
        <v>0</v>
      </c>
      <c r="I58" s="47">
        <f>SUM(D58:H58)</f>
        <v>3</v>
      </c>
      <c r="J58" s="82">
        <v>2231</v>
      </c>
      <c r="K58" s="82">
        <v>1593</v>
      </c>
      <c r="L58" s="82">
        <v>13449</v>
      </c>
      <c r="M58" s="50"/>
      <c r="N58" s="83">
        <f t="shared" si="13"/>
        <v>592.66099999999994</v>
      </c>
      <c r="O58" s="50">
        <f t="shared" si="13"/>
        <v>471.63899999999984</v>
      </c>
      <c r="P58" s="53"/>
      <c r="Q58" s="23"/>
    </row>
    <row r="59" spans="1:17" s="24" customFormat="1" x14ac:dyDescent="0.2">
      <c r="A59" s="79" t="s">
        <v>113</v>
      </c>
      <c r="B59" s="80"/>
      <c r="C59" s="81"/>
      <c r="D59" s="45">
        <v>0</v>
      </c>
      <c r="E59" s="46">
        <v>0</v>
      </c>
      <c r="F59" s="46">
        <v>0</v>
      </c>
      <c r="G59" s="46">
        <v>24</v>
      </c>
      <c r="H59" s="46">
        <v>0</v>
      </c>
      <c r="I59" s="47">
        <f>SUM(D59:H59)</f>
        <v>24</v>
      </c>
      <c r="J59" s="82">
        <v>0</v>
      </c>
      <c r="K59" s="82">
        <v>0</v>
      </c>
      <c r="L59" s="82">
        <v>0</v>
      </c>
      <c r="M59" s="50"/>
      <c r="N59" s="83">
        <f t="shared" si="13"/>
        <v>59519.028000000006</v>
      </c>
      <c r="O59" s="50">
        <f t="shared" si="13"/>
        <v>65394.938000000031</v>
      </c>
      <c r="P59" s="53"/>
      <c r="Q59" s="23"/>
    </row>
    <row r="60" spans="1:17" s="24" customFormat="1" ht="14.25" x14ac:dyDescent="0.2">
      <c r="A60" s="59"/>
      <c r="B60" s="60"/>
      <c r="C60" s="61" t="s">
        <v>78</v>
      </c>
      <c r="D60" s="84">
        <f t="shared" ref="D60:L60" si="14">SUM(D57:D59)</f>
        <v>24</v>
      </c>
      <c r="E60" s="62">
        <f t="shared" si="14"/>
        <v>18</v>
      </c>
      <c r="F60" s="62">
        <f t="shared" si="14"/>
        <v>0</v>
      </c>
      <c r="G60" s="62">
        <f t="shared" si="14"/>
        <v>76</v>
      </c>
      <c r="H60" s="62">
        <f t="shared" si="14"/>
        <v>0</v>
      </c>
      <c r="I60" s="85">
        <f t="shared" si="14"/>
        <v>118</v>
      </c>
      <c r="J60" s="64">
        <f t="shared" si="14"/>
        <v>49787</v>
      </c>
      <c r="K60" s="65">
        <f t="shared" si="14"/>
        <v>729349</v>
      </c>
      <c r="L60" s="65">
        <f t="shared" si="14"/>
        <v>910302</v>
      </c>
      <c r="M60" s="69"/>
      <c r="N60" s="68">
        <f>SUM(N57:N59)</f>
        <v>498773.77499999962</v>
      </c>
      <c r="O60" s="69">
        <f>SUM(O57:O59)</f>
        <v>892914.63000000024</v>
      </c>
      <c r="P60" s="70"/>
      <c r="Q60" s="71"/>
    </row>
    <row r="61" spans="1:17" s="24" customFormat="1" ht="14.25" x14ac:dyDescent="0.2">
      <c r="A61" s="86"/>
      <c r="B61" s="87" t="s">
        <v>79</v>
      </c>
      <c r="C61" s="88"/>
      <c r="D61" s="89">
        <f t="shared" ref="D61:L61" si="15">D55+D60</f>
        <v>34</v>
      </c>
      <c r="E61" s="90">
        <f t="shared" si="15"/>
        <v>18</v>
      </c>
      <c r="F61" s="90">
        <f t="shared" si="15"/>
        <v>7</v>
      </c>
      <c r="G61" s="90">
        <f t="shared" si="15"/>
        <v>99</v>
      </c>
      <c r="H61" s="90">
        <f t="shared" si="15"/>
        <v>7</v>
      </c>
      <c r="I61" s="91">
        <f t="shared" si="15"/>
        <v>165</v>
      </c>
      <c r="J61" s="92">
        <f t="shared" si="15"/>
        <v>67841</v>
      </c>
      <c r="K61" s="93">
        <f t="shared" si="15"/>
        <v>731374</v>
      </c>
      <c r="L61" s="93">
        <f t="shared" si="15"/>
        <v>1287096</v>
      </c>
      <c r="M61" s="94"/>
      <c r="N61" s="95">
        <f>N55+N60</f>
        <v>613368.2104999997</v>
      </c>
      <c r="O61" s="94">
        <f>O55+O60</f>
        <v>903787.72500000021</v>
      </c>
      <c r="P61" s="96"/>
      <c r="Q61" s="71"/>
    </row>
    <row r="62" spans="1:17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</row>
    <row r="63" spans="1:17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</row>
    <row r="64" spans="1:17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</row>
    <row r="65" spans="1:17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</row>
    <row r="66" spans="1:17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631357.2104999997</v>
      </c>
      <c r="O66" s="121">
        <f>O61+O62</f>
        <v>909929.72500000021</v>
      </c>
      <c r="P66" s="119"/>
      <c r="Q66" s="23"/>
    </row>
    <row r="67" spans="1:17" s="24" customFormat="1" ht="23.25" x14ac:dyDescent="0.35">
      <c r="A67" s="120">
        <f>A45+31</f>
        <v>46116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</row>
    <row r="68" spans="1:17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</row>
    <row r="69" spans="1:17" s="24" customFormat="1" ht="14.25" x14ac:dyDescent="0.2">
      <c r="A69" s="35" t="s">
        <v>104</v>
      </c>
      <c r="B69" s="27"/>
      <c r="C69" s="28"/>
      <c r="D69" s="36" t="s">
        <v>158</v>
      </c>
      <c r="E69" s="37" t="s">
        <v>159</v>
      </c>
      <c r="F69" s="37" t="s">
        <v>160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</row>
    <row r="70" spans="1:17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82">
        <v>0</v>
      </c>
      <c r="K70" s="82">
        <v>0</v>
      </c>
      <c r="L70" s="82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</row>
    <row r="71" spans="1:17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2</v>
      </c>
      <c r="G71" s="46">
        <v>4</v>
      </c>
      <c r="H71" s="46">
        <v>0</v>
      </c>
      <c r="I71" s="47">
        <f>SUM(D71:H71)</f>
        <v>9</v>
      </c>
      <c r="J71" s="48">
        <v>5332</v>
      </c>
      <c r="K71" s="48">
        <v>556</v>
      </c>
      <c r="L71" s="48">
        <v>146627</v>
      </c>
      <c r="M71" s="52"/>
      <c r="N71" s="50">
        <f t="shared" si="17"/>
        <v>50008.756999999998</v>
      </c>
      <c r="O71" s="50">
        <f t="shared" si="17"/>
        <v>4101.1400000000031</v>
      </c>
      <c r="P71" s="53"/>
      <c r="Q71" s="23"/>
    </row>
    <row r="72" spans="1:17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2</v>
      </c>
      <c r="G72" s="46">
        <v>6</v>
      </c>
      <c r="H72" s="46">
        <v>3</v>
      </c>
      <c r="I72" s="47">
        <f>SUM(D72:H72)</f>
        <v>13</v>
      </c>
      <c r="J72" s="48">
        <v>3325</v>
      </c>
      <c r="K72" s="48">
        <v>606</v>
      </c>
      <c r="L72" s="48">
        <v>82121</v>
      </c>
      <c r="M72" s="52"/>
      <c r="N72" s="50">
        <f t="shared" si="17"/>
        <v>14001.612000000008</v>
      </c>
      <c r="O72" s="50">
        <f t="shared" si="17"/>
        <v>1300.6429999999987</v>
      </c>
      <c r="P72" s="53"/>
      <c r="Q72" s="23"/>
    </row>
    <row r="73" spans="1:17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</row>
    <row r="74" spans="1:17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6"/>
        <v>2</v>
      </c>
      <c r="J74" s="48">
        <v>230</v>
      </c>
      <c r="K74" s="48">
        <v>0</v>
      </c>
      <c r="L74" s="48">
        <v>1360</v>
      </c>
      <c r="M74" s="52"/>
      <c r="N74" s="50">
        <f t="shared" si="17"/>
        <v>1573.5069999999992</v>
      </c>
      <c r="O74" s="50">
        <f t="shared" si="17"/>
        <v>10</v>
      </c>
      <c r="P74" s="53"/>
      <c r="Q74" s="23"/>
    </row>
    <row r="75" spans="1:17" s="24" customFormat="1" x14ac:dyDescent="0.2">
      <c r="A75" s="42" t="s">
        <v>110</v>
      </c>
      <c r="B75" s="43"/>
      <c r="C75" s="44"/>
      <c r="D75" s="45">
        <v>2</v>
      </c>
      <c r="E75" s="46">
        <v>0</v>
      </c>
      <c r="F75" s="46">
        <v>1</v>
      </c>
      <c r="G75" s="46">
        <v>9</v>
      </c>
      <c r="H75" s="46">
        <v>4</v>
      </c>
      <c r="I75" s="47">
        <f t="shared" si="16"/>
        <v>16</v>
      </c>
      <c r="J75" s="48">
        <v>10278</v>
      </c>
      <c r="K75" s="48">
        <v>1380</v>
      </c>
      <c r="L75" s="48">
        <v>113401</v>
      </c>
      <c r="M75" s="52"/>
      <c r="N75" s="50">
        <f t="shared" si="17"/>
        <v>22479.763000000021</v>
      </c>
      <c r="O75" s="50">
        <f t="shared" si="17"/>
        <v>2994.4430000000011</v>
      </c>
      <c r="P75" s="53"/>
      <c r="Q75" s="23"/>
    </row>
    <row r="76" spans="1:17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6"/>
        <v>3</v>
      </c>
      <c r="J76" s="48">
        <v>2186</v>
      </c>
      <c r="K76" s="48">
        <v>0</v>
      </c>
      <c r="L76" s="48">
        <v>2730</v>
      </c>
      <c r="M76" s="57"/>
      <c r="N76" s="50">
        <f t="shared" si="17"/>
        <v>1898.0824999999984</v>
      </c>
      <c r="O76" s="50">
        <f t="shared" si="17"/>
        <v>3.0960000000000005</v>
      </c>
      <c r="P76" s="58"/>
      <c r="Q76" s="23"/>
    </row>
    <row r="77" spans="1:17" s="24" customFormat="1" ht="14.25" x14ac:dyDescent="0.2">
      <c r="A77" s="59"/>
      <c r="B77" s="60"/>
      <c r="C77" s="61" t="s">
        <v>77</v>
      </c>
      <c r="D77" s="62">
        <f t="shared" ref="D77:I77" si="18">SUM(D70:D76)</f>
        <v>9</v>
      </c>
      <c r="E77" s="62">
        <f t="shared" si="18"/>
        <v>0</v>
      </c>
      <c r="F77" s="62">
        <f t="shared" si="18"/>
        <v>7</v>
      </c>
      <c r="G77" s="62">
        <f t="shared" si="18"/>
        <v>24</v>
      </c>
      <c r="H77" s="62">
        <f t="shared" si="18"/>
        <v>7</v>
      </c>
      <c r="I77" s="63">
        <f t="shared" si="18"/>
        <v>47</v>
      </c>
      <c r="J77" s="64">
        <f>SUM(J70:J76)</f>
        <v>21351</v>
      </c>
      <c r="K77" s="65">
        <f>SUM(K70:K76)</f>
        <v>2542</v>
      </c>
      <c r="L77" s="65">
        <f>SUM(L70:L76)</f>
        <v>346239</v>
      </c>
      <c r="M77" s="67"/>
      <c r="N77" s="68">
        <f>SUM(N70:N76)</f>
        <v>114615.78650000003</v>
      </c>
      <c r="O77" s="69">
        <f>SUM(O70:O76)</f>
        <v>10875.637000000002</v>
      </c>
      <c r="P77" s="70"/>
      <c r="Q77" s="71"/>
    </row>
    <row r="78" spans="1:17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</row>
    <row r="79" spans="1:17" s="24" customFormat="1" x14ac:dyDescent="0.2">
      <c r="A79" s="79" t="s">
        <v>112</v>
      </c>
      <c r="B79" s="80"/>
      <c r="C79" s="81"/>
      <c r="D79" s="45">
        <v>29</v>
      </c>
      <c r="E79" s="46">
        <v>22</v>
      </c>
      <c r="F79" s="46">
        <v>0</v>
      </c>
      <c r="G79" s="46">
        <v>40</v>
      </c>
      <c r="H79" s="46">
        <v>0</v>
      </c>
      <c r="I79" s="47">
        <f>SUM(D79:H79)</f>
        <v>91</v>
      </c>
      <c r="J79" s="82">
        <v>52795</v>
      </c>
      <c r="K79" s="82">
        <v>795327</v>
      </c>
      <c r="L79" s="82">
        <v>1763374</v>
      </c>
      <c r="M79" s="50"/>
      <c r="N79" s="83">
        <f t="shared" ref="N79:O81" si="19">N57+(J79/1000)</f>
        <v>438714.88099999959</v>
      </c>
      <c r="O79" s="50">
        <f t="shared" si="19"/>
        <v>827843.38000000024</v>
      </c>
      <c r="P79" s="53"/>
      <c r="Q79" s="23"/>
    </row>
    <row r="80" spans="1:17" s="24" customFormat="1" x14ac:dyDescent="0.2">
      <c r="A80" s="79" t="s">
        <v>154</v>
      </c>
      <c r="B80" s="80"/>
      <c r="C80" s="81"/>
      <c r="D80" s="45">
        <v>1</v>
      </c>
      <c r="E80" s="46">
        <v>0</v>
      </c>
      <c r="F80" s="46">
        <v>0</v>
      </c>
      <c r="G80" s="46">
        <v>2</v>
      </c>
      <c r="H80" s="46">
        <v>0</v>
      </c>
      <c r="I80" s="47">
        <f>SUM(D80:H80)</f>
        <v>3</v>
      </c>
      <c r="J80" s="82">
        <v>2257</v>
      </c>
      <c r="K80" s="82">
        <v>1542</v>
      </c>
      <c r="L80" s="82">
        <v>13263</v>
      </c>
      <c r="M80" s="50"/>
      <c r="N80" s="83">
        <f t="shared" si="19"/>
        <v>594.91799999999989</v>
      </c>
      <c r="O80" s="50">
        <f t="shared" si="19"/>
        <v>473.18099999999981</v>
      </c>
      <c r="P80" s="53"/>
      <c r="Q80" s="23"/>
    </row>
    <row r="81" spans="1:17" s="24" customFormat="1" x14ac:dyDescent="0.2">
      <c r="A81" s="79" t="s">
        <v>113</v>
      </c>
      <c r="B81" s="80"/>
      <c r="C81" s="81"/>
      <c r="D81" s="45">
        <v>0</v>
      </c>
      <c r="E81" s="46">
        <v>0</v>
      </c>
      <c r="F81" s="46">
        <v>0</v>
      </c>
      <c r="G81" s="46">
        <v>24</v>
      </c>
      <c r="H81" s="46">
        <v>0</v>
      </c>
      <c r="I81" s="47">
        <f>SUM(D81:H81)</f>
        <v>24</v>
      </c>
      <c r="J81" s="82">
        <v>0</v>
      </c>
      <c r="K81" s="82">
        <v>0</v>
      </c>
      <c r="L81" s="82">
        <v>0</v>
      </c>
      <c r="M81" s="50"/>
      <c r="N81" s="83">
        <f t="shared" si="19"/>
        <v>59519.028000000006</v>
      </c>
      <c r="O81" s="50">
        <f t="shared" si="19"/>
        <v>65394.938000000031</v>
      </c>
      <c r="P81" s="53"/>
      <c r="Q81" s="23"/>
    </row>
    <row r="82" spans="1:17" s="24" customFormat="1" ht="14.25" x14ac:dyDescent="0.2">
      <c r="A82" s="59"/>
      <c r="B82" s="60"/>
      <c r="C82" s="61" t="s">
        <v>78</v>
      </c>
      <c r="D82" s="84">
        <f t="shared" ref="D82:L82" si="20">SUM(D79:D81)</f>
        <v>30</v>
      </c>
      <c r="E82" s="62">
        <f t="shared" si="20"/>
        <v>22</v>
      </c>
      <c r="F82" s="62">
        <f t="shared" si="20"/>
        <v>0</v>
      </c>
      <c r="G82" s="62">
        <f t="shared" si="20"/>
        <v>66</v>
      </c>
      <c r="H82" s="62">
        <f t="shared" si="20"/>
        <v>0</v>
      </c>
      <c r="I82" s="85">
        <f t="shared" si="20"/>
        <v>118</v>
      </c>
      <c r="J82" s="64">
        <f t="shared" si="20"/>
        <v>55052</v>
      </c>
      <c r="K82" s="65">
        <f t="shared" si="20"/>
        <v>796869</v>
      </c>
      <c r="L82" s="65">
        <f t="shared" si="20"/>
        <v>1776637</v>
      </c>
      <c r="M82" s="69"/>
      <c r="N82" s="68">
        <f>SUM(N79:N81)</f>
        <v>498828.82699999958</v>
      </c>
      <c r="O82" s="69">
        <f>SUM(O79:O81)</f>
        <v>893711.4990000003</v>
      </c>
      <c r="P82" s="70"/>
      <c r="Q82" s="71"/>
    </row>
    <row r="83" spans="1:17" s="24" customFormat="1" ht="14.25" x14ac:dyDescent="0.2">
      <c r="A83" s="86"/>
      <c r="B83" s="87" t="s">
        <v>79</v>
      </c>
      <c r="C83" s="88"/>
      <c r="D83" s="89">
        <f t="shared" ref="D83:L83" si="21">D77+D82</f>
        <v>39</v>
      </c>
      <c r="E83" s="90">
        <f t="shared" si="21"/>
        <v>22</v>
      </c>
      <c r="F83" s="90">
        <f t="shared" si="21"/>
        <v>7</v>
      </c>
      <c r="G83" s="90">
        <f t="shared" si="21"/>
        <v>90</v>
      </c>
      <c r="H83" s="90">
        <f t="shared" si="21"/>
        <v>7</v>
      </c>
      <c r="I83" s="91">
        <f t="shared" si="21"/>
        <v>165</v>
      </c>
      <c r="J83" s="92">
        <f t="shared" si="21"/>
        <v>76403</v>
      </c>
      <c r="K83" s="93">
        <f t="shared" si="21"/>
        <v>799411</v>
      </c>
      <c r="L83" s="93">
        <f t="shared" si="21"/>
        <v>2122876</v>
      </c>
      <c r="M83" s="94"/>
      <c r="N83" s="95">
        <f>N77+N82</f>
        <v>613444.61349999963</v>
      </c>
      <c r="O83" s="94">
        <f>O77+O82</f>
        <v>904587.13600000029</v>
      </c>
      <c r="P83" s="96"/>
      <c r="Q83" s="71"/>
    </row>
    <row r="84" spans="1:17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</row>
    <row r="85" spans="1:17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</row>
    <row r="86" spans="1:17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</row>
    <row r="87" spans="1:17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</row>
    <row r="88" spans="1:17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631433.61349999963</v>
      </c>
      <c r="O88" s="121">
        <f>O83+O84</f>
        <v>910729.13600000029</v>
      </c>
      <c r="P88" s="119"/>
      <c r="Q88" s="23"/>
    </row>
    <row r="89" spans="1:17" s="24" customFormat="1" ht="23.25" x14ac:dyDescent="0.35">
      <c r="A89" s="120">
        <f>A67+31</f>
        <v>46147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</row>
    <row r="90" spans="1:17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</row>
    <row r="91" spans="1:17" s="24" customFormat="1" ht="14.25" x14ac:dyDescent="0.2">
      <c r="A91" s="35" t="s">
        <v>104</v>
      </c>
      <c r="B91" s="27"/>
      <c r="C91" s="28"/>
      <c r="D91" s="36" t="s">
        <v>158</v>
      </c>
      <c r="E91" s="37" t="s">
        <v>159</v>
      </c>
      <c r="F91" s="37" t="s">
        <v>160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</row>
    <row r="92" spans="1:17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82">
        <v>0</v>
      </c>
      <c r="K92" s="82">
        <v>0</v>
      </c>
      <c r="L92" s="82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</row>
    <row r="93" spans="1:17" s="24" customFormat="1" x14ac:dyDescent="0.2">
      <c r="A93" s="42" t="s">
        <v>106</v>
      </c>
      <c r="B93" s="43"/>
      <c r="C93" s="44"/>
      <c r="D93" s="45">
        <v>3</v>
      </c>
      <c r="E93" s="46">
        <v>0</v>
      </c>
      <c r="F93" s="46">
        <v>2</v>
      </c>
      <c r="G93" s="46">
        <v>4</v>
      </c>
      <c r="H93" s="46">
        <v>0</v>
      </c>
      <c r="I93" s="47">
        <f t="shared" si="22"/>
        <v>9</v>
      </c>
      <c r="J93" s="48">
        <v>5980</v>
      </c>
      <c r="K93" s="48">
        <v>641</v>
      </c>
      <c r="L93" s="48">
        <v>157725</v>
      </c>
      <c r="M93" s="52"/>
      <c r="N93" s="50">
        <f t="shared" si="23"/>
        <v>50014.737000000001</v>
      </c>
      <c r="O93" s="50">
        <f t="shared" si="23"/>
        <v>4101.7810000000027</v>
      </c>
      <c r="P93" s="53"/>
      <c r="Q93" s="23"/>
    </row>
    <row r="94" spans="1:17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2</v>
      </c>
      <c r="G94" s="46">
        <v>6</v>
      </c>
      <c r="H94" s="46">
        <v>3</v>
      </c>
      <c r="I94" s="47">
        <f t="shared" si="22"/>
        <v>13</v>
      </c>
      <c r="J94" s="48">
        <v>4004</v>
      </c>
      <c r="K94" s="48">
        <v>658</v>
      </c>
      <c r="L94" s="48">
        <v>85914</v>
      </c>
      <c r="M94" s="52"/>
      <c r="N94" s="50">
        <f t="shared" si="23"/>
        <v>14005.616000000009</v>
      </c>
      <c r="O94" s="50">
        <f t="shared" si="23"/>
        <v>1301.3009999999986</v>
      </c>
      <c r="P94" s="53"/>
      <c r="Q94" s="23"/>
    </row>
    <row r="95" spans="1:17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</row>
    <row r="96" spans="1:17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2"/>
        <v>2</v>
      </c>
      <c r="J96" s="48">
        <v>532</v>
      </c>
      <c r="K96" s="48">
        <v>0</v>
      </c>
      <c r="L96" s="48">
        <v>3815</v>
      </c>
      <c r="M96" s="52"/>
      <c r="N96" s="50">
        <f t="shared" si="23"/>
        <v>1574.0389999999991</v>
      </c>
      <c r="O96" s="50">
        <f t="shared" si="23"/>
        <v>10</v>
      </c>
      <c r="P96" s="53"/>
      <c r="Q96" s="23"/>
    </row>
    <row r="97" spans="1:17" s="24" customFormat="1" x14ac:dyDescent="0.2">
      <c r="A97" s="42" t="s">
        <v>110</v>
      </c>
      <c r="B97" s="43"/>
      <c r="C97" s="44"/>
      <c r="D97" s="45">
        <v>2</v>
      </c>
      <c r="E97" s="46">
        <v>0</v>
      </c>
      <c r="F97" s="46">
        <v>1</v>
      </c>
      <c r="G97" s="46">
        <v>9</v>
      </c>
      <c r="H97" s="46">
        <v>4</v>
      </c>
      <c r="I97" s="47">
        <f t="shared" si="22"/>
        <v>16</v>
      </c>
      <c r="J97" s="48">
        <v>11074</v>
      </c>
      <c r="K97" s="48">
        <v>1376</v>
      </c>
      <c r="L97" s="48">
        <v>105304</v>
      </c>
      <c r="M97" s="52"/>
      <c r="N97" s="50">
        <f t="shared" si="23"/>
        <v>22490.837000000021</v>
      </c>
      <c r="O97" s="50">
        <f t="shared" si="23"/>
        <v>2995.8190000000013</v>
      </c>
      <c r="P97" s="53"/>
      <c r="Q97" s="23"/>
    </row>
    <row r="98" spans="1:17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1</v>
      </c>
      <c r="G98" s="46">
        <v>1</v>
      </c>
      <c r="H98" s="46">
        <v>0</v>
      </c>
      <c r="I98" s="55">
        <f t="shared" si="22"/>
        <v>3</v>
      </c>
      <c r="J98" s="48">
        <v>1146</v>
      </c>
      <c r="K98" s="48">
        <v>0</v>
      </c>
      <c r="L98" s="48">
        <v>1662</v>
      </c>
      <c r="M98" s="57"/>
      <c r="N98" s="50">
        <f t="shared" si="23"/>
        <v>1899.2284999999983</v>
      </c>
      <c r="O98" s="50">
        <f t="shared" si="23"/>
        <v>3.0960000000000005</v>
      </c>
      <c r="P98" s="58"/>
      <c r="Q98" s="23"/>
    </row>
    <row r="99" spans="1:17" s="24" customFormat="1" ht="14.25" x14ac:dyDescent="0.2">
      <c r="A99" s="59"/>
      <c r="B99" s="60"/>
      <c r="C99" s="61" t="s">
        <v>77</v>
      </c>
      <c r="D99" s="62">
        <f t="shared" ref="D99:I99" si="24">SUM(D92:D98)</f>
        <v>9</v>
      </c>
      <c r="E99" s="62">
        <f t="shared" si="24"/>
        <v>0</v>
      </c>
      <c r="F99" s="62">
        <f t="shared" si="24"/>
        <v>7</v>
      </c>
      <c r="G99" s="62">
        <f t="shared" si="24"/>
        <v>24</v>
      </c>
      <c r="H99" s="62">
        <f t="shared" si="24"/>
        <v>7</v>
      </c>
      <c r="I99" s="63">
        <f t="shared" si="24"/>
        <v>47</v>
      </c>
      <c r="J99" s="64">
        <f>SUM(J92:J98)</f>
        <v>22736</v>
      </c>
      <c r="K99" s="65">
        <f>SUM(K92:K98)</f>
        <v>2675</v>
      </c>
      <c r="L99" s="65">
        <f>SUM(L92:L98)</f>
        <v>354420</v>
      </c>
      <c r="M99" s="67"/>
      <c r="N99" s="68">
        <f>SUM(N92:N98)</f>
        <v>114638.52250000005</v>
      </c>
      <c r="O99" s="69">
        <f>SUM(O92:O98)</f>
        <v>10878.312000000002</v>
      </c>
      <c r="P99" s="70"/>
      <c r="Q99" s="71"/>
    </row>
    <row r="100" spans="1:17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</row>
    <row r="101" spans="1:17" s="24" customFormat="1" x14ac:dyDescent="0.2">
      <c r="A101" s="79" t="s">
        <v>112</v>
      </c>
      <c r="B101" s="80"/>
      <c r="C101" s="81"/>
      <c r="D101" s="45">
        <v>31</v>
      </c>
      <c r="E101" s="46">
        <v>22</v>
      </c>
      <c r="F101" s="46">
        <v>0</v>
      </c>
      <c r="G101" s="46">
        <v>38</v>
      </c>
      <c r="H101" s="46">
        <v>0</v>
      </c>
      <c r="I101" s="47">
        <f>SUM(D101:H101)</f>
        <v>91</v>
      </c>
      <c r="J101" s="82">
        <v>56654</v>
      </c>
      <c r="K101" s="82">
        <v>804939</v>
      </c>
      <c r="L101" s="82">
        <v>1906197</v>
      </c>
      <c r="M101" s="50"/>
      <c r="N101" s="83">
        <f t="shared" ref="N101:O103" si="25">N79+(J101/1000)</f>
        <v>438771.53499999957</v>
      </c>
      <c r="O101" s="50">
        <f t="shared" si="25"/>
        <v>828648.31900000025</v>
      </c>
      <c r="P101" s="53"/>
      <c r="Q101" s="23"/>
    </row>
    <row r="102" spans="1:17" s="24" customFormat="1" x14ac:dyDescent="0.2">
      <c r="A102" s="79" t="s">
        <v>154</v>
      </c>
      <c r="B102" s="80"/>
      <c r="C102" s="81"/>
      <c r="D102" s="45">
        <v>1</v>
      </c>
      <c r="E102" s="46">
        <v>0</v>
      </c>
      <c r="F102" s="46">
        <v>0</v>
      </c>
      <c r="G102" s="46">
        <v>2</v>
      </c>
      <c r="H102" s="46">
        <v>0</v>
      </c>
      <c r="I102" s="47">
        <f>SUM(D102:H102)</f>
        <v>3</v>
      </c>
      <c r="J102" s="82">
        <v>2133</v>
      </c>
      <c r="K102" s="82">
        <v>1439</v>
      </c>
      <c r="L102" s="82">
        <v>13305</v>
      </c>
      <c r="M102" s="50"/>
      <c r="N102" s="83">
        <f t="shared" si="25"/>
        <v>597.05099999999993</v>
      </c>
      <c r="O102" s="50">
        <f t="shared" si="25"/>
        <v>474.61999999999983</v>
      </c>
      <c r="P102" s="53"/>
      <c r="Q102" s="23"/>
    </row>
    <row r="103" spans="1:17" s="24" customFormat="1" x14ac:dyDescent="0.2">
      <c r="A103" s="79" t="s">
        <v>113</v>
      </c>
      <c r="B103" s="80"/>
      <c r="C103" s="81"/>
      <c r="D103" s="45">
        <v>0</v>
      </c>
      <c r="E103" s="46">
        <v>0</v>
      </c>
      <c r="F103" s="46">
        <v>0</v>
      </c>
      <c r="G103" s="46">
        <v>24</v>
      </c>
      <c r="H103" s="46">
        <v>0</v>
      </c>
      <c r="I103" s="47">
        <f>SUM(D103:H103)</f>
        <v>24</v>
      </c>
      <c r="J103" s="82">
        <v>0</v>
      </c>
      <c r="K103" s="82">
        <v>0</v>
      </c>
      <c r="L103" s="82">
        <v>0</v>
      </c>
      <c r="M103" s="50"/>
      <c r="N103" s="83">
        <f t="shared" si="25"/>
        <v>59519.028000000006</v>
      </c>
      <c r="O103" s="50">
        <f t="shared" si="25"/>
        <v>65394.938000000031</v>
      </c>
      <c r="P103" s="53"/>
      <c r="Q103" s="23"/>
    </row>
    <row r="104" spans="1:17" s="24" customFormat="1" ht="14.25" x14ac:dyDescent="0.2">
      <c r="A104" s="59"/>
      <c r="B104" s="60"/>
      <c r="C104" s="61" t="s">
        <v>78</v>
      </c>
      <c r="D104" s="84">
        <f t="shared" ref="D104:L104" si="26">SUM(D101:D103)</f>
        <v>32</v>
      </c>
      <c r="E104" s="62">
        <f t="shared" si="26"/>
        <v>22</v>
      </c>
      <c r="F104" s="62">
        <f t="shared" si="26"/>
        <v>0</v>
      </c>
      <c r="G104" s="62">
        <f t="shared" si="26"/>
        <v>64</v>
      </c>
      <c r="H104" s="62">
        <f t="shared" si="26"/>
        <v>0</v>
      </c>
      <c r="I104" s="85">
        <f t="shared" si="26"/>
        <v>118</v>
      </c>
      <c r="J104" s="64">
        <f t="shared" si="26"/>
        <v>58787</v>
      </c>
      <c r="K104" s="65">
        <f t="shared" si="26"/>
        <v>806378</v>
      </c>
      <c r="L104" s="65">
        <f t="shared" si="26"/>
        <v>1919502</v>
      </c>
      <c r="M104" s="69"/>
      <c r="N104" s="68">
        <f>SUM(N101:N103)</f>
        <v>498887.61399999954</v>
      </c>
      <c r="O104" s="69">
        <f>SUM(O101:O103)</f>
        <v>894517.87700000033</v>
      </c>
      <c r="P104" s="70"/>
      <c r="Q104" s="71"/>
    </row>
    <row r="105" spans="1:17" s="24" customFormat="1" ht="14.25" x14ac:dyDescent="0.2">
      <c r="A105" s="86"/>
      <c r="B105" s="87" t="s">
        <v>79</v>
      </c>
      <c r="C105" s="88"/>
      <c r="D105" s="89">
        <f t="shared" ref="D105:L105" si="27">D99+D104</f>
        <v>41</v>
      </c>
      <c r="E105" s="90">
        <f t="shared" si="27"/>
        <v>22</v>
      </c>
      <c r="F105" s="90">
        <f t="shared" si="27"/>
        <v>7</v>
      </c>
      <c r="G105" s="90">
        <f t="shared" si="27"/>
        <v>88</v>
      </c>
      <c r="H105" s="90">
        <f t="shared" si="27"/>
        <v>7</v>
      </c>
      <c r="I105" s="91">
        <f t="shared" si="27"/>
        <v>165</v>
      </c>
      <c r="J105" s="92">
        <f t="shared" si="27"/>
        <v>81523</v>
      </c>
      <c r="K105" s="93">
        <f t="shared" si="27"/>
        <v>809053</v>
      </c>
      <c r="L105" s="93">
        <f t="shared" si="27"/>
        <v>2273922</v>
      </c>
      <c r="M105" s="94"/>
      <c r="N105" s="95">
        <f>N99+N104</f>
        <v>613526.13649999956</v>
      </c>
      <c r="O105" s="94">
        <f>O99+O104</f>
        <v>905396.18900000036</v>
      </c>
      <c r="P105" s="96"/>
      <c r="Q105" s="71"/>
    </row>
    <row r="106" spans="1:17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</row>
    <row r="107" spans="1:17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</row>
    <row r="108" spans="1:17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</row>
    <row r="109" spans="1:17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</row>
    <row r="110" spans="1:17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631515.13649999956</v>
      </c>
      <c r="O110" s="121">
        <f>O105+O106</f>
        <v>911538.18900000036</v>
      </c>
      <c r="P110" s="119"/>
      <c r="Q110" s="23"/>
    </row>
    <row r="111" spans="1:17" s="24" customFormat="1" ht="23.25" x14ac:dyDescent="0.35">
      <c r="A111" s="120">
        <f>A89+31</f>
        <v>46178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</row>
    <row r="112" spans="1:17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</row>
    <row r="113" spans="1:17" s="24" customFormat="1" ht="14.25" x14ac:dyDescent="0.2">
      <c r="A113" s="35" t="s">
        <v>104</v>
      </c>
      <c r="B113" s="27"/>
      <c r="C113" s="28"/>
      <c r="D113" s="36" t="s">
        <v>158</v>
      </c>
      <c r="E113" s="37" t="s">
        <v>159</v>
      </c>
      <c r="F113" s="37" t="s">
        <v>160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</row>
    <row r="114" spans="1:17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82">
        <v>0</v>
      </c>
      <c r="K114" s="82">
        <v>0</v>
      </c>
      <c r="L114" s="82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</row>
    <row r="115" spans="1:17" s="24" customFormat="1" x14ac:dyDescent="0.2">
      <c r="A115" s="42" t="s">
        <v>106</v>
      </c>
      <c r="B115" s="43"/>
      <c r="C115" s="44"/>
      <c r="D115" s="45">
        <v>3</v>
      </c>
      <c r="E115" s="46">
        <v>0</v>
      </c>
      <c r="F115" s="46">
        <v>2</v>
      </c>
      <c r="G115" s="46">
        <v>4</v>
      </c>
      <c r="H115" s="46">
        <v>0</v>
      </c>
      <c r="I115" s="47">
        <f t="shared" si="28"/>
        <v>9</v>
      </c>
      <c r="J115" s="48">
        <v>4534</v>
      </c>
      <c r="K115" s="48">
        <v>551</v>
      </c>
      <c r="L115" s="48">
        <v>131400</v>
      </c>
      <c r="M115" s="52"/>
      <c r="N115" s="50">
        <f t="shared" si="29"/>
        <v>50019.271000000001</v>
      </c>
      <c r="O115" s="50">
        <f t="shared" si="29"/>
        <v>4102.3320000000031</v>
      </c>
      <c r="P115" s="53"/>
      <c r="Q115" s="23"/>
    </row>
    <row r="116" spans="1:17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2</v>
      </c>
      <c r="G116" s="46">
        <v>6</v>
      </c>
      <c r="H116" s="46">
        <v>3</v>
      </c>
      <c r="I116" s="47">
        <f t="shared" si="28"/>
        <v>13</v>
      </c>
      <c r="J116" s="48">
        <v>3826</v>
      </c>
      <c r="K116" s="48">
        <v>638</v>
      </c>
      <c r="L116" s="48">
        <v>83664</v>
      </c>
      <c r="M116" s="52"/>
      <c r="N116" s="50">
        <f t="shared" si="29"/>
        <v>14009.442000000008</v>
      </c>
      <c r="O116" s="50">
        <f t="shared" si="29"/>
        <v>1301.9389999999985</v>
      </c>
      <c r="P116" s="53"/>
      <c r="Q116" s="23"/>
    </row>
    <row r="117" spans="1:17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</row>
    <row r="118" spans="1:17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8"/>
        <v>2</v>
      </c>
      <c r="J118" s="48">
        <v>287</v>
      </c>
      <c r="K118" s="48">
        <v>0</v>
      </c>
      <c r="L118" s="48">
        <v>2152</v>
      </c>
      <c r="M118" s="52"/>
      <c r="N118" s="50">
        <f t="shared" si="29"/>
        <v>1574.3259999999991</v>
      </c>
      <c r="O118" s="50">
        <f t="shared" si="29"/>
        <v>10</v>
      </c>
      <c r="P118" s="53"/>
      <c r="Q118" s="23"/>
    </row>
    <row r="119" spans="1:17" s="24" customFormat="1" x14ac:dyDescent="0.2">
      <c r="A119" s="42" t="s">
        <v>110</v>
      </c>
      <c r="B119" s="43"/>
      <c r="C119" s="44"/>
      <c r="D119" s="45">
        <v>2</v>
      </c>
      <c r="E119" s="46">
        <v>0</v>
      </c>
      <c r="F119" s="46">
        <v>1</v>
      </c>
      <c r="G119" s="46">
        <v>9</v>
      </c>
      <c r="H119" s="46">
        <v>4</v>
      </c>
      <c r="I119" s="47">
        <f t="shared" si="28"/>
        <v>16</v>
      </c>
      <c r="J119" s="48">
        <v>10022</v>
      </c>
      <c r="K119" s="48">
        <v>324</v>
      </c>
      <c r="L119" s="48">
        <v>74206</v>
      </c>
      <c r="M119" s="52"/>
      <c r="N119" s="50">
        <f t="shared" si="29"/>
        <v>22500.859000000022</v>
      </c>
      <c r="O119" s="50">
        <f t="shared" si="29"/>
        <v>2996.1430000000014</v>
      </c>
      <c r="P119" s="53"/>
      <c r="Q119" s="23"/>
    </row>
    <row r="120" spans="1:17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1</v>
      </c>
      <c r="G120" s="46">
        <v>1</v>
      </c>
      <c r="H120" s="46">
        <v>0</v>
      </c>
      <c r="I120" s="55">
        <f t="shared" si="28"/>
        <v>3</v>
      </c>
      <c r="J120" s="48">
        <v>672</v>
      </c>
      <c r="K120" s="48">
        <v>0</v>
      </c>
      <c r="L120" s="48">
        <v>955</v>
      </c>
      <c r="M120" s="57"/>
      <c r="N120" s="50">
        <f t="shared" si="29"/>
        <v>1899.9004999999984</v>
      </c>
      <c r="O120" s="50">
        <f t="shared" si="29"/>
        <v>3.0960000000000005</v>
      </c>
      <c r="P120" s="58"/>
      <c r="Q120" s="23"/>
    </row>
    <row r="121" spans="1:17" s="24" customFormat="1" ht="14.25" x14ac:dyDescent="0.2">
      <c r="A121" s="59"/>
      <c r="B121" s="60"/>
      <c r="C121" s="61" t="s">
        <v>77</v>
      </c>
      <c r="D121" s="62">
        <f t="shared" ref="D121:I121" si="30">SUM(D114:D120)</f>
        <v>9</v>
      </c>
      <c r="E121" s="62">
        <f t="shared" si="30"/>
        <v>0</v>
      </c>
      <c r="F121" s="62">
        <f t="shared" si="30"/>
        <v>7</v>
      </c>
      <c r="G121" s="62">
        <f t="shared" si="30"/>
        <v>24</v>
      </c>
      <c r="H121" s="62">
        <f t="shared" si="30"/>
        <v>7</v>
      </c>
      <c r="I121" s="63">
        <f t="shared" si="30"/>
        <v>47</v>
      </c>
      <c r="J121" s="64">
        <f>SUM(J114:J120)</f>
        <v>19341</v>
      </c>
      <c r="K121" s="65">
        <f>SUM(K114:K120)</f>
        <v>1513</v>
      </c>
      <c r="L121" s="65">
        <f>SUM(L114:L120)</f>
        <v>292377</v>
      </c>
      <c r="M121" s="67"/>
      <c r="N121" s="68">
        <f>SUM(N114:N120)</f>
        <v>114657.86350000005</v>
      </c>
      <c r="O121" s="69">
        <f>SUM(O114:O120)</f>
        <v>10879.825000000003</v>
      </c>
      <c r="P121" s="70"/>
      <c r="Q121" s="71"/>
    </row>
    <row r="122" spans="1:17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</row>
    <row r="123" spans="1:17" s="24" customFormat="1" x14ac:dyDescent="0.2">
      <c r="A123" s="79" t="s">
        <v>112</v>
      </c>
      <c r="B123" s="80"/>
      <c r="C123" s="81"/>
      <c r="D123" s="45">
        <v>30</v>
      </c>
      <c r="E123" s="46">
        <v>22</v>
      </c>
      <c r="F123" s="46">
        <v>0</v>
      </c>
      <c r="G123" s="46">
        <v>39</v>
      </c>
      <c r="H123" s="46">
        <v>0</v>
      </c>
      <c r="I123" s="47">
        <f>SUM(D123:H123)</f>
        <v>91</v>
      </c>
      <c r="J123" s="82">
        <v>57013</v>
      </c>
      <c r="K123" s="82">
        <v>770861</v>
      </c>
      <c r="L123" s="82">
        <v>1729841</v>
      </c>
      <c r="M123" s="50"/>
      <c r="N123" s="83">
        <f t="shared" ref="N123:O125" si="31">N101+(J123/1000)</f>
        <v>438828.54799999954</v>
      </c>
      <c r="O123" s="50">
        <f t="shared" si="31"/>
        <v>829419.18000000028</v>
      </c>
      <c r="P123" s="53"/>
      <c r="Q123" s="23"/>
    </row>
    <row r="124" spans="1:17" s="24" customFormat="1" x14ac:dyDescent="0.2">
      <c r="A124" s="79" t="s">
        <v>154</v>
      </c>
      <c r="B124" s="80"/>
      <c r="C124" s="81"/>
      <c r="D124" s="45">
        <v>1</v>
      </c>
      <c r="E124" s="46">
        <v>0</v>
      </c>
      <c r="F124" s="46">
        <v>0</v>
      </c>
      <c r="G124" s="46">
        <v>2</v>
      </c>
      <c r="H124" s="46">
        <v>0</v>
      </c>
      <c r="I124" s="47">
        <f>SUM(D124:H124)</f>
        <v>3</v>
      </c>
      <c r="J124" s="82">
        <v>1767</v>
      </c>
      <c r="K124" s="82">
        <v>1220</v>
      </c>
      <c r="L124" s="82">
        <v>13230</v>
      </c>
      <c r="M124" s="50"/>
      <c r="N124" s="83">
        <f t="shared" si="31"/>
        <v>598.81799999999998</v>
      </c>
      <c r="O124" s="50">
        <f t="shared" si="31"/>
        <v>475.83999999999986</v>
      </c>
      <c r="P124" s="53"/>
      <c r="Q124" s="23"/>
    </row>
    <row r="125" spans="1:17" s="24" customFormat="1" x14ac:dyDescent="0.2">
      <c r="A125" s="79" t="s">
        <v>113</v>
      </c>
      <c r="B125" s="80"/>
      <c r="C125" s="81"/>
      <c r="D125" s="45">
        <v>0</v>
      </c>
      <c r="E125" s="46">
        <v>0</v>
      </c>
      <c r="F125" s="46">
        <v>0</v>
      </c>
      <c r="G125" s="46">
        <v>24</v>
      </c>
      <c r="H125" s="46">
        <v>0</v>
      </c>
      <c r="I125" s="47">
        <f>SUM(D125:H125)</f>
        <v>24</v>
      </c>
      <c r="J125" s="82">
        <v>0</v>
      </c>
      <c r="K125" s="82">
        <v>0</v>
      </c>
      <c r="L125" s="82">
        <v>0</v>
      </c>
      <c r="M125" s="50"/>
      <c r="N125" s="83">
        <f t="shared" si="31"/>
        <v>59519.028000000006</v>
      </c>
      <c r="O125" s="50">
        <f t="shared" si="31"/>
        <v>65394.938000000031</v>
      </c>
      <c r="P125" s="53"/>
      <c r="Q125" s="23"/>
    </row>
    <row r="126" spans="1:17" s="24" customFormat="1" ht="14.25" x14ac:dyDescent="0.2">
      <c r="A126" s="59"/>
      <c r="B126" s="60"/>
      <c r="C126" s="61" t="s">
        <v>78</v>
      </c>
      <c r="D126" s="84">
        <f t="shared" ref="D126:L126" si="32">SUM(D123:D125)</f>
        <v>31</v>
      </c>
      <c r="E126" s="62">
        <f t="shared" si="32"/>
        <v>22</v>
      </c>
      <c r="F126" s="62">
        <f t="shared" si="32"/>
        <v>0</v>
      </c>
      <c r="G126" s="62">
        <f t="shared" si="32"/>
        <v>65</v>
      </c>
      <c r="H126" s="62">
        <f t="shared" si="32"/>
        <v>0</v>
      </c>
      <c r="I126" s="85">
        <f t="shared" si="32"/>
        <v>118</v>
      </c>
      <c r="J126" s="64">
        <f t="shared" si="32"/>
        <v>58780</v>
      </c>
      <c r="K126" s="65">
        <f t="shared" si="32"/>
        <v>772081</v>
      </c>
      <c r="L126" s="65">
        <f t="shared" si="32"/>
        <v>1743071</v>
      </c>
      <c r="M126" s="69"/>
      <c r="N126" s="68">
        <f>SUM(N123:N125)</f>
        <v>498946.39399999956</v>
      </c>
      <c r="O126" s="69">
        <f>SUM(O123:O125)</f>
        <v>895289.95800000033</v>
      </c>
      <c r="P126" s="70"/>
      <c r="Q126" s="71"/>
    </row>
    <row r="127" spans="1:17" s="24" customFormat="1" ht="14.25" x14ac:dyDescent="0.2">
      <c r="A127" s="86"/>
      <c r="B127" s="87" t="s">
        <v>79</v>
      </c>
      <c r="C127" s="88"/>
      <c r="D127" s="89">
        <f t="shared" ref="D127:L127" si="33">D121+D126</f>
        <v>40</v>
      </c>
      <c r="E127" s="90">
        <f t="shared" si="33"/>
        <v>22</v>
      </c>
      <c r="F127" s="90">
        <f t="shared" si="33"/>
        <v>7</v>
      </c>
      <c r="G127" s="90">
        <f t="shared" si="33"/>
        <v>89</v>
      </c>
      <c r="H127" s="90">
        <f t="shared" si="33"/>
        <v>7</v>
      </c>
      <c r="I127" s="91">
        <f t="shared" si="33"/>
        <v>165</v>
      </c>
      <c r="J127" s="92">
        <f t="shared" si="33"/>
        <v>78121</v>
      </c>
      <c r="K127" s="93">
        <f t="shared" si="33"/>
        <v>773594</v>
      </c>
      <c r="L127" s="93">
        <f t="shared" si="33"/>
        <v>2035448</v>
      </c>
      <c r="M127" s="94"/>
      <c r="N127" s="95">
        <f>N121+N126</f>
        <v>613604.2574999996</v>
      </c>
      <c r="O127" s="94">
        <f>O121+O126</f>
        <v>906169.78300000029</v>
      </c>
      <c r="P127" s="96"/>
      <c r="Q127" s="71"/>
    </row>
    <row r="128" spans="1:17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</row>
    <row r="129" spans="1:17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</row>
    <row r="130" spans="1:17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</row>
    <row r="131" spans="1:17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</row>
    <row r="132" spans="1:17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631593.2574999996</v>
      </c>
      <c r="O132" s="121">
        <f>O127+O128</f>
        <v>912311.78300000029</v>
      </c>
      <c r="P132" s="119"/>
      <c r="Q132" s="23"/>
    </row>
    <row r="133" spans="1:17" s="24" customFormat="1" ht="23.25" x14ac:dyDescent="0.35">
      <c r="A133" s="120">
        <f>A111+31</f>
        <v>46209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</row>
    <row r="134" spans="1:17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</row>
    <row r="135" spans="1:17" s="24" customFormat="1" ht="14.25" x14ac:dyDescent="0.2">
      <c r="A135" s="35" t="s">
        <v>104</v>
      </c>
      <c r="B135" s="27"/>
      <c r="C135" s="28"/>
      <c r="D135" s="36" t="s">
        <v>158</v>
      </c>
      <c r="E135" s="37" t="s">
        <v>159</v>
      </c>
      <c r="F135" s="37" t="s">
        <v>160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</row>
    <row r="136" spans="1:17" s="24" customFormat="1" x14ac:dyDescent="0.2">
      <c r="A136" s="42" t="s">
        <v>105</v>
      </c>
      <c r="B136" s="43"/>
      <c r="C136" s="44"/>
      <c r="D136" s="45"/>
      <c r="E136" s="46"/>
      <c r="F136" s="46"/>
      <c r="G136" s="46"/>
      <c r="H136" s="46"/>
      <c r="I136" s="47">
        <f t="shared" ref="I136:I142" si="34">SUM(D136:H136)</f>
        <v>0</v>
      </c>
      <c r="J136" s="82"/>
      <c r="K136" s="82"/>
      <c r="L136" s="82"/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</row>
    <row r="137" spans="1:17" s="24" customFormat="1" x14ac:dyDescent="0.2">
      <c r="A137" s="42" t="s">
        <v>106</v>
      </c>
      <c r="B137" s="43"/>
      <c r="C137" s="44"/>
      <c r="D137" s="45"/>
      <c r="E137" s="46"/>
      <c r="F137" s="46"/>
      <c r="G137" s="46"/>
      <c r="H137" s="46"/>
      <c r="I137" s="47">
        <f t="shared" si="34"/>
        <v>0</v>
      </c>
      <c r="J137" s="48"/>
      <c r="K137" s="48"/>
      <c r="L137" s="48"/>
      <c r="M137" s="52"/>
      <c r="N137" s="50">
        <f t="shared" si="35"/>
        <v>50019.271000000001</v>
      </c>
      <c r="O137" s="50">
        <f t="shared" si="35"/>
        <v>4102.3320000000031</v>
      </c>
      <c r="P137" s="53"/>
      <c r="Q137" s="23"/>
    </row>
    <row r="138" spans="1:17" s="24" customFormat="1" x14ac:dyDescent="0.2">
      <c r="A138" s="42" t="s">
        <v>107</v>
      </c>
      <c r="B138" s="43"/>
      <c r="C138" s="44"/>
      <c r="D138" s="45"/>
      <c r="E138" s="46"/>
      <c r="F138" s="46"/>
      <c r="G138" s="46"/>
      <c r="H138" s="46"/>
      <c r="I138" s="47">
        <f t="shared" si="34"/>
        <v>0</v>
      </c>
      <c r="J138" s="48"/>
      <c r="K138" s="48"/>
      <c r="L138" s="48"/>
      <c r="M138" s="52"/>
      <c r="N138" s="50">
        <f t="shared" si="35"/>
        <v>14009.442000000008</v>
      </c>
      <c r="O138" s="50">
        <f t="shared" si="35"/>
        <v>1301.9389999999985</v>
      </c>
      <c r="P138" s="53"/>
      <c r="Q138" s="23"/>
    </row>
    <row r="139" spans="1:17" s="24" customFormat="1" x14ac:dyDescent="0.2">
      <c r="A139" s="42" t="s">
        <v>108</v>
      </c>
      <c r="B139" s="43"/>
      <c r="C139" s="44"/>
      <c r="D139" s="45"/>
      <c r="E139" s="46"/>
      <c r="F139" s="46"/>
      <c r="G139" s="46"/>
      <c r="H139" s="46"/>
      <c r="I139" s="47">
        <f>SUM(D139:H139)</f>
        <v>0</v>
      </c>
      <c r="J139" s="48"/>
      <c r="K139" s="48"/>
      <c r="L139" s="48"/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</row>
    <row r="140" spans="1:17" s="24" customFormat="1" x14ac:dyDescent="0.2">
      <c r="A140" s="42" t="s">
        <v>109</v>
      </c>
      <c r="B140" s="43"/>
      <c r="C140" s="44"/>
      <c r="D140" s="45"/>
      <c r="E140" s="46"/>
      <c r="F140" s="46"/>
      <c r="G140" s="46"/>
      <c r="H140" s="46"/>
      <c r="I140" s="47">
        <f>SUM(D140:H140)</f>
        <v>0</v>
      </c>
      <c r="J140" s="48"/>
      <c r="K140" s="48"/>
      <c r="L140" s="48"/>
      <c r="M140" s="52"/>
      <c r="N140" s="50">
        <f t="shared" si="35"/>
        <v>1574.3259999999991</v>
      </c>
      <c r="O140" s="50">
        <f t="shared" si="35"/>
        <v>10</v>
      </c>
      <c r="P140" s="53"/>
      <c r="Q140" s="23"/>
    </row>
    <row r="141" spans="1:17" s="24" customFormat="1" x14ac:dyDescent="0.2">
      <c r="A141" s="42" t="s">
        <v>110</v>
      </c>
      <c r="B141" s="43"/>
      <c r="C141" s="44"/>
      <c r="D141" s="45"/>
      <c r="E141" s="46"/>
      <c r="F141" s="46"/>
      <c r="G141" s="46"/>
      <c r="H141" s="46"/>
      <c r="I141" s="47">
        <f>SUM(D141:H141)</f>
        <v>0</v>
      </c>
      <c r="J141" s="48"/>
      <c r="K141" s="48"/>
      <c r="L141" s="48"/>
      <c r="M141" s="52"/>
      <c r="N141" s="50">
        <f t="shared" si="35"/>
        <v>22500.859000000022</v>
      </c>
      <c r="O141" s="50">
        <f t="shared" si="35"/>
        <v>2996.1430000000014</v>
      </c>
      <c r="P141" s="53"/>
      <c r="Q141" s="23"/>
    </row>
    <row r="142" spans="1:17" s="24" customFormat="1" x14ac:dyDescent="0.2">
      <c r="A142" s="42" t="s">
        <v>111</v>
      </c>
      <c r="B142" s="43"/>
      <c r="C142" s="44"/>
      <c r="D142" s="45"/>
      <c r="E142" s="46"/>
      <c r="F142" s="46"/>
      <c r="G142" s="46"/>
      <c r="H142" s="46"/>
      <c r="I142" s="55">
        <f t="shared" si="34"/>
        <v>0</v>
      </c>
      <c r="J142" s="48"/>
      <c r="K142" s="48"/>
      <c r="L142" s="48"/>
      <c r="M142" s="57"/>
      <c r="N142" s="50">
        <f t="shared" si="35"/>
        <v>1899.9004999999984</v>
      </c>
      <c r="O142" s="50">
        <f t="shared" si="35"/>
        <v>3.0960000000000005</v>
      </c>
      <c r="P142" s="58"/>
      <c r="Q142" s="23"/>
    </row>
    <row r="143" spans="1:17" s="24" customFormat="1" ht="14.25" x14ac:dyDescent="0.2">
      <c r="A143" s="59"/>
      <c r="B143" s="60"/>
      <c r="C143" s="61" t="s">
        <v>77</v>
      </c>
      <c r="D143" s="62">
        <f t="shared" ref="D143:I143" si="36">SUM(D136:D142)</f>
        <v>0</v>
      </c>
      <c r="E143" s="62">
        <f t="shared" si="36"/>
        <v>0</v>
      </c>
      <c r="F143" s="62">
        <f t="shared" si="36"/>
        <v>0</v>
      </c>
      <c r="G143" s="62">
        <f t="shared" si="36"/>
        <v>0</v>
      </c>
      <c r="H143" s="62">
        <f t="shared" si="36"/>
        <v>0</v>
      </c>
      <c r="I143" s="63">
        <f t="shared" si="36"/>
        <v>0</v>
      </c>
      <c r="J143" s="64">
        <f>SUM(J136:J142)</f>
        <v>0</v>
      </c>
      <c r="K143" s="65">
        <f>SUM(K136:K142)</f>
        <v>0</v>
      </c>
      <c r="L143" s="65">
        <f>SUM(L136:L142)</f>
        <v>0</v>
      </c>
      <c r="M143" s="67"/>
      <c r="N143" s="68">
        <f>SUM(N136:N142)</f>
        <v>114657.86350000005</v>
      </c>
      <c r="O143" s="69">
        <f>SUM(O136:O142)</f>
        <v>10879.825000000003</v>
      </c>
      <c r="P143" s="70"/>
      <c r="Q143" s="71"/>
    </row>
    <row r="144" spans="1:17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</row>
    <row r="145" spans="1:17" s="24" customFormat="1" x14ac:dyDescent="0.2">
      <c r="A145" s="79" t="s">
        <v>112</v>
      </c>
      <c r="B145" s="80"/>
      <c r="C145" s="81"/>
      <c r="D145" s="45"/>
      <c r="E145" s="46"/>
      <c r="F145" s="46"/>
      <c r="G145" s="46"/>
      <c r="H145" s="46"/>
      <c r="I145" s="47">
        <f>SUM(D145:H145)</f>
        <v>0</v>
      </c>
      <c r="J145" s="82"/>
      <c r="K145" s="82"/>
      <c r="L145" s="82"/>
      <c r="M145" s="50"/>
      <c r="N145" s="83">
        <f t="shared" ref="N145:O147" si="37">N123+(J145/1000)</f>
        <v>438828.54799999954</v>
      </c>
      <c r="O145" s="50">
        <f t="shared" si="37"/>
        <v>829419.18000000028</v>
      </c>
      <c r="P145" s="53"/>
      <c r="Q145" s="23"/>
    </row>
    <row r="146" spans="1:17" s="24" customFormat="1" x14ac:dyDescent="0.2">
      <c r="A146" s="79" t="s">
        <v>154</v>
      </c>
      <c r="B146" s="80"/>
      <c r="C146" s="81"/>
      <c r="D146" s="45"/>
      <c r="E146" s="46"/>
      <c r="F146" s="46"/>
      <c r="G146" s="46"/>
      <c r="H146" s="46"/>
      <c r="I146" s="47">
        <f>SUM(D146:H146)</f>
        <v>0</v>
      </c>
      <c r="J146" s="82"/>
      <c r="K146" s="82"/>
      <c r="L146" s="82"/>
      <c r="M146" s="50"/>
      <c r="N146" s="83">
        <f t="shared" si="37"/>
        <v>598.81799999999998</v>
      </c>
      <c r="O146" s="50">
        <f t="shared" si="37"/>
        <v>475.83999999999986</v>
      </c>
      <c r="P146" s="53"/>
      <c r="Q146" s="23"/>
    </row>
    <row r="147" spans="1:17" s="24" customFormat="1" x14ac:dyDescent="0.2">
      <c r="A147" s="79" t="s">
        <v>113</v>
      </c>
      <c r="B147" s="80"/>
      <c r="C147" s="81"/>
      <c r="D147" s="45"/>
      <c r="E147" s="46"/>
      <c r="F147" s="46"/>
      <c r="G147" s="46"/>
      <c r="H147" s="46"/>
      <c r="I147" s="47">
        <f>SUM(D147:H147)</f>
        <v>0</v>
      </c>
      <c r="J147" s="82"/>
      <c r="K147" s="82"/>
      <c r="L147" s="82"/>
      <c r="M147" s="50"/>
      <c r="N147" s="83">
        <f t="shared" si="37"/>
        <v>59519.028000000006</v>
      </c>
      <c r="O147" s="50">
        <f t="shared" si="37"/>
        <v>65394.938000000031</v>
      </c>
      <c r="P147" s="53"/>
      <c r="Q147" s="23"/>
    </row>
    <row r="148" spans="1:17" s="24" customFormat="1" ht="14.25" x14ac:dyDescent="0.2">
      <c r="A148" s="59"/>
      <c r="B148" s="60"/>
      <c r="C148" s="61" t="s">
        <v>78</v>
      </c>
      <c r="D148" s="84">
        <f t="shared" ref="D148:L148" si="38">SUM(D145:D147)</f>
        <v>0</v>
      </c>
      <c r="E148" s="62">
        <f t="shared" si="38"/>
        <v>0</v>
      </c>
      <c r="F148" s="62">
        <f t="shared" si="38"/>
        <v>0</v>
      </c>
      <c r="G148" s="62">
        <f t="shared" si="38"/>
        <v>0</v>
      </c>
      <c r="H148" s="62">
        <f t="shared" si="38"/>
        <v>0</v>
      </c>
      <c r="I148" s="85">
        <f t="shared" si="38"/>
        <v>0</v>
      </c>
      <c r="J148" s="64">
        <f t="shared" si="38"/>
        <v>0</v>
      </c>
      <c r="K148" s="65">
        <f t="shared" si="38"/>
        <v>0</v>
      </c>
      <c r="L148" s="65">
        <f t="shared" si="38"/>
        <v>0</v>
      </c>
      <c r="M148" s="69"/>
      <c r="N148" s="68">
        <f>SUM(N145:N147)</f>
        <v>498946.39399999956</v>
      </c>
      <c r="O148" s="69">
        <f>SUM(O145:O147)</f>
        <v>895289.95800000033</v>
      </c>
      <c r="P148" s="70"/>
      <c r="Q148" s="71"/>
    </row>
    <row r="149" spans="1:17" s="24" customFormat="1" ht="14.25" x14ac:dyDescent="0.2">
      <c r="A149" s="86"/>
      <c r="B149" s="87" t="s">
        <v>79</v>
      </c>
      <c r="C149" s="88"/>
      <c r="D149" s="89">
        <f t="shared" ref="D149:L149" si="39">D143+D148</f>
        <v>0</v>
      </c>
      <c r="E149" s="90">
        <f t="shared" si="39"/>
        <v>0</v>
      </c>
      <c r="F149" s="90">
        <f t="shared" si="39"/>
        <v>0</v>
      </c>
      <c r="G149" s="90">
        <f t="shared" si="39"/>
        <v>0</v>
      </c>
      <c r="H149" s="90">
        <f t="shared" si="39"/>
        <v>0</v>
      </c>
      <c r="I149" s="91">
        <f t="shared" si="39"/>
        <v>0</v>
      </c>
      <c r="J149" s="92">
        <f t="shared" si="39"/>
        <v>0</v>
      </c>
      <c r="K149" s="93">
        <f t="shared" si="39"/>
        <v>0</v>
      </c>
      <c r="L149" s="93">
        <f t="shared" si="39"/>
        <v>0</v>
      </c>
      <c r="M149" s="94"/>
      <c r="N149" s="95">
        <f>N143+N148</f>
        <v>613604.2574999996</v>
      </c>
      <c r="O149" s="94">
        <f>O143+O148</f>
        <v>906169.78300000029</v>
      </c>
      <c r="P149" s="96"/>
      <c r="Q149" s="71"/>
    </row>
    <row r="150" spans="1:17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</row>
    <row r="151" spans="1:17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</row>
    <row r="152" spans="1:17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</row>
    <row r="153" spans="1:17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</row>
    <row r="154" spans="1:17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631593.2574999996</v>
      </c>
      <c r="O154" s="121">
        <f>O149+O150</f>
        <v>912311.78300000029</v>
      </c>
      <c r="P154" s="119"/>
      <c r="Q154" s="23"/>
    </row>
    <row r="155" spans="1:17" s="24" customFormat="1" ht="23.25" x14ac:dyDescent="0.35">
      <c r="A155" s="120">
        <f>A133+31</f>
        <v>46240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</row>
    <row r="156" spans="1:17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</row>
    <row r="157" spans="1:17" s="24" customFormat="1" ht="14.25" x14ac:dyDescent="0.2">
      <c r="A157" s="35" t="s">
        <v>104</v>
      </c>
      <c r="B157" s="27"/>
      <c r="C157" s="28"/>
      <c r="D157" s="36" t="s">
        <v>158</v>
      </c>
      <c r="E157" s="37" t="s">
        <v>159</v>
      </c>
      <c r="F157" s="37" t="s">
        <v>160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</row>
    <row r="158" spans="1:17" s="24" customFormat="1" x14ac:dyDescent="0.2">
      <c r="A158" s="42" t="s">
        <v>105</v>
      </c>
      <c r="B158" s="43"/>
      <c r="C158" s="44"/>
      <c r="D158" s="45"/>
      <c r="E158" s="46"/>
      <c r="F158" s="46"/>
      <c r="G158" s="46"/>
      <c r="H158" s="46"/>
      <c r="I158" s="47">
        <f t="shared" ref="I158:I164" si="40">SUM(D158:H158)</f>
        <v>0</v>
      </c>
      <c r="J158" s="82"/>
      <c r="K158" s="82"/>
      <c r="L158" s="82"/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</row>
    <row r="159" spans="1:17" s="24" customFormat="1" x14ac:dyDescent="0.2">
      <c r="A159" s="42" t="s">
        <v>106</v>
      </c>
      <c r="B159" s="43"/>
      <c r="C159" s="44"/>
      <c r="D159" s="45"/>
      <c r="E159" s="46"/>
      <c r="F159" s="46"/>
      <c r="G159" s="46"/>
      <c r="H159" s="46"/>
      <c r="I159" s="47">
        <f t="shared" si="40"/>
        <v>0</v>
      </c>
      <c r="J159" s="48"/>
      <c r="K159" s="48"/>
      <c r="L159" s="48"/>
      <c r="M159" s="52"/>
      <c r="N159" s="50">
        <f t="shared" si="41"/>
        <v>50019.271000000001</v>
      </c>
      <c r="O159" s="50">
        <f t="shared" si="41"/>
        <v>4102.3320000000031</v>
      </c>
      <c r="P159" s="53"/>
      <c r="Q159" s="23"/>
    </row>
    <row r="160" spans="1:17" s="24" customFormat="1" x14ac:dyDescent="0.2">
      <c r="A160" s="42" t="s">
        <v>107</v>
      </c>
      <c r="B160" s="43"/>
      <c r="C160" s="44"/>
      <c r="D160" s="45"/>
      <c r="E160" s="46"/>
      <c r="F160" s="46"/>
      <c r="G160" s="46"/>
      <c r="H160" s="46"/>
      <c r="I160" s="47">
        <f t="shared" si="40"/>
        <v>0</v>
      </c>
      <c r="J160" s="48"/>
      <c r="K160" s="48"/>
      <c r="L160" s="48"/>
      <c r="M160" s="52"/>
      <c r="N160" s="50">
        <f t="shared" si="41"/>
        <v>14009.442000000008</v>
      </c>
      <c r="O160" s="50">
        <f t="shared" si="41"/>
        <v>1301.9389999999985</v>
      </c>
      <c r="P160" s="53"/>
      <c r="Q160" s="23"/>
    </row>
    <row r="161" spans="1:17" s="24" customFormat="1" x14ac:dyDescent="0.2">
      <c r="A161" s="42" t="s">
        <v>108</v>
      </c>
      <c r="B161" s="43"/>
      <c r="C161" s="44"/>
      <c r="D161" s="45"/>
      <c r="E161" s="46"/>
      <c r="F161" s="46"/>
      <c r="G161" s="46"/>
      <c r="H161" s="46"/>
      <c r="I161" s="47">
        <v>2</v>
      </c>
      <c r="J161" s="48"/>
      <c r="K161" s="48"/>
      <c r="L161" s="48"/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</row>
    <row r="162" spans="1:17" s="24" customFormat="1" x14ac:dyDescent="0.2">
      <c r="A162" s="42" t="s">
        <v>109</v>
      </c>
      <c r="B162" s="43"/>
      <c r="C162" s="44"/>
      <c r="D162" s="45"/>
      <c r="E162" s="46"/>
      <c r="F162" s="46"/>
      <c r="G162" s="46"/>
      <c r="H162" s="46"/>
      <c r="I162" s="47">
        <f t="shared" si="40"/>
        <v>0</v>
      </c>
      <c r="J162" s="48"/>
      <c r="K162" s="48"/>
      <c r="L162" s="48"/>
      <c r="M162" s="52"/>
      <c r="N162" s="50">
        <f t="shared" si="41"/>
        <v>1574.3259999999991</v>
      </c>
      <c r="O162" s="50">
        <f t="shared" si="41"/>
        <v>10</v>
      </c>
      <c r="P162" s="53"/>
      <c r="Q162" s="23"/>
    </row>
    <row r="163" spans="1:17" s="24" customFormat="1" x14ac:dyDescent="0.2">
      <c r="A163" s="42" t="s">
        <v>110</v>
      </c>
      <c r="B163" s="43"/>
      <c r="C163" s="44"/>
      <c r="D163" s="45"/>
      <c r="E163" s="46"/>
      <c r="F163" s="46"/>
      <c r="G163" s="46"/>
      <c r="H163" s="46"/>
      <c r="I163" s="47">
        <f>SUM(D163:H163)</f>
        <v>0</v>
      </c>
      <c r="J163" s="48"/>
      <c r="K163" s="48"/>
      <c r="L163" s="48"/>
      <c r="M163" s="52"/>
      <c r="N163" s="50">
        <f t="shared" si="41"/>
        <v>22500.859000000022</v>
      </c>
      <c r="O163" s="50">
        <f t="shared" si="41"/>
        <v>2996.1430000000014</v>
      </c>
      <c r="P163" s="53"/>
      <c r="Q163" s="23"/>
    </row>
    <row r="164" spans="1:17" s="24" customFormat="1" x14ac:dyDescent="0.2">
      <c r="A164" s="42" t="s">
        <v>111</v>
      </c>
      <c r="B164" s="43"/>
      <c r="C164" s="44"/>
      <c r="D164" s="45"/>
      <c r="E164" s="46"/>
      <c r="F164" s="46"/>
      <c r="G164" s="46"/>
      <c r="H164" s="46"/>
      <c r="I164" s="55">
        <f t="shared" si="40"/>
        <v>0</v>
      </c>
      <c r="J164" s="48"/>
      <c r="K164" s="48"/>
      <c r="L164" s="48"/>
      <c r="M164" s="57"/>
      <c r="N164" s="50">
        <f t="shared" si="41"/>
        <v>1899.9004999999984</v>
      </c>
      <c r="O164" s="50">
        <f t="shared" si="41"/>
        <v>3.0960000000000005</v>
      </c>
      <c r="P164" s="58"/>
      <c r="Q164" s="23"/>
    </row>
    <row r="165" spans="1:17" s="24" customFormat="1" ht="14.25" x14ac:dyDescent="0.2">
      <c r="A165" s="59"/>
      <c r="B165" s="60"/>
      <c r="C165" s="61" t="s">
        <v>77</v>
      </c>
      <c r="D165" s="62">
        <f t="shared" ref="D165:I165" si="42">SUM(D158:D164)</f>
        <v>0</v>
      </c>
      <c r="E165" s="62">
        <f t="shared" si="42"/>
        <v>0</v>
      </c>
      <c r="F165" s="62">
        <f t="shared" si="42"/>
        <v>0</v>
      </c>
      <c r="G165" s="62">
        <f t="shared" si="42"/>
        <v>0</v>
      </c>
      <c r="H165" s="62">
        <f t="shared" si="42"/>
        <v>0</v>
      </c>
      <c r="I165" s="63">
        <f t="shared" si="42"/>
        <v>2</v>
      </c>
      <c r="J165" s="64">
        <f>SUM(J158:J164)</f>
        <v>0</v>
      </c>
      <c r="K165" s="65">
        <f>SUM(K158:K164)</f>
        <v>0</v>
      </c>
      <c r="L165" s="65">
        <f>SUM(L158:L164)</f>
        <v>0</v>
      </c>
      <c r="M165" s="67"/>
      <c r="N165" s="68">
        <f>SUM(N158:N164)</f>
        <v>114657.86350000005</v>
      </c>
      <c r="O165" s="69">
        <f>SUM(O158:O164)</f>
        <v>10879.825000000003</v>
      </c>
      <c r="P165" s="70"/>
      <c r="Q165" s="71"/>
    </row>
    <row r="166" spans="1:17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</row>
    <row r="167" spans="1:17" s="24" customFormat="1" x14ac:dyDescent="0.2">
      <c r="A167" s="79" t="s">
        <v>112</v>
      </c>
      <c r="B167" s="80"/>
      <c r="C167" s="81"/>
      <c r="D167" s="45">
        <v>27</v>
      </c>
      <c r="E167" s="46">
        <v>21</v>
      </c>
      <c r="F167" s="46">
        <v>0</v>
      </c>
      <c r="G167" s="46">
        <v>43</v>
      </c>
      <c r="H167" s="46">
        <v>0</v>
      </c>
      <c r="I167" s="47">
        <f>SUM(D167:H167)</f>
        <v>91</v>
      </c>
      <c r="J167" s="82">
        <v>46667</v>
      </c>
      <c r="K167" s="82">
        <v>825742</v>
      </c>
      <c r="L167" s="82">
        <v>1263377</v>
      </c>
      <c r="M167" s="50"/>
      <c r="N167" s="83">
        <f t="shared" ref="N167:O169" si="43">N145+(J167/1000)</f>
        <v>438875.21499999956</v>
      </c>
      <c r="O167" s="50">
        <f t="shared" si="43"/>
        <v>830244.92200000025</v>
      </c>
      <c r="P167" s="53"/>
      <c r="Q167" s="23"/>
    </row>
    <row r="168" spans="1:17" s="24" customFormat="1" x14ac:dyDescent="0.2">
      <c r="A168" s="79" t="s">
        <v>154</v>
      </c>
      <c r="B168" s="80"/>
      <c r="C168" s="81"/>
      <c r="D168" s="45">
        <v>3</v>
      </c>
      <c r="E168" s="46">
        <v>0</v>
      </c>
      <c r="F168" s="46">
        <v>0</v>
      </c>
      <c r="G168" s="46">
        <v>0</v>
      </c>
      <c r="H168" s="46">
        <v>0</v>
      </c>
      <c r="I168" s="47">
        <f>SUM(D168:H168)</f>
        <v>3</v>
      </c>
      <c r="J168" s="82">
        <v>3038</v>
      </c>
      <c r="K168" s="82">
        <v>4386</v>
      </c>
      <c r="L168" s="82">
        <v>12934</v>
      </c>
      <c r="M168" s="50"/>
      <c r="N168" s="83">
        <f t="shared" si="43"/>
        <v>601.85599999999999</v>
      </c>
      <c r="O168" s="50">
        <f t="shared" si="43"/>
        <v>480.22599999999989</v>
      </c>
      <c r="P168" s="53"/>
      <c r="Q168" s="23"/>
    </row>
    <row r="169" spans="1:17" s="24" customFormat="1" x14ac:dyDescent="0.2">
      <c r="A169" s="79" t="s">
        <v>113</v>
      </c>
      <c r="B169" s="80"/>
      <c r="C169" s="81"/>
      <c r="D169" s="45">
        <v>0</v>
      </c>
      <c r="E169" s="46">
        <v>0</v>
      </c>
      <c r="F169" s="46">
        <v>0</v>
      </c>
      <c r="G169" s="46">
        <v>24</v>
      </c>
      <c r="H169" s="46">
        <v>0</v>
      </c>
      <c r="I169" s="47">
        <f>SUM(D169:H169)</f>
        <v>24</v>
      </c>
      <c r="J169" s="82">
        <v>0</v>
      </c>
      <c r="K169" s="82">
        <v>0</v>
      </c>
      <c r="L169" s="82">
        <v>0</v>
      </c>
      <c r="M169" s="50"/>
      <c r="N169" s="83">
        <f t="shared" si="43"/>
        <v>59519.028000000006</v>
      </c>
      <c r="O169" s="50">
        <f t="shared" si="43"/>
        <v>65394.938000000031</v>
      </c>
      <c r="P169" s="53"/>
      <c r="Q169" s="23"/>
    </row>
    <row r="170" spans="1:17" s="24" customFormat="1" ht="14.25" x14ac:dyDescent="0.2">
      <c r="A170" s="59"/>
      <c r="B170" s="60"/>
      <c r="C170" s="61" t="s">
        <v>78</v>
      </c>
      <c r="D170" s="84">
        <f t="shared" ref="D170:L170" si="44">SUM(D167:D169)</f>
        <v>30</v>
      </c>
      <c r="E170" s="62">
        <f t="shared" si="44"/>
        <v>21</v>
      </c>
      <c r="F170" s="62">
        <f t="shared" si="44"/>
        <v>0</v>
      </c>
      <c r="G170" s="62">
        <f t="shared" si="44"/>
        <v>67</v>
      </c>
      <c r="H170" s="62">
        <f t="shared" si="44"/>
        <v>0</v>
      </c>
      <c r="I170" s="85">
        <f t="shared" si="44"/>
        <v>118</v>
      </c>
      <c r="J170" s="64">
        <f t="shared" si="44"/>
        <v>49705</v>
      </c>
      <c r="K170" s="65">
        <f t="shared" si="44"/>
        <v>830128</v>
      </c>
      <c r="L170" s="65">
        <f t="shared" si="44"/>
        <v>1276311</v>
      </c>
      <c r="M170" s="69"/>
      <c r="N170" s="68">
        <f>SUM(N167:N169)</f>
        <v>498996.09899999958</v>
      </c>
      <c r="O170" s="69">
        <f>SUM(O167:O169)</f>
        <v>896120.08600000036</v>
      </c>
      <c r="P170" s="70"/>
      <c r="Q170" s="71"/>
    </row>
    <row r="171" spans="1:17" s="24" customFormat="1" ht="14.25" x14ac:dyDescent="0.2">
      <c r="A171" s="86"/>
      <c r="B171" s="87" t="s">
        <v>79</v>
      </c>
      <c r="C171" s="88"/>
      <c r="D171" s="89">
        <f t="shared" ref="D171:L171" si="45">D165+D170</f>
        <v>30</v>
      </c>
      <c r="E171" s="90">
        <f t="shared" si="45"/>
        <v>21</v>
      </c>
      <c r="F171" s="90">
        <f t="shared" si="45"/>
        <v>0</v>
      </c>
      <c r="G171" s="90">
        <f t="shared" si="45"/>
        <v>67</v>
      </c>
      <c r="H171" s="90">
        <f t="shared" si="45"/>
        <v>0</v>
      </c>
      <c r="I171" s="91">
        <f t="shared" si="45"/>
        <v>120</v>
      </c>
      <c r="J171" s="92">
        <f t="shared" si="45"/>
        <v>49705</v>
      </c>
      <c r="K171" s="93">
        <f t="shared" si="45"/>
        <v>830128</v>
      </c>
      <c r="L171" s="93">
        <f t="shared" si="45"/>
        <v>1276311</v>
      </c>
      <c r="M171" s="94"/>
      <c r="N171" s="95">
        <f>N165+N170</f>
        <v>613653.96249999967</v>
      </c>
      <c r="O171" s="94">
        <f>O165+O170</f>
        <v>906999.91100000031</v>
      </c>
      <c r="P171" s="96"/>
      <c r="Q171" s="71"/>
    </row>
    <row r="172" spans="1:17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</row>
    <row r="173" spans="1:17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</row>
    <row r="174" spans="1:17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</row>
    <row r="175" spans="1:17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</row>
    <row r="176" spans="1:17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631642.96249999967</v>
      </c>
      <c r="O176" s="121">
        <f>O171+O172</f>
        <v>913141.91100000031</v>
      </c>
      <c r="P176" s="119"/>
      <c r="Q176" s="23"/>
    </row>
    <row r="177" spans="1:17" s="24" customFormat="1" ht="23.25" x14ac:dyDescent="0.35">
      <c r="A177" s="120">
        <f>A155+31</f>
        <v>46271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</row>
    <row r="178" spans="1:17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</row>
    <row r="179" spans="1:17" s="24" customFormat="1" ht="14.25" x14ac:dyDescent="0.2">
      <c r="A179" s="35" t="s">
        <v>104</v>
      </c>
      <c r="B179" s="27"/>
      <c r="C179" s="28"/>
      <c r="D179" s="36" t="s">
        <v>158</v>
      </c>
      <c r="E179" s="37" t="s">
        <v>159</v>
      </c>
      <c r="F179" s="37" t="s">
        <v>160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</row>
    <row r="180" spans="1:17" s="24" customFormat="1" x14ac:dyDescent="0.2">
      <c r="A180" s="42" t="s">
        <v>105</v>
      </c>
      <c r="B180" s="43"/>
      <c r="C180" s="44"/>
      <c r="D180" s="45"/>
      <c r="E180" s="46"/>
      <c r="F180" s="46"/>
      <c r="G180" s="46"/>
      <c r="H180" s="46"/>
      <c r="I180" s="47">
        <f t="shared" ref="I180:I185" si="46">SUM(D180:H180)</f>
        <v>0</v>
      </c>
      <c r="J180" s="82"/>
      <c r="K180" s="82"/>
      <c r="L180" s="82"/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</row>
    <row r="181" spans="1:17" s="24" customFormat="1" x14ac:dyDescent="0.2">
      <c r="A181" s="42" t="s">
        <v>106</v>
      </c>
      <c r="B181" s="43"/>
      <c r="C181" s="44"/>
      <c r="D181" s="45"/>
      <c r="E181" s="46"/>
      <c r="F181" s="46"/>
      <c r="G181" s="46"/>
      <c r="H181" s="46"/>
      <c r="I181" s="47">
        <f t="shared" si="46"/>
        <v>0</v>
      </c>
      <c r="J181" s="48"/>
      <c r="K181" s="48"/>
      <c r="L181" s="48"/>
      <c r="M181" s="52"/>
      <c r="N181" s="50">
        <f t="shared" si="47"/>
        <v>50019.271000000001</v>
      </c>
      <c r="O181" s="50">
        <f t="shared" si="47"/>
        <v>4102.3320000000031</v>
      </c>
      <c r="P181" s="53"/>
      <c r="Q181" s="23"/>
    </row>
    <row r="182" spans="1:17" s="24" customFormat="1" x14ac:dyDescent="0.2">
      <c r="A182" s="42" t="s">
        <v>107</v>
      </c>
      <c r="B182" s="43"/>
      <c r="C182" s="44"/>
      <c r="D182" s="45"/>
      <c r="E182" s="46"/>
      <c r="F182" s="46"/>
      <c r="G182" s="46"/>
      <c r="H182" s="46"/>
      <c r="I182" s="47">
        <f>SUM(D182:H182)</f>
        <v>0</v>
      </c>
      <c r="J182" s="48"/>
      <c r="K182" s="48"/>
      <c r="L182" s="48"/>
      <c r="M182" s="52"/>
      <c r="N182" s="50">
        <f t="shared" si="47"/>
        <v>14009.442000000008</v>
      </c>
      <c r="O182" s="50">
        <f t="shared" si="47"/>
        <v>1301.9389999999985</v>
      </c>
      <c r="P182" s="53"/>
      <c r="Q182" s="23"/>
    </row>
    <row r="183" spans="1:17" s="24" customFormat="1" x14ac:dyDescent="0.2">
      <c r="A183" s="42" t="s">
        <v>108</v>
      </c>
      <c r="B183" s="43"/>
      <c r="C183" s="44"/>
      <c r="D183" s="45"/>
      <c r="E183" s="46"/>
      <c r="F183" s="46"/>
      <c r="G183" s="46"/>
      <c r="H183" s="46"/>
      <c r="I183" s="47">
        <f t="shared" si="46"/>
        <v>0</v>
      </c>
      <c r="J183" s="48"/>
      <c r="K183" s="48"/>
      <c r="L183" s="48"/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</row>
    <row r="184" spans="1:17" s="24" customFormat="1" x14ac:dyDescent="0.2">
      <c r="A184" s="42" t="s">
        <v>109</v>
      </c>
      <c r="B184" s="43"/>
      <c r="C184" s="44"/>
      <c r="D184" s="45"/>
      <c r="E184" s="46"/>
      <c r="F184" s="46"/>
      <c r="G184" s="46"/>
      <c r="H184" s="46"/>
      <c r="I184" s="47">
        <f t="shared" si="46"/>
        <v>0</v>
      </c>
      <c r="J184" s="48"/>
      <c r="K184" s="48"/>
      <c r="L184" s="48"/>
      <c r="M184" s="52"/>
      <c r="N184" s="50">
        <f t="shared" si="47"/>
        <v>1574.3259999999991</v>
      </c>
      <c r="O184" s="50">
        <f t="shared" si="47"/>
        <v>10</v>
      </c>
      <c r="P184" s="53"/>
      <c r="Q184" s="23"/>
    </row>
    <row r="185" spans="1:17" s="24" customFormat="1" x14ac:dyDescent="0.2">
      <c r="A185" s="42" t="s">
        <v>110</v>
      </c>
      <c r="B185" s="43"/>
      <c r="C185" s="44"/>
      <c r="D185" s="45"/>
      <c r="E185" s="46"/>
      <c r="F185" s="46"/>
      <c r="G185" s="46"/>
      <c r="H185" s="46"/>
      <c r="I185" s="47">
        <f t="shared" si="46"/>
        <v>0</v>
      </c>
      <c r="J185" s="48"/>
      <c r="K185" s="48"/>
      <c r="L185" s="48"/>
      <c r="M185" s="52"/>
      <c r="N185" s="50">
        <f t="shared" si="47"/>
        <v>22500.859000000022</v>
      </c>
      <c r="O185" s="50">
        <f t="shared" si="47"/>
        <v>2996.1430000000014</v>
      </c>
      <c r="P185" s="53"/>
      <c r="Q185" s="23"/>
    </row>
    <row r="186" spans="1:17" s="24" customFormat="1" x14ac:dyDescent="0.2">
      <c r="A186" s="42" t="s">
        <v>111</v>
      </c>
      <c r="B186" s="43"/>
      <c r="C186" s="44"/>
      <c r="D186" s="45"/>
      <c r="E186" s="46"/>
      <c r="F186" s="46"/>
      <c r="G186" s="46"/>
      <c r="H186" s="46"/>
      <c r="I186" s="55">
        <f>SUM(D186:H186)</f>
        <v>0</v>
      </c>
      <c r="J186" s="48"/>
      <c r="K186" s="48"/>
      <c r="L186" s="48"/>
      <c r="M186" s="57"/>
      <c r="N186" s="50">
        <f t="shared" si="47"/>
        <v>1899.9004999999984</v>
      </c>
      <c r="O186" s="50">
        <f t="shared" si="47"/>
        <v>3.0960000000000005</v>
      </c>
      <c r="P186" s="58"/>
      <c r="Q186" s="23"/>
    </row>
    <row r="187" spans="1:17" s="24" customFormat="1" ht="14.25" x14ac:dyDescent="0.2">
      <c r="A187" s="59"/>
      <c r="B187" s="60"/>
      <c r="C187" s="61" t="s">
        <v>77</v>
      </c>
      <c r="D187" s="62">
        <f t="shared" ref="D187:I187" si="48">SUM(D180:D186)</f>
        <v>0</v>
      </c>
      <c r="E187" s="62">
        <f t="shared" si="48"/>
        <v>0</v>
      </c>
      <c r="F187" s="62">
        <f t="shared" si="48"/>
        <v>0</v>
      </c>
      <c r="G187" s="62">
        <f t="shared" si="48"/>
        <v>0</v>
      </c>
      <c r="H187" s="62">
        <f t="shared" si="48"/>
        <v>0</v>
      </c>
      <c r="I187" s="63">
        <f t="shared" si="48"/>
        <v>0</v>
      </c>
      <c r="J187" s="64">
        <f>SUM(J180:J186)</f>
        <v>0</v>
      </c>
      <c r="K187" s="65">
        <f>SUM(K180:K186)</f>
        <v>0</v>
      </c>
      <c r="L187" s="65">
        <f>SUM(L180:L186)</f>
        <v>0</v>
      </c>
      <c r="M187" s="67"/>
      <c r="N187" s="68">
        <f>SUM(N180:N186)</f>
        <v>114657.86350000005</v>
      </c>
      <c r="O187" s="69">
        <f>SUM(O180:O186)</f>
        <v>10879.825000000003</v>
      </c>
      <c r="P187" s="70"/>
      <c r="Q187" s="71"/>
    </row>
    <row r="188" spans="1:17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</row>
    <row r="189" spans="1:17" s="24" customFormat="1" x14ac:dyDescent="0.2">
      <c r="A189" s="79" t="s">
        <v>112</v>
      </c>
      <c r="B189" s="80"/>
      <c r="C189" s="81"/>
      <c r="D189" s="45"/>
      <c r="E189" s="46"/>
      <c r="F189" s="46"/>
      <c r="G189" s="46"/>
      <c r="H189" s="46"/>
      <c r="I189" s="47">
        <f>SUM(D189:H189)</f>
        <v>0</v>
      </c>
      <c r="J189" s="82"/>
      <c r="K189" s="82"/>
      <c r="L189" s="82"/>
      <c r="M189" s="50"/>
      <c r="N189" s="83">
        <f t="shared" ref="N189:O191" si="49">N167+(J189/1000)</f>
        <v>438875.21499999956</v>
      </c>
      <c r="O189" s="50">
        <f t="shared" si="49"/>
        <v>830244.92200000025</v>
      </c>
      <c r="P189" s="53"/>
      <c r="Q189" s="23"/>
    </row>
    <row r="190" spans="1:17" s="24" customFormat="1" x14ac:dyDescent="0.2">
      <c r="A190" s="79" t="s">
        <v>154</v>
      </c>
      <c r="B190" s="80"/>
      <c r="C190" s="81"/>
      <c r="D190" s="45"/>
      <c r="E190" s="46"/>
      <c r="F190" s="46"/>
      <c r="G190" s="46"/>
      <c r="H190" s="46"/>
      <c r="I190" s="47">
        <f>SUM(D190:H190)</f>
        <v>0</v>
      </c>
      <c r="J190" s="82"/>
      <c r="K190" s="82"/>
      <c r="L190" s="82"/>
      <c r="M190" s="50"/>
      <c r="N190" s="83">
        <f t="shared" si="49"/>
        <v>601.85599999999999</v>
      </c>
      <c r="O190" s="50">
        <f t="shared" si="49"/>
        <v>480.22599999999989</v>
      </c>
      <c r="P190" s="53"/>
      <c r="Q190" s="23"/>
    </row>
    <row r="191" spans="1:17" s="24" customFormat="1" x14ac:dyDescent="0.2">
      <c r="A191" s="79" t="s">
        <v>113</v>
      </c>
      <c r="B191" s="80"/>
      <c r="C191" s="81"/>
      <c r="D191" s="45"/>
      <c r="E191" s="46"/>
      <c r="F191" s="46"/>
      <c r="G191" s="46"/>
      <c r="H191" s="46"/>
      <c r="I191" s="47">
        <f>SUM(D191:H191)</f>
        <v>0</v>
      </c>
      <c r="J191" s="82"/>
      <c r="K191" s="82"/>
      <c r="L191" s="82"/>
      <c r="M191" s="50"/>
      <c r="N191" s="83">
        <f t="shared" si="49"/>
        <v>59519.028000000006</v>
      </c>
      <c r="O191" s="50">
        <f t="shared" si="49"/>
        <v>65394.938000000031</v>
      </c>
      <c r="P191" s="53"/>
      <c r="Q191" s="23"/>
    </row>
    <row r="192" spans="1:17" s="24" customFormat="1" ht="14.25" x14ac:dyDescent="0.2">
      <c r="A192" s="59"/>
      <c r="B192" s="60"/>
      <c r="C192" s="61" t="s">
        <v>78</v>
      </c>
      <c r="D192" s="84">
        <f t="shared" ref="D192:L192" si="50">SUM(D189:D191)</f>
        <v>0</v>
      </c>
      <c r="E192" s="62">
        <f t="shared" si="50"/>
        <v>0</v>
      </c>
      <c r="F192" s="62">
        <f t="shared" si="50"/>
        <v>0</v>
      </c>
      <c r="G192" s="62">
        <f t="shared" si="50"/>
        <v>0</v>
      </c>
      <c r="H192" s="62">
        <f t="shared" si="50"/>
        <v>0</v>
      </c>
      <c r="I192" s="85">
        <f t="shared" si="50"/>
        <v>0</v>
      </c>
      <c r="J192" s="64">
        <f t="shared" si="50"/>
        <v>0</v>
      </c>
      <c r="K192" s="65">
        <f t="shared" si="50"/>
        <v>0</v>
      </c>
      <c r="L192" s="65">
        <f t="shared" si="50"/>
        <v>0</v>
      </c>
      <c r="M192" s="69"/>
      <c r="N192" s="68">
        <f>SUM(N189:N191)</f>
        <v>498996.09899999958</v>
      </c>
      <c r="O192" s="69">
        <f>SUM(O189:O191)</f>
        <v>896120.08600000036</v>
      </c>
      <c r="P192" s="70"/>
      <c r="Q192" s="71"/>
    </row>
    <row r="193" spans="1:17" s="24" customFormat="1" ht="14.25" x14ac:dyDescent="0.2">
      <c r="A193" s="86"/>
      <c r="B193" s="87" t="s">
        <v>79</v>
      </c>
      <c r="C193" s="88"/>
      <c r="D193" s="89">
        <f t="shared" ref="D193:L193" si="51">D187+D192</f>
        <v>0</v>
      </c>
      <c r="E193" s="90">
        <f t="shared" si="51"/>
        <v>0</v>
      </c>
      <c r="F193" s="90">
        <f t="shared" si="51"/>
        <v>0</v>
      </c>
      <c r="G193" s="90">
        <f t="shared" si="51"/>
        <v>0</v>
      </c>
      <c r="H193" s="90">
        <f t="shared" si="51"/>
        <v>0</v>
      </c>
      <c r="I193" s="91">
        <f t="shared" si="51"/>
        <v>0</v>
      </c>
      <c r="J193" s="92">
        <f t="shared" si="51"/>
        <v>0</v>
      </c>
      <c r="K193" s="93">
        <f t="shared" si="51"/>
        <v>0</v>
      </c>
      <c r="L193" s="93">
        <f t="shared" si="51"/>
        <v>0</v>
      </c>
      <c r="M193" s="94"/>
      <c r="N193" s="95">
        <f>N187+N192</f>
        <v>613653.96249999967</v>
      </c>
      <c r="O193" s="94">
        <f>O187+O192</f>
        <v>906999.91100000031</v>
      </c>
      <c r="P193" s="96"/>
      <c r="Q193" s="71"/>
    </row>
    <row r="194" spans="1:17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</row>
    <row r="195" spans="1:17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</row>
    <row r="196" spans="1:17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</row>
    <row r="197" spans="1:17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</row>
    <row r="198" spans="1:17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631642.96249999967</v>
      </c>
      <c r="O198" s="121">
        <f>O193+O194</f>
        <v>913141.91100000031</v>
      </c>
      <c r="P198" s="119"/>
      <c r="Q198" s="23"/>
    </row>
    <row r="199" spans="1:17" s="24" customFormat="1" ht="23.25" x14ac:dyDescent="0.35">
      <c r="A199" s="120">
        <f>A177+31</f>
        <v>46302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</row>
    <row r="200" spans="1:17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</row>
    <row r="201" spans="1:17" s="24" customFormat="1" ht="14.25" x14ac:dyDescent="0.2">
      <c r="A201" s="35" t="s">
        <v>104</v>
      </c>
      <c r="B201" s="27"/>
      <c r="C201" s="28"/>
      <c r="D201" s="36" t="s">
        <v>158</v>
      </c>
      <c r="E201" s="37" t="s">
        <v>159</v>
      </c>
      <c r="F201" s="37" t="s">
        <v>160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</row>
    <row r="202" spans="1:17" s="24" customFormat="1" x14ac:dyDescent="0.2">
      <c r="A202" s="42" t="s">
        <v>105</v>
      </c>
      <c r="B202" s="43"/>
      <c r="C202" s="44"/>
      <c r="D202" s="45"/>
      <c r="E202" s="46"/>
      <c r="F202" s="46"/>
      <c r="G202" s="46"/>
      <c r="H202" s="46"/>
      <c r="I202" s="47">
        <f t="shared" ref="I202:I208" si="52">SUM(D202:H202)</f>
        <v>0</v>
      </c>
      <c r="J202" s="82"/>
      <c r="K202" s="82"/>
      <c r="L202" s="82"/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</row>
    <row r="203" spans="1:17" s="24" customFormat="1" x14ac:dyDescent="0.2">
      <c r="A203" s="42" t="s">
        <v>106</v>
      </c>
      <c r="B203" s="43"/>
      <c r="C203" s="44"/>
      <c r="D203" s="45"/>
      <c r="E203" s="46"/>
      <c r="F203" s="46"/>
      <c r="G203" s="46"/>
      <c r="H203" s="46"/>
      <c r="I203" s="47">
        <f t="shared" si="52"/>
        <v>0</v>
      </c>
      <c r="J203" s="48"/>
      <c r="K203" s="48"/>
      <c r="L203" s="48"/>
      <c r="M203" s="52"/>
      <c r="N203" s="50">
        <f t="shared" si="53"/>
        <v>50019.271000000001</v>
      </c>
      <c r="O203" s="50">
        <f t="shared" si="53"/>
        <v>4102.3320000000031</v>
      </c>
      <c r="P203" s="53"/>
      <c r="Q203" s="23"/>
    </row>
    <row r="204" spans="1:17" s="24" customFormat="1" x14ac:dyDescent="0.2">
      <c r="A204" s="42" t="s">
        <v>107</v>
      </c>
      <c r="B204" s="43"/>
      <c r="C204" s="44"/>
      <c r="D204" s="45"/>
      <c r="E204" s="46"/>
      <c r="F204" s="412"/>
      <c r="G204" s="412"/>
      <c r="H204" s="46"/>
      <c r="I204" s="47">
        <f t="shared" si="52"/>
        <v>0</v>
      </c>
      <c r="J204" s="48"/>
      <c r="K204" s="48"/>
      <c r="L204" s="48"/>
      <c r="M204" s="52"/>
      <c r="N204" s="50">
        <f t="shared" si="53"/>
        <v>14009.442000000008</v>
      </c>
      <c r="O204" s="50">
        <f t="shared" si="53"/>
        <v>1301.9389999999985</v>
      </c>
      <c r="P204" s="53"/>
      <c r="Q204" s="23"/>
    </row>
    <row r="205" spans="1:17" s="24" customFormat="1" x14ac:dyDescent="0.2">
      <c r="A205" s="42" t="s">
        <v>108</v>
      </c>
      <c r="B205" s="43"/>
      <c r="C205" s="44"/>
      <c r="D205" s="45"/>
      <c r="E205" s="46"/>
      <c r="F205" s="412"/>
      <c r="G205" s="412"/>
      <c r="H205" s="46"/>
      <c r="I205" s="47">
        <f t="shared" si="52"/>
        <v>0</v>
      </c>
      <c r="J205" s="48"/>
      <c r="K205" s="48"/>
      <c r="L205" s="48"/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</row>
    <row r="206" spans="1:17" s="24" customFormat="1" x14ac:dyDescent="0.2">
      <c r="A206" s="42" t="s">
        <v>109</v>
      </c>
      <c r="B206" s="43"/>
      <c r="C206" s="44"/>
      <c r="D206" s="45"/>
      <c r="E206" s="46"/>
      <c r="F206" s="412"/>
      <c r="G206" s="412"/>
      <c r="H206" s="46"/>
      <c r="I206" s="47">
        <f t="shared" si="52"/>
        <v>0</v>
      </c>
      <c r="J206" s="48"/>
      <c r="K206" s="48"/>
      <c r="L206" s="48"/>
      <c r="M206" s="52"/>
      <c r="N206" s="50">
        <f t="shared" si="53"/>
        <v>1574.3259999999991</v>
      </c>
      <c r="O206" s="50">
        <f t="shared" si="53"/>
        <v>10</v>
      </c>
      <c r="P206" s="53"/>
      <c r="Q206" s="23"/>
    </row>
    <row r="207" spans="1:17" s="24" customFormat="1" x14ac:dyDescent="0.2">
      <c r="A207" s="42" t="s">
        <v>110</v>
      </c>
      <c r="B207" s="43"/>
      <c r="C207" s="44"/>
      <c r="D207" s="45"/>
      <c r="E207" s="46"/>
      <c r="F207" s="46"/>
      <c r="G207" s="46"/>
      <c r="H207" s="46"/>
      <c r="I207" s="47">
        <f t="shared" si="52"/>
        <v>0</v>
      </c>
      <c r="J207" s="48"/>
      <c r="K207" s="48"/>
      <c r="L207" s="48"/>
      <c r="M207" s="52"/>
      <c r="N207" s="50">
        <f t="shared" si="53"/>
        <v>22500.859000000022</v>
      </c>
      <c r="O207" s="50">
        <f t="shared" si="53"/>
        <v>2996.1430000000014</v>
      </c>
      <c r="P207" s="53"/>
      <c r="Q207" s="23"/>
    </row>
    <row r="208" spans="1:17" s="24" customFormat="1" x14ac:dyDescent="0.2">
      <c r="A208" s="42" t="s">
        <v>111</v>
      </c>
      <c r="B208" s="43"/>
      <c r="C208" s="44"/>
      <c r="D208" s="45"/>
      <c r="E208" s="46"/>
      <c r="F208" s="46"/>
      <c r="G208" s="46"/>
      <c r="H208" s="46"/>
      <c r="I208" s="55">
        <f t="shared" si="52"/>
        <v>0</v>
      </c>
      <c r="J208" s="48"/>
      <c r="K208" s="48"/>
      <c r="L208" s="48"/>
      <c r="M208" s="57"/>
      <c r="N208" s="50">
        <f t="shared" si="53"/>
        <v>1899.9004999999984</v>
      </c>
      <c r="O208" s="50">
        <f t="shared" si="53"/>
        <v>3.0960000000000005</v>
      </c>
      <c r="P208" s="58"/>
      <c r="Q208" s="23"/>
    </row>
    <row r="209" spans="1:17" s="24" customFormat="1" ht="14.25" x14ac:dyDescent="0.2">
      <c r="A209" s="59"/>
      <c r="B209" s="60"/>
      <c r="C209" s="61" t="s">
        <v>77</v>
      </c>
      <c r="D209" s="62">
        <f t="shared" ref="D209:I209" si="54">SUM(D202:D208)</f>
        <v>0</v>
      </c>
      <c r="E209" s="62">
        <f t="shared" si="54"/>
        <v>0</v>
      </c>
      <c r="F209" s="62">
        <f t="shared" si="54"/>
        <v>0</v>
      </c>
      <c r="G209" s="62">
        <f t="shared" si="54"/>
        <v>0</v>
      </c>
      <c r="H209" s="62">
        <f t="shared" si="54"/>
        <v>0</v>
      </c>
      <c r="I209" s="63">
        <f t="shared" si="54"/>
        <v>0</v>
      </c>
      <c r="J209" s="64">
        <f>SUM(J202:J208)</f>
        <v>0</v>
      </c>
      <c r="K209" s="65">
        <f>SUM(K202:K208)</f>
        <v>0</v>
      </c>
      <c r="L209" s="65">
        <f>SUM(L202:L208)</f>
        <v>0</v>
      </c>
      <c r="M209" s="67"/>
      <c r="N209" s="68">
        <f>SUM(N202:N208)</f>
        <v>114657.86350000005</v>
      </c>
      <c r="O209" s="69">
        <f>SUM(O202:O208)</f>
        <v>10879.825000000003</v>
      </c>
      <c r="P209" s="70"/>
      <c r="Q209" s="71"/>
    </row>
    <row r="210" spans="1:17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</row>
    <row r="211" spans="1:17" s="24" customFormat="1" x14ac:dyDescent="0.2">
      <c r="A211" s="79" t="s">
        <v>112</v>
      </c>
      <c r="B211" s="80"/>
      <c r="C211" s="81"/>
      <c r="D211" s="413"/>
      <c r="E211" s="412"/>
      <c r="F211" s="412"/>
      <c r="G211" s="412"/>
      <c r="H211" s="46"/>
      <c r="I211" s="47">
        <f>SUM(D211:H211)</f>
        <v>0</v>
      </c>
      <c r="J211" s="82"/>
      <c r="K211" s="82"/>
      <c r="L211" s="82"/>
      <c r="M211" s="50"/>
      <c r="N211" s="83">
        <f t="shared" ref="N211:O213" si="55">N189+(J211/1000)</f>
        <v>438875.21499999956</v>
      </c>
      <c r="O211" s="50">
        <f t="shared" si="55"/>
        <v>830244.92200000025</v>
      </c>
      <c r="P211" s="53"/>
      <c r="Q211" s="23"/>
    </row>
    <row r="212" spans="1:17" s="24" customFormat="1" x14ac:dyDescent="0.2">
      <c r="A212" s="79" t="s">
        <v>154</v>
      </c>
      <c r="B212" s="80"/>
      <c r="C212" s="81"/>
      <c r="D212" s="45"/>
      <c r="E212" s="46"/>
      <c r="F212" s="46"/>
      <c r="G212" s="46"/>
      <c r="H212" s="46"/>
      <c r="I212" s="47">
        <f>SUM(D212:H212)</f>
        <v>0</v>
      </c>
      <c r="J212" s="82"/>
      <c r="K212" s="82"/>
      <c r="L212" s="82"/>
      <c r="M212" s="50"/>
      <c r="N212" s="83">
        <f t="shared" si="55"/>
        <v>601.85599999999999</v>
      </c>
      <c r="O212" s="50">
        <f t="shared" si="55"/>
        <v>480.22599999999989</v>
      </c>
      <c r="P212" s="53"/>
      <c r="Q212" s="23"/>
    </row>
    <row r="213" spans="1:17" s="24" customFormat="1" x14ac:dyDescent="0.2">
      <c r="A213" s="79" t="s">
        <v>113</v>
      </c>
      <c r="B213" s="80"/>
      <c r="C213" s="81"/>
      <c r="D213" s="45"/>
      <c r="E213" s="46"/>
      <c r="F213" s="46"/>
      <c r="G213" s="46"/>
      <c r="H213" s="46"/>
      <c r="I213" s="47">
        <f>SUM(D213:H213)</f>
        <v>0</v>
      </c>
      <c r="J213" s="82"/>
      <c r="K213" s="82"/>
      <c r="L213" s="82"/>
      <c r="M213" s="50"/>
      <c r="N213" s="83">
        <f t="shared" si="55"/>
        <v>59519.028000000006</v>
      </c>
      <c r="O213" s="50">
        <f t="shared" si="55"/>
        <v>65394.938000000031</v>
      </c>
      <c r="P213" s="53"/>
      <c r="Q213" s="23"/>
    </row>
    <row r="214" spans="1:17" s="24" customFormat="1" ht="14.25" x14ac:dyDescent="0.2">
      <c r="A214" s="59"/>
      <c r="B214" s="60"/>
      <c r="C214" s="61" t="s">
        <v>78</v>
      </c>
      <c r="D214" s="84">
        <f t="shared" ref="D214:L214" si="56">SUM(D211:D213)</f>
        <v>0</v>
      </c>
      <c r="E214" s="62">
        <f t="shared" si="56"/>
        <v>0</v>
      </c>
      <c r="F214" s="62">
        <f t="shared" si="56"/>
        <v>0</v>
      </c>
      <c r="G214" s="62">
        <f t="shared" si="56"/>
        <v>0</v>
      </c>
      <c r="H214" s="62">
        <f t="shared" si="56"/>
        <v>0</v>
      </c>
      <c r="I214" s="85">
        <f t="shared" si="56"/>
        <v>0</v>
      </c>
      <c r="J214" s="64">
        <f t="shared" si="56"/>
        <v>0</v>
      </c>
      <c r="K214" s="65">
        <f t="shared" si="56"/>
        <v>0</v>
      </c>
      <c r="L214" s="65">
        <f t="shared" si="56"/>
        <v>0</v>
      </c>
      <c r="M214" s="69"/>
      <c r="N214" s="68">
        <f>SUM(N211:N213)</f>
        <v>498996.09899999958</v>
      </c>
      <c r="O214" s="69">
        <f>SUM(O211:O213)</f>
        <v>896120.08600000036</v>
      </c>
      <c r="P214" s="70"/>
      <c r="Q214" s="71"/>
    </row>
    <row r="215" spans="1:17" s="24" customFormat="1" ht="14.25" x14ac:dyDescent="0.2">
      <c r="A215" s="86"/>
      <c r="B215" s="87" t="s">
        <v>79</v>
      </c>
      <c r="C215" s="88"/>
      <c r="D215" s="89">
        <f t="shared" ref="D215:L215" si="57">D209+D214</f>
        <v>0</v>
      </c>
      <c r="E215" s="90">
        <f t="shared" si="57"/>
        <v>0</v>
      </c>
      <c r="F215" s="90">
        <f t="shared" si="57"/>
        <v>0</v>
      </c>
      <c r="G215" s="90">
        <f t="shared" si="57"/>
        <v>0</v>
      </c>
      <c r="H215" s="90">
        <f t="shared" si="57"/>
        <v>0</v>
      </c>
      <c r="I215" s="91">
        <f t="shared" si="57"/>
        <v>0</v>
      </c>
      <c r="J215" s="92">
        <f t="shared" si="57"/>
        <v>0</v>
      </c>
      <c r="K215" s="93">
        <f t="shared" si="57"/>
        <v>0</v>
      </c>
      <c r="L215" s="93">
        <f t="shared" si="57"/>
        <v>0</v>
      </c>
      <c r="M215" s="94"/>
      <c r="N215" s="95">
        <f>N209+N214</f>
        <v>613653.96249999967</v>
      </c>
      <c r="O215" s="94">
        <f>O209+O214</f>
        <v>906999.91100000031</v>
      </c>
      <c r="P215" s="96"/>
      <c r="Q215" s="71"/>
    </row>
    <row r="216" spans="1:17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</row>
    <row r="217" spans="1:17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</row>
    <row r="218" spans="1:17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</row>
    <row r="219" spans="1:17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</row>
    <row r="220" spans="1:17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631642.96249999967</v>
      </c>
      <c r="O220" s="121">
        <f>O215+O216</f>
        <v>913141.91100000031</v>
      </c>
      <c r="P220" s="119"/>
      <c r="Q220" s="23"/>
    </row>
    <row r="221" spans="1:17" s="24" customFormat="1" ht="23.25" x14ac:dyDescent="0.35">
      <c r="A221" s="120">
        <f>A199+31</f>
        <v>46333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</row>
    <row r="222" spans="1:17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</row>
    <row r="223" spans="1:17" s="24" customFormat="1" ht="14.25" x14ac:dyDescent="0.2">
      <c r="A223" s="35" t="s">
        <v>104</v>
      </c>
      <c r="B223" s="27"/>
      <c r="C223" s="28"/>
      <c r="D223" s="36" t="s">
        <v>158</v>
      </c>
      <c r="E223" s="37" t="s">
        <v>159</v>
      </c>
      <c r="F223" s="37" t="s">
        <v>160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</row>
    <row r="224" spans="1:17" s="24" customFormat="1" x14ac:dyDescent="0.2">
      <c r="A224" s="42" t="s">
        <v>105</v>
      </c>
      <c r="B224" s="43"/>
      <c r="C224" s="44"/>
      <c r="D224" s="45"/>
      <c r="E224" s="46"/>
      <c r="F224" s="46"/>
      <c r="G224" s="46"/>
      <c r="H224" s="46"/>
      <c r="I224" s="47">
        <f t="shared" ref="I224:I230" si="58">SUM(D224:H224)</f>
        <v>0</v>
      </c>
      <c r="J224" s="48"/>
      <c r="K224" s="48"/>
      <c r="L224" s="48"/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</row>
    <row r="225" spans="1:17" s="24" customFormat="1" x14ac:dyDescent="0.2">
      <c r="A225" s="42" t="s">
        <v>106</v>
      </c>
      <c r="B225" s="43"/>
      <c r="C225" s="44"/>
      <c r="D225" s="45"/>
      <c r="E225" s="46"/>
      <c r="F225" s="46"/>
      <c r="G225" s="46"/>
      <c r="H225" s="46"/>
      <c r="I225" s="47">
        <f t="shared" si="58"/>
        <v>0</v>
      </c>
      <c r="J225" s="48"/>
      <c r="K225" s="48"/>
      <c r="L225" s="48"/>
      <c r="M225" s="52"/>
      <c r="N225" s="50">
        <f t="shared" si="59"/>
        <v>50019.271000000001</v>
      </c>
      <c r="O225" s="50">
        <f t="shared" si="59"/>
        <v>4102.3320000000031</v>
      </c>
      <c r="P225" s="53"/>
      <c r="Q225" s="23"/>
    </row>
    <row r="226" spans="1:17" s="24" customFormat="1" x14ac:dyDescent="0.2">
      <c r="A226" s="42" t="s">
        <v>107</v>
      </c>
      <c r="B226" s="43"/>
      <c r="C226" s="44"/>
      <c r="D226" s="45"/>
      <c r="E226" s="46"/>
      <c r="F226" s="46"/>
      <c r="G226" s="411"/>
      <c r="H226" s="46"/>
      <c r="I226" s="47">
        <f t="shared" si="58"/>
        <v>0</v>
      </c>
      <c r="J226" s="48"/>
      <c r="K226" s="48"/>
      <c r="L226" s="48"/>
      <c r="M226" s="52"/>
      <c r="N226" s="50">
        <f t="shared" si="59"/>
        <v>14009.442000000008</v>
      </c>
      <c r="O226" s="50">
        <f t="shared" si="59"/>
        <v>1301.9389999999985</v>
      </c>
      <c r="P226" s="53"/>
      <c r="Q226" s="23"/>
    </row>
    <row r="227" spans="1:17" s="24" customFormat="1" x14ac:dyDescent="0.2">
      <c r="A227" s="42" t="s">
        <v>108</v>
      </c>
      <c r="B227" s="43"/>
      <c r="C227" s="44"/>
      <c r="D227" s="45"/>
      <c r="E227" s="46"/>
      <c r="F227" s="46"/>
      <c r="G227" s="412"/>
      <c r="H227" s="46"/>
      <c r="I227" s="47">
        <f t="shared" si="58"/>
        <v>0</v>
      </c>
      <c r="J227" s="48"/>
      <c r="K227" s="48"/>
      <c r="L227" s="48"/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</row>
    <row r="228" spans="1:17" s="24" customFormat="1" x14ac:dyDescent="0.2">
      <c r="A228" s="42" t="s">
        <v>109</v>
      </c>
      <c r="B228" s="43"/>
      <c r="C228" s="44"/>
      <c r="D228" s="45"/>
      <c r="E228" s="46"/>
      <c r="F228" s="46"/>
      <c r="G228" s="412"/>
      <c r="H228" s="46"/>
      <c r="I228" s="47">
        <f t="shared" si="58"/>
        <v>0</v>
      </c>
      <c r="J228" s="48"/>
      <c r="K228" s="48"/>
      <c r="L228" s="48"/>
      <c r="M228" s="52"/>
      <c r="N228" s="50">
        <f t="shared" si="59"/>
        <v>1574.3259999999991</v>
      </c>
      <c r="O228" s="50">
        <f t="shared" si="59"/>
        <v>10</v>
      </c>
      <c r="P228" s="53"/>
      <c r="Q228" s="23"/>
    </row>
    <row r="229" spans="1:17" s="24" customFormat="1" x14ac:dyDescent="0.2">
      <c r="A229" s="42" t="s">
        <v>110</v>
      </c>
      <c r="B229" s="43"/>
      <c r="C229" s="44"/>
      <c r="D229" s="45"/>
      <c r="E229" s="46"/>
      <c r="F229" s="46"/>
      <c r="G229" s="46"/>
      <c r="H229" s="46"/>
      <c r="I229" s="47">
        <f t="shared" si="58"/>
        <v>0</v>
      </c>
      <c r="J229" s="48"/>
      <c r="K229" s="48"/>
      <c r="L229" s="48"/>
      <c r="M229" s="52"/>
      <c r="N229" s="50">
        <f t="shared" si="59"/>
        <v>22500.859000000022</v>
      </c>
      <c r="O229" s="50">
        <f t="shared" si="59"/>
        <v>2996.1430000000014</v>
      </c>
      <c r="P229" s="53"/>
      <c r="Q229" s="23"/>
    </row>
    <row r="230" spans="1:17" s="24" customFormat="1" x14ac:dyDescent="0.2">
      <c r="A230" s="42" t="s">
        <v>111</v>
      </c>
      <c r="B230" s="43"/>
      <c r="C230" s="44"/>
      <c r="D230" s="45"/>
      <c r="E230" s="46"/>
      <c r="F230" s="46"/>
      <c r="G230" s="46"/>
      <c r="H230" s="46"/>
      <c r="I230" s="55">
        <f t="shared" si="58"/>
        <v>0</v>
      </c>
      <c r="J230" s="48"/>
      <c r="K230" s="48"/>
      <c r="L230" s="48"/>
      <c r="M230" s="57"/>
      <c r="N230" s="50">
        <f t="shared" si="59"/>
        <v>1899.9004999999984</v>
      </c>
      <c r="O230" s="50">
        <f t="shared" si="59"/>
        <v>3.0960000000000005</v>
      </c>
      <c r="P230" s="58"/>
      <c r="Q230" s="23"/>
    </row>
    <row r="231" spans="1:17" s="24" customFormat="1" ht="14.25" x14ac:dyDescent="0.2">
      <c r="A231" s="59"/>
      <c r="B231" s="60"/>
      <c r="C231" s="61" t="s">
        <v>77</v>
      </c>
      <c r="D231" s="62">
        <f t="shared" ref="D231:I231" si="60">SUM(D224:D230)</f>
        <v>0</v>
      </c>
      <c r="E231" s="62">
        <f t="shared" si="60"/>
        <v>0</v>
      </c>
      <c r="F231" s="62">
        <f t="shared" si="60"/>
        <v>0</v>
      </c>
      <c r="G231" s="62">
        <f t="shared" si="60"/>
        <v>0</v>
      </c>
      <c r="H231" s="62">
        <f t="shared" si="60"/>
        <v>0</v>
      </c>
      <c r="I231" s="63">
        <f t="shared" si="60"/>
        <v>0</v>
      </c>
      <c r="J231" s="64">
        <f>SUM(J224:J230)</f>
        <v>0</v>
      </c>
      <c r="K231" s="65">
        <f>SUM(K224:K230)</f>
        <v>0</v>
      </c>
      <c r="L231" s="65">
        <f>SUM(L224:L230)</f>
        <v>0</v>
      </c>
      <c r="M231" s="67"/>
      <c r="N231" s="68">
        <f>SUM(N224:N230)</f>
        <v>114657.86350000005</v>
      </c>
      <c r="O231" s="69">
        <f>SUM(O224:O230)</f>
        <v>10879.825000000003</v>
      </c>
      <c r="P231" s="70"/>
      <c r="Q231" s="71"/>
    </row>
    <row r="232" spans="1:17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</row>
    <row r="233" spans="1:17" s="24" customFormat="1" x14ac:dyDescent="0.2">
      <c r="A233" s="79" t="s">
        <v>112</v>
      </c>
      <c r="B233" s="80"/>
      <c r="C233" s="81"/>
      <c r="D233" s="413"/>
      <c r="E233" s="412"/>
      <c r="F233" s="412"/>
      <c r="G233" s="412"/>
      <c r="H233" s="46"/>
      <c r="I233" s="47">
        <f>SUM(D233:H233)</f>
        <v>0</v>
      </c>
      <c r="J233" s="82"/>
      <c r="K233" s="82"/>
      <c r="L233" s="82"/>
      <c r="M233" s="50"/>
      <c r="N233" s="83">
        <f t="shared" ref="N233:O235" si="61">N211+(J233/1000)</f>
        <v>438875.21499999956</v>
      </c>
      <c r="O233" s="50">
        <f t="shared" si="61"/>
        <v>830244.92200000025</v>
      </c>
      <c r="P233" s="53"/>
      <c r="Q233" s="23"/>
    </row>
    <row r="234" spans="1:17" s="24" customFormat="1" x14ac:dyDescent="0.2">
      <c r="A234" s="79" t="s">
        <v>154</v>
      </c>
      <c r="B234" s="80"/>
      <c r="C234" s="81"/>
      <c r="D234" s="45"/>
      <c r="E234" s="46"/>
      <c r="F234" s="46"/>
      <c r="G234" s="46"/>
      <c r="H234" s="46"/>
      <c r="I234" s="47">
        <f>SUM(D234:H234)</f>
        <v>0</v>
      </c>
      <c r="J234" s="82"/>
      <c r="K234" s="82"/>
      <c r="L234" s="82"/>
      <c r="M234" s="50"/>
      <c r="N234" s="83">
        <f t="shared" si="61"/>
        <v>601.85599999999999</v>
      </c>
      <c r="O234" s="50">
        <f t="shared" si="61"/>
        <v>480.22599999999989</v>
      </c>
      <c r="P234" s="53"/>
      <c r="Q234" s="23"/>
    </row>
    <row r="235" spans="1:17" s="24" customFormat="1" x14ac:dyDescent="0.2">
      <c r="A235" s="79" t="s">
        <v>113</v>
      </c>
      <c r="B235" s="80"/>
      <c r="C235" s="81"/>
      <c r="D235" s="45"/>
      <c r="E235" s="46"/>
      <c r="F235" s="46"/>
      <c r="G235" s="46"/>
      <c r="H235" s="46"/>
      <c r="I235" s="47">
        <f>SUM(D235:H235)</f>
        <v>0</v>
      </c>
      <c r="J235" s="82"/>
      <c r="K235" s="82"/>
      <c r="L235" s="82"/>
      <c r="M235" s="50"/>
      <c r="N235" s="83">
        <f t="shared" si="61"/>
        <v>59519.028000000006</v>
      </c>
      <c r="O235" s="50">
        <f t="shared" si="61"/>
        <v>65394.938000000031</v>
      </c>
      <c r="P235" s="53"/>
      <c r="Q235" s="23"/>
    </row>
    <row r="236" spans="1:17" s="24" customFormat="1" ht="14.25" x14ac:dyDescent="0.2">
      <c r="A236" s="59"/>
      <c r="B236" s="60"/>
      <c r="C236" s="61" t="s">
        <v>78</v>
      </c>
      <c r="D236" s="84">
        <f t="shared" ref="D236:L236" si="62">SUM(D233:D235)</f>
        <v>0</v>
      </c>
      <c r="E236" s="62">
        <f t="shared" si="62"/>
        <v>0</v>
      </c>
      <c r="F236" s="62">
        <f t="shared" si="62"/>
        <v>0</v>
      </c>
      <c r="G236" s="62">
        <f t="shared" si="62"/>
        <v>0</v>
      </c>
      <c r="H236" s="62">
        <f t="shared" si="62"/>
        <v>0</v>
      </c>
      <c r="I236" s="85">
        <f t="shared" si="62"/>
        <v>0</v>
      </c>
      <c r="J236" s="64">
        <f t="shared" si="62"/>
        <v>0</v>
      </c>
      <c r="K236" s="65">
        <f t="shared" si="62"/>
        <v>0</v>
      </c>
      <c r="L236" s="65">
        <f t="shared" si="62"/>
        <v>0</v>
      </c>
      <c r="M236" s="69"/>
      <c r="N236" s="68">
        <f>SUM(N233:N235)</f>
        <v>498996.09899999958</v>
      </c>
      <c r="O236" s="69">
        <f>SUM(O233:O235)</f>
        <v>896120.08600000036</v>
      </c>
      <c r="P236" s="70"/>
      <c r="Q236" s="71"/>
    </row>
    <row r="237" spans="1:17" s="24" customFormat="1" ht="14.25" x14ac:dyDescent="0.2">
      <c r="A237" s="86"/>
      <c r="B237" s="87" t="s">
        <v>79</v>
      </c>
      <c r="C237" s="88"/>
      <c r="D237" s="89">
        <f t="shared" ref="D237:L237" si="63">D231+D236</f>
        <v>0</v>
      </c>
      <c r="E237" s="90">
        <f t="shared" si="63"/>
        <v>0</v>
      </c>
      <c r="F237" s="90">
        <f t="shared" si="63"/>
        <v>0</v>
      </c>
      <c r="G237" s="90">
        <f t="shared" si="63"/>
        <v>0</v>
      </c>
      <c r="H237" s="90">
        <f t="shared" si="63"/>
        <v>0</v>
      </c>
      <c r="I237" s="91">
        <f t="shared" si="63"/>
        <v>0</v>
      </c>
      <c r="J237" s="92">
        <f t="shared" si="63"/>
        <v>0</v>
      </c>
      <c r="K237" s="93">
        <f t="shared" si="63"/>
        <v>0</v>
      </c>
      <c r="L237" s="93">
        <f t="shared" si="63"/>
        <v>0</v>
      </c>
      <c r="M237" s="94"/>
      <c r="N237" s="95">
        <f>N231+N236</f>
        <v>613653.96249999967</v>
      </c>
      <c r="O237" s="94">
        <f>O231+O236</f>
        <v>906999.91100000031</v>
      </c>
      <c r="P237" s="96"/>
      <c r="Q237" s="71"/>
    </row>
    <row r="238" spans="1:17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</row>
    <row r="239" spans="1:17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</row>
    <row r="240" spans="1:17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</row>
    <row r="241" spans="1:17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</row>
    <row r="242" spans="1:17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631642.96249999967</v>
      </c>
      <c r="O242" s="121">
        <f>O237+O238</f>
        <v>913141.91100000031</v>
      </c>
      <c r="P242" s="119"/>
      <c r="Q242" s="23"/>
    </row>
    <row r="243" spans="1:17" s="24" customFormat="1" ht="23.25" x14ac:dyDescent="0.35">
      <c r="A243" s="120">
        <f>A221+31</f>
        <v>46364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</row>
    <row r="244" spans="1:17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</row>
    <row r="245" spans="1:17" s="24" customFormat="1" ht="14.25" x14ac:dyDescent="0.2">
      <c r="A245" s="35" t="s">
        <v>104</v>
      </c>
      <c r="B245" s="27"/>
      <c r="C245" s="28"/>
      <c r="D245" s="36" t="s">
        <v>158</v>
      </c>
      <c r="E245" s="37" t="s">
        <v>159</v>
      </c>
      <c r="F245" s="37" t="s">
        <v>160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</row>
    <row r="246" spans="1:17" s="24" customFormat="1" x14ac:dyDescent="0.2">
      <c r="A246" s="42" t="s">
        <v>105</v>
      </c>
      <c r="B246" s="43"/>
      <c r="C246" s="44"/>
      <c r="D246" s="45"/>
      <c r="E246" s="46"/>
      <c r="F246" s="46"/>
      <c r="G246" s="46"/>
      <c r="H246" s="46"/>
      <c r="I246" s="47">
        <f t="shared" ref="I246:I252" si="64">SUM(D246:H246)</f>
        <v>0</v>
      </c>
      <c r="J246" s="48"/>
      <c r="K246" s="48"/>
      <c r="L246" s="48"/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</row>
    <row r="247" spans="1:17" s="24" customFormat="1" x14ac:dyDescent="0.2">
      <c r="A247" s="42" t="s">
        <v>106</v>
      </c>
      <c r="B247" s="43"/>
      <c r="C247" s="44"/>
      <c r="D247" s="45"/>
      <c r="E247" s="46"/>
      <c r="F247" s="412"/>
      <c r="G247" s="412"/>
      <c r="H247" s="412"/>
      <c r="I247" s="47">
        <f t="shared" si="64"/>
        <v>0</v>
      </c>
      <c r="J247" s="48"/>
      <c r="K247" s="48"/>
      <c r="L247" s="48"/>
      <c r="M247" s="52"/>
      <c r="N247" s="50">
        <f t="shared" si="65"/>
        <v>50019.271000000001</v>
      </c>
      <c r="O247" s="50">
        <f t="shared" si="65"/>
        <v>4102.3320000000031</v>
      </c>
      <c r="P247" s="53"/>
      <c r="Q247" s="23"/>
    </row>
    <row r="248" spans="1:17" s="24" customFormat="1" x14ac:dyDescent="0.2">
      <c r="A248" s="42" t="s">
        <v>107</v>
      </c>
      <c r="B248" s="43"/>
      <c r="C248" s="44"/>
      <c r="D248" s="45"/>
      <c r="E248" s="46"/>
      <c r="F248" s="412"/>
      <c r="G248" s="412"/>
      <c r="H248" s="412"/>
      <c r="I248" s="47">
        <f t="shared" si="64"/>
        <v>0</v>
      </c>
      <c r="J248" s="48"/>
      <c r="K248" s="48"/>
      <c r="L248" s="48"/>
      <c r="M248" s="52"/>
      <c r="N248" s="50">
        <f t="shared" si="65"/>
        <v>14009.442000000008</v>
      </c>
      <c r="O248" s="50">
        <f t="shared" si="65"/>
        <v>1301.9389999999985</v>
      </c>
      <c r="P248" s="53"/>
      <c r="Q248" s="23"/>
    </row>
    <row r="249" spans="1:17" s="24" customFormat="1" x14ac:dyDescent="0.2">
      <c r="A249" s="42" t="s">
        <v>108</v>
      </c>
      <c r="B249" s="43"/>
      <c r="C249" s="44"/>
      <c r="D249" s="45"/>
      <c r="E249" s="46"/>
      <c r="F249" s="412"/>
      <c r="G249" s="412"/>
      <c r="H249" s="412"/>
      <c r="I249" s="47">
        <f t="shared" si="64"/>
        <v>0</v>
      </c>
      <c r="J249" s="48"/>
      <c r="K249" s="48"/>
      <c r="L249" s="48"/>
      <c r="M249" s="52"/>
      <c r="N249" s="50">
        <f t="shared" si="65"/>
        <v>6104.5660000000034</v>
      </c>
      <c r="O249" s="50">
        <f>O227+(K249/1000)</f>
        <v>634.59499999999969</v>
      </c>
      <c r="P249" s="53"/>
      <c r="Q249" s="23"/>
    </row>
    <row r="250" spans="1:17" s="24" customFormat="1" x14ac:dyDescent="0.2">
      <c r="A250" s="42" t="s">
        <v>109</v>
      </c>
      <c r="B250" s="43"/>
      <c r="C250" s="44"/>
      <c r="D250" s="45"/>
      <c r="E250" s="46"/>
      <c r="F250" s="412"/>
      <c r="G250" s="412"/>
      <c r="H250" s="412"/>
      <c r="I250" s="47">
        <f t="shared" si="64"/>
        <v>0</v>
      </c>
      <c r="J250" s="48"/>
      <c r="K250" s="48"/>
      <c r="L250" s="48"/>
      <c r="M250" s="52"/>
      <c r="N250" s="50">
        <f t="shared" si="65"/>
        <v>1574.3259999999991</v>
      </c>
      <c r="O250" s="50">
        <f t="shared" si="65"/>
        <v>10</v>
      </c>
      <c r="P250" s="53"/>
      <c r="Q250" s="23"/>
    </row>
    <row r="251" spans="1:17" s="24" customFormat="1" x14ac:dyDescent="0.2">
      <c r="A251" s="42" t="s">
        <v>110</v>
      </c>
      <c r="B251" s="43"/>
      <c r="C251" s="44"/>
      <c r="D251" s="45"/>
      <c r="E251" s="46"/>
      <c r="F251" s="46"/>
      <c r="G251" s="46"/>
      <c r="H251" s="46"/>
      <c r="I251" s="47">
        <f t="shared" si="64"/>
        <v>0</v>
      </c>
      <c r="J251" s="48"/>
      <c r="K251" s="48"/>
      <c r="L251" s="48"/>
      <c r="M251" s="52"/>
      <c r="N251" s="50">
        <f t="shared" si="65"/>
        <v>22500.859000000022</v>
      </c>
      <c r="O251" s="50">
        <f t="shared" si="65"/>
        <v>2996.1430000000014</v>
      </c>
      <c r="P251" s="53"/>
      <c r="Q251" s="23"/>
    </row>
    <row r="252" spans="1:17" s="24" customFormat="1" x14ac:dyDescent="0.2">
      <c r="A252" s="42" t="s">
        <v>111</v>
      </c>
      <c r="B252" s="43"/>
      <c r="C252" s="44"/>
      <c r="D252" s="45"/>
      <c r="E252" s="46"/>
      <c r="F252" s="46"/>
      <c r="G252" s="46"/>
      <c r="H252" s="46"/>
      <c r="I252" s="55">
        <f t="shared" si="64"/>
        <v>0</v>
      </c>
      <c r="J252" s="48"/>
      <c r="K252" s="48"/>
      <c r="L252" s="48"/>
      <c r="M252" s="57"/>
      <c r="N252" s="50">
        <f t="shared" si="65"/>
        <v>1899.9004999999984</v>
      </c>
      <c r="O252" s="50">
        <f t="shared" si="65"/>
        <v>3.0960000000000005</v>
      </c>
      <c r="P252" s="58"/>
      <c r="Q252" s="23"/>
    </row>
    <row r="253" spans="1:17" s="24" customFormat="1" ht="14.25" x14ac:dyDescent="0.2">
      <c r="A253" s="59"/>
      <c r="B253" s="60"/>
      <c r="C253" s="61" t="s">
        <v>77</v>
      </c>
      <c r="D253" s="62">
        <f t="shared" ref="D253:I253" si="66">SUM(D246:D252)</f>
        <v>0</v>
      </c>
      <c r="E253" s="62">
        <f t="shared" si="66"/>
        <v>0</v>
      </c>
      <c r="F253" s="62">
        <f t="shared" si="66"/>
        <v>0</v>
      </c>
      <c r="G253" s="62">
        <f t="shared" si="66"/>
        <v>0</v>
      </c>
      <c r="H253" s="62">
        <f t="shared" si="66"/>
        <v>0</v>
      </c>
      <c r="I253" s="63">
        <f t="shared" si="66"/>
        <v>0</v>
      </c>
      <c r="J253" s="64">
        <f>SUM(J246:J252)</f>
        <v>0</v>
      </c>
      <c r="K253" s="65">
        <f>SUM(K246:K252)</f>
        <v>0</v>
      </c>
      <c r="L253" s="65">
        <f>SUM(L246:L252)</f>
        <v>0</v>
      </c>
      <c r="M253" s="67"/>
      <c r="N253" s="68">
        <f>SUM(N246:N252)</f>
        <v>114657.86350000005</v>
      </c>
      <c r="O253" s="69">
        <f>SUM(O246:O252)</f>
        <v>10879.825000000003</v>
      </c>
      <c r="P253" s="70"/>
      <c r="Q253" s="71"/>
    </row>
    <row r="254" spans="1:17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</row>
    <row r="255" spans="1:17" s="24" customFormat="1" x14ac:dyDescent="0.2">
      <c r="A255" s="79" t="s">
        <v>112</v>
      </c>
      <c r="B255" s="80"/>
      <c r="C255" s="81"/>
      <c r="D255" s="413"/>
      <c r="E255" s="412"/>
      <c r="F255" s="412"/>
      <c r="G255" s="412"/>
      <c r="H255" s="46"/>
      <c r="I255" s="47">
        <f>SUM(D255:H255)</f>
        <v>0</v>
      </c>
      <c r="J255" s="82"/>
      <c r="K255" s="82"/>
      <c r="L255" s="82"/>
      <c r="M255" s="50"/>
      <c r="N255" s="83">
        <f t="shared" ref="N255:O257" si="67">N233+(J255/1000)</f>
        <v>438875.21499999956</v>
      </c>
      <c r="O255" s="50">
        <f t="shared" si="67"/>
        <v>830244.92200000025</v>
      </c>
      <c r="P255" s="53"/>
      <c r="Q255" s="23"/>
    </row>
    <row r="256" spans="1:17" s="24" customFormat="1" x14ac:dyDescent="0.2">
      <c r="A256" s="79" t="s">
        <v>154</v>
      </c>
      <c r="B256" s="80"/>
      <c r="C256" s="81"/>
      <c r="D256" s="45"/>
      <c r="E256" s="46"/>
      <c r="F256" s="46"/>
      <c r="G256" s="46"/>
      <c r="H256" s="46"/>
      <c r="I256" s="47">
        <f>SUM(D256:H256)</f>
        <v>0</v>
      </c>
      <c r="J256" s="82"/>
      <c r="K256" s="82"/>
      <c r="L256" s="82"/>
      <c r="M256" s="50"/>
      <c r="N256" s="83">
        <f t="shared" si="67"/>
        <v>601.85599999999999</v>
      </c>
      <c r="O256" s="50">
        <f t="shared" si="67"/>
        <v>480.22599999999989</v>
      </c>
      <c r="P256" s="53"/>
      <c r="Q256" s="23"/>
    </row>
    <row r="257" spans="1:17" s="24" customFormat="1" x14ac:dyDescent="0.2">
      <c r="A257" s="79" t="s">
        <v>113</v>
      </c>
      <c r="B257" s="80"/>
      <c r="C257" s="81"/>
      <c r="D257" s="45"/>
      <c r="E257" s="46"/>
      <c r="F257" s="46"/>
      <c r="G257" s="46"/>
      <c r="H257" s="46"/>
      <c r="I257" s="47">
        <f>SUM(D257:H257)</f>
        <v>0</v>
      </c>
      <c r="J257" s="82"/>
      <c r="K257" s="82"/>
      <c r="L257" s="82"/>
      <c r="M257" s="50"/>
      <c r="N257" s="83">
        <f t="shared" si="67"/>
        <v>59519.028000000006</v>
      </c>
      <c r="O257" s="50">
        <f t="shared" si="67"/>
        <v>65394.938000000031</v>
      </c>
      <c r="P257" s="53"/>
      <c r="Q257" s="23"/>
    </row>
    <row r="258" spans="1:17" s="24" customFormat="1" ht="14.25" x14ac:dyDescent="0.2">
      <c r="A258" s="59"/>
      <c r="B258" s="60"/>
      <c r="C258" s="61" t="s">
        <v>78</v>
      </c>
      <c r="D258" s="84">
        <f t="shared" ref="D258:L258" si="68">SUM(D255:D257)</f>
        <v>0</v>
      </c>
      <c r="E258" s="62">
        <f t="shared" si="68"/>
        <v>0</v>
      </c>
      <c r="F258" s="62">
        <f t="shared" si="68"/>
        <v>0</v>
      </c>
      <c r="G258" s="62">
        <f t="shared" si="68"/>
        <v>0</v>
      </c>
      <c r="H258" s="62">
        <f t="shared" si="68"/>
        <v>0</v>
      </c>
      <c r="I258" s="85">
        <f t="shared" si="68"/>
        <v>0</v>
      </c>
      <c r="J258" s="64">
        <f t="shared" si="68"/>
        <v>0</v>
      </c>
      <c r="K258" s="65">
        <f t="shared" si="68"/>
        <v>0</v>
      </c>
      <c r="L258" s="65">
        <f t="shared" si="68"/>
        <v>0</v>
      </c>
      <c r="M258" s="69"/>
      <c r="N258" s="68">
        <f>SUM(N255:N257)</f>
        <v>498996.09899999958</v>
      </c>
      <c r="O258" s="69">
        <f>SUM(O255:O257)</f>
        <v>896120.08600000036</v>
      </c>
      <c r="P258" s="70"/>
      <c r="Q258" s="71"/>
    </row>
    <row r="259" spans="1:17" s="24" customFormat="1" ht="14.25" x14ac:dyDescent="0.2">
      <c r="A259" s="86"/>
      <c r="B259" s="87" t="s">
        <v>79</v>
      </c>
      <c r="C259" s="88"/>
      <c r="D259" s="89">
        <f t="shared" ref="D259:L259" si="69">D253+D258</f>
        <v>0</v>
      </c>
      <c r="E259" s="90">
        <f t="shared" si="69"/>
        <v>0</v>
      </c>
      <c r="F259" s="90">
        <f t="shared" si="69"/>
        <v>0</v>
      </c>
      <c r="G259" s="90">
        <f t="shared" si="69"/>
        <v>0</v>
      </c>
      <c r="H259" s="90">
        <f t="shared" si="69"/>
        <v>0</v>
      </c>
      <c r="I259" s="91">
        <f t="shared" si="69"/>
        <v>0</v>
      </c>
      <c r="J259" s="92">
        <f t="shared" si="69"/>
        <v>0</v>
      </c>
      <c r="K259" s="93">
        <f t="shared" si="69"/>
        <v>0</v>
      </c>
      <c r="L259" s="93">
        <f t="shared" si="69"/>
        <v>0</v>
      </c>
      <c r="M259" s="94"/>
      <c r="N259" s="95">
        <f>N253+N258</f>
        <v>613653.96249999967</v>
      </c>
      <c r="O259" s="94">
        <f>O253+O258</f>
        <v>906999.91100000031</v>
      </c>
      <c r="P259" s="96"/>
      <c r="Q259" s="71"/>
    </row>
    <row r="260" spans="1:17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</row>
    <row r="261" spans="1:17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</row>
    <row r="262" spans="1:17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</row>
    <row r="263" spans="1:17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</row>
    <row r="264" spans="1:17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631642.96249999967</v>
      </c>
      <c r="O264" s="121">
        <f>O259+O260</f>
        <v>913141.91100000031</v>
      </c>
      <c r="P264" s="119"/>
      <c r="Q264" s="23"/>
    </row>
    <row r="265" spans="1:17" s="24" customFormat="1" ht="18.75" x14ac:dyDescent="0.2">
      <c r="A265" s="122" t="s">
        <v>184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</row>
    <row r="266" spans="1:17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</row>
    <row r="267" spans="1:17" s="24" customFormat="1" ht="14.25" x14ac:dyDescent="0.2">
      <c r="A267" s="136" t="s">
        <v>104</v>
      </c>
      <c r="B267" s="128"/>
      <c r="C267" s="129"/>
      <c r="D267" s="415" t="s">
        <v>158</v>
      </c>
      <c r="E267" s="414" t="s">
        <v>159</v>
      </c>
      <c r="F267" s="414" t="s">
        <v>160</v>
      </c>
      <c r="G267" s="414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</row>
    <row r="268" spans="1:17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0</v>
      </c>
      <c r="H268" s="76">
        <f t="shared" si="70"/>
        <v>0</v>
      </c>
      <c r="I268" s="145">
        <f t="shared" ref="I268:I274" si="71">SUM(D268:H268)</f>
        <v>0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</row>
    <row r="269" spans="1:17" s="24" customFormat="1" x14ac:dyDescent="0.2">
      <c r="A269" s="142" t="s">
        <v>106</v>
      </c>
      <c r="B269" s="143"/>
      <c r="C269" s="144"/>
      <c r="D269" s="75">
        <f t="shared" si="70"/>
        <v>0</v>
      </c>
      <c r="E269" s="76">
        <f t="shared" si="70"/>
        <v>0</v>
      </c>
      <c r="F269" s="76">
        <f t="shared" si="70"/>
        <v>0</v>
      </c>
      <c r="G269" s="76">
        <f t="shared" si="70"/>
        <v>0</v>
      </c>
      <c r="H269" s="76">
        <f t="shared" si="70"/>
        <v>0</v>
      </c>
      <c r="I269" s="47">
        <f t="shared" si="71"/>
        <v>0</v>
      </c>
      <c r="J269" s="146">
        <f t="shared" si="72"/>
        <v>39209</v>
      </c>
      <c r="K269" s="50">
        <f t="shared" si="72"/>
        <v>4409</v>
      </c>
      <c r="L269" s="50">
        <f t="shared" si="72"/>
        <v>1144446</v>
      </c>
      <c r="M269" s="52"/>
      <c r="N269" s="50">
        <f t="shared" si="73"/>
        <v>50019.271000000001</v>
      </c>
      <c r="O269" s="50">
        <f t="shared" si="73"/>
        <v>4102.3320000000031</v>
      </c>
      <c r="P269" s="53"/>
      <c r="Q269" s="23"/>
    </row>
    <row r="270" spans="1:17" s="24" customFormat="1" x14ac:dyDescent="0.2">
      <c r="A270" s="142" t="s">
        <v>107</v>
      </c>
      <c r="B270" s="143"/>
      <c r="C270" s="144"/>
      <c r="D270" s="75">
        <f t="shared" si="70"/>
        <v>0</v>
      </c>
      <c r="E270" s="76">
        <f t="shared" si="70"/>
        <v>0</v>
      </c>
      <c r="F270" s="76">
        <f t="shared" si="70"/>
        <v>0</v>
      </c>
      <c r="G270" s="76">
        <f t="shared" si="70"/>
        <v>0</v>
      </c>
      <c r="H270" s="76">
        <f t="shared" si="70"/>
        <v>0</v>
      </c>
      <c r="I270" s="47">
        <f t="shared" si="71"/>
        <v>0</v>
      </c>
      <c r="J270" s="146">
        <f t="shared" si="72"/>
        <v>21971</v>
      </c>
      <c r="K270" s="50">
        <f t="shared" si="72"/>
        <v>3658</v>
      </c>
      <c r="L270" s="50">
        <f t="shared" si="72"/>
        <v>498985</v>
      </c>
      <c r="M270" s="52"/>
      <c r="N270" s="50">
        <f t="shared" si="73"/>
        <v>14009.442000000008</v>
      </c>
      <c r="O270" s="50">
        <f t="shared" si="73"/>
        <v>1301.9389999999985</v>
      </c>
      <c r="P270" s="53"/>
      <c r="Q270" s="23"/>
    </row>
    <row r="271" spans="1:17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0</v>
      </c>
      <c r="H271" s="76">
        <f t="shared" si="70"/>
        <v>0</v>
      </c>
      <c r="I271" s="47">
        <f t="shared" si="71"/>
        <v>0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</row>
    <row r="272" spans="1:17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0</v>
      </c>
      <c r="G272" s="76">
        <f t="shared" si="70"/>
        <v>0</v>
      </c>
      <c r="H272" s="76">
        <f t="shared" si="70"/>
        <v>0</v>
      </c>
      <c r="I272" s="47">
        <f t="shared" si="71"/>
        <v>0</v>
      </c>
      <c r="J272" s="146">
        <f t="shared" si="72"/>
        <v>2445</v>
      </c>
      <c r="K272" s="50">
        <f t="shared" si="72"/>
        <v>0</v>
      </c>
      <c r="L272" s="50">
        <f t="shared" si="72"/>
        <v>17493</v>
      </c>
      <c r="M272" s="52"/>
      <c r="N272" s="50">
        <f t="shared" si="73"/>
        <v>1574.3259999999991</v>
      </c>
      <c r="O272" s="50">
        <f t="shared" si="73"/>
        <v>10</v>
      </c>
      <c r="P272" s="53"/>
      <c r="Q272" s="23"/>
    </row>
    <row r="273" spans="1:17" s="24" customFormat="1" x14ac:dyDescent="0.2">
      <c r="A273" s="142" t="s">
        <v>110</v>
      </c>
      <c r="B273" s="143"/>
      <c r="C273" s="144"/>
      <c r="D273" s="75">
        <f t="shared" si="70"/>
        <v>0</v>
      </c>
      <c r="E273" s="76">
        <f t="shared" si="70"/>
        <v>0</v>
      </c>
      <c r="F273" s="76">
        <f t="shared" si="70"/>
        <v>0</v>
      </c>
      <c r="G273" s="76">
        <f t="shared" si="70"/>
        <v>0</v>
      </c>
      <c r="H273" s="76">
        <f t="shared" si="70"/>
        <v>0</v>
      </c>
      <c r="I273" s="47">
        <f t="shared" si="71"/>
        <v>0</v>
      </c>
      <c r="J273" s="146">
        <f t="shared" si="72"/>
        <v>43660</v>
      </c>
      <c r="K273" s="50">
        <f t="shared" si="72"/>
        <v>4370</v>
      </c>
      <c r="L273" s="50">
        <f t="shared" si="72"/>
        <v>466532</v>
      </c>
      <c r="M273" s="52"/>
      <c r="N273" s="50">
        <f t="shared" si="73"/>
        <v>22500.859000000022</v>
      </c>
      <c r="O273" s="50">
        <f t="shared" si="73"/>
        <v>2996.1430000000014</v>
      </c>
      <c r="P273" s="53"/>
      <c r="Q273" s="23"/>
    </row>
    <row r="274" spans="1:17" s="24" customFormat="1" x14ac:dyDescent="0.2">
      <c r="A274" s="142" t="s">
        <v>111</v>
      </c>
      <c r="B274" s="143"/>
      <c r="C274" s="144"/>
      <c r="D274" s="75">
        <f t="shared" si="70"/>
        <v>0</v>
      </c>
      <c r="E274" s="76">
        <f t="shared" si="70"/>
        <v>0</v>
      </c>
      <c r="F274" s="76">
        <f t="shared" si="70"/>
        <v>0</v>
      </c>
      <c r="G274" s="76">
        <f t="shared" si="70"/>
        <v>0</v>
      </c>
      <c r="H274" s="76">
        <f t="shared" si="70"/>
        <v>0</v>
      </c>
      <c r="I274" s="55">
        <f t="shared" si="71"/>
        <v>0</v>
      </c>
      <c r="J274" s="146">
        <f t="shared" si="72"/>
        <v>8527</v>
      </c>
      <c r="K274" s="147">
        <f t="shared" si="72"/>
        <v>0</v>
      </c>
      <c r="L274" s="147">
        <f t="shared" si="72"/>
        <v>11141</v>
      </c>
      <c r="M274" s="57"/>
      <c r="N274" s="50">
        <f t="shared" si="73"/>
        <v>1899.9004999999984</v>
      </c>
      <c r="O274" s="50">
        <f t="shared" si="73"/>
        <v>3.0960000000000005</v>
      </c>
      <c r="P274" s="58"/>
      <c r="Q274" s="23"/>
    </row>
    <row r="275" spans="1:17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0</v>
      </c>
      <c r="E275" s="151">
        <f t="shared" si="74"/>
        <v>0</v>
      </c>
      <c r="F275" s="151">
        <f t="shared" si="74"/>
        <v>0</v>
      </c>
      <c r="G275" s="151">
        <f t="shared" si="74"/>
        <v>0</v>
      </c>
      <c r="H275" s="151">
        <f t="shared" si="74"/>
        <v>0</v>
      </c>
      <c r="I275" s="152">
        <f t="shared" si="74"/>
        <v>0</v>
      </c>
      <c r="J275" s="153">
        <f t="shared" si="74"/>
        <v>115812</v>
      </c>
      <c r="K275" s="154">
        <f t="shared" si="74"/>
        <v>12437</v>
      </c>
      <c r="L275" s="155">
        <f t="shared" si="74"/>
        <v>2138597</v>
      </c>
      <c r="M275" s="156"/>
      <c r="N275" s="157">
        <f>SUM(N268:N274)</f>
        <v>114657.86350000005</v>
      </c>
      <c r="O275" s="158">
        <f>SUM(O268:O274)</f>
        <v>10879.825000000003</v>
      </c>
      <c r="P275" s="159"/>
      <c r="Q275" s="23"/>
    </row>
    <row r="276" spans="1:17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</row>
    <row r="277" spans="1:17" s="24" customFormat="1" x14ac:dyDescent="0.2">
      <c r="A277" s="163" t="s">
        <v>112</v>
      </c>
      <c r="B277" s="164"/>
      <c r="C277" s="165"/>
      <c r="D277" s="75">
        <f>D255</f>
        <v>0</v>
      </c>
      <c r="E277" s="76">
        <f>E255</f>
        <v>0</v>
      </c>
      <c r="F277" s="76">
        <f>F255</f>
        <v>0</v>
      </c>
      <c r="G277" s="76">
        <f>G255</f>
        <v>0</v>
      </c>
      <c r="H277" s="76">
        <f>H255</f>
        <v>0</v>
      </c>
      <c r="I277" s="47">
        <f>SUM(D277:H277)</f>
        <v>0</v>
      </c>
      <c r="J277" s="146">
        <f t="shared" ref="J277:L279" si="75">J13+J35+J57+J79+J101+J123+J145+J167+J189+J211+J233+J255</f>
        <v>343959</v>
      </c>
      <c r="K277" s="77">
        <f t="shared" si="75"/>
        <v>5200334</v>
      </c>
      <c r="L277" s="77">
        <f t="shared" si="75"/>
        <v>10166861</v>
      </c>
      <c r="M277" s="50"/>
      <c r="N277" s="83">
        <f t="shared" ref="N277:O279" si="76">N255</f>
        <v>438875.21499999956</v>
      </c>
      <c r="O277" s="50">
        <f t="shared" si="76"/>
        <v>830244.92200000025</v>
      </c>
      <c r="P277" s="53"/>
      <c r="Q277" s="23"/>
    </row>
    <row r="278" spans="1:17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15173</v>
      </c>
      <c r="K278" s="77">
        <f t="shared" si="75"/>
        <v>12126</v>
      </c>
      <c r="L278" s="77">
        <f t="shared" si="75"/>
        <v>92901</v>
      </c>
      <c r="M278" s="50"/>
      <c r="N278" s="83">
        <f t="shared" si="76"/>
        <v>601.85599999999999</v>
      </c>
      <c r="O278" s="50">
        <f t="shared" si="76"/>
        <v>480.22599999999989</v>
      </c>
      <c r="P278" s="53"/>
      <c r="Q278" s="23"/>
    </row>
    <row r="279" spans="1:17" s="24" customFormat="1" x14ac:dyDescent="0.2">
      <c r="A279" s="163" t="s">
        <v>113</v>
      </c>
      <c r="B279" s="164"/>
      <c r="C279" s="165"/>
      <c r="D279" s="75">
        <f>D257</f>
        <v>0</v>
      </c>
      <c r="E279" s="76">
        <f>E257</f>
        <v>0</v>
      </c>
      <c r="F279" s="76">
        <f>F257</f>
        <v>0</v>
      </c>
      <c r="G279" s="76">
        <f>G257</f>
        <v>0</v>
      </c>
      <c r="H279" s="76">
        <f>H257</f>
        <v>0</v>
      </c>
      <c r="I279" s="47">
        <f>SUM(D279:H279)</f>
        <v>0</v>
      </c>
      <c r="J279" s="146">
        <f t="shared" si="75"/>
        <v>0</v>
      </c>
      <c r="K279" s="77">
        <f t="shared" si="75"/>
        <v>0</v>
      </c>
      <c r="L279" s="77">
        <f t="shared" si="75"/>
        <v>0</v>
      </c>
      <c r="M279" s="50"/>
      <c r="N279" s="83">
        <f t="shared" si="76"/>
        <v>59519.028000000006</v>
      </c>
      <c r="O279" s="50">
        <f t="shared" si="76"/>
        <v>65394.938000000031</v>
      </c>
      <c r="P279" s="53"/>
      <c r="Q279" s="23"/>
    </row>
    <row r="280" spans="1:17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2</v>
      </c>
      <c r="E280" s="151">
        <f t="shared" si="77"/>
        <v>0</v>
      </c>
      <c r="F280" s="151">
        <f t="shared" si="77"/>
        <v>0</v>
      </c>
      <c r="G280" s="151">
        <f t="shared" si="77"/>
        <v>1</v>
      </c>
      <c r="H280" s="151">
        <f t="shared" si="77"/>
        <v>0</v>
      </c>
      <c r="I280" s="152">
        <f t="shared" si="77"/>
        <v>3</v>
      </c>
      <c r="J280" s="153">
        <f t="shared" si="77"/>
        <v>359132</v>
      </c>
      <c r="K280" s="154">
        <f t="shared" si="77"/>
        <v>5212460</v>
      </c>
      <c r="L280" s="154">
        <f t="shared" si="77"/>
        <v>10259762</v>
      </c>
      <c r="M280" s="158"/>
      <c r="N280" s="157">
        <f>SUM(N277:N279)</f>
        <v>498996.09899999958</v>
      </c>
      <c r="O280" s="158">
        <f>SUM(O277:O279)</f>
        <v>896120.08600000036</v>
      </c>
      <c r="P280" s="159"/>
      <c r="Q280" s="23"/>
    </row>
    <row r="281" spans="1:17" s="24" customFormat="1" ht="14.25" x14ac:dyDescent="0.2">
      <c r="A281" s="170"/>
      <c r="B281" s="171" t="s">
        <v>79</v>
      </c>
      <c r="C281" s="172"/>
      <c r="D281" s="89">
        <f t="shared" ref="D281:L281" si="78">D275+D280</f>
        <v>2</v>
      </c>
      <c r="E281" s="90">
        <f t="shared" si="78"/>
        <v>0</v>
      </c>
      <c r="F281" s="90">
        <f t="shared" si="78"/>
        <v>0</v>
      </c>
      <c r="G281" s="90">
        <f t="shared" si="78"/>
        <v>1</v>
      </c>
      <c r="H281" s="90">
        <f t="shared" si="78"/>
        <v>0</v>
      </c>
      <c r="I281" s="91">
        <f t="shared" si="78"/>
        <v>3</v>
      </c>
      <c r="J281" s="92">
        <f t="shared" si="78"/>
        <v>474944</v>
      </c>
      <c r="K281" s="93">
        <f t="shared" si="78"/>
        <v>5224897</v>
      </c>
      <c r="L281" s="93">
        <f t="shared" si="78"/>
        <v>12398359</v>
      </c>
      <c r="M281" s="94"/>
      <c r="N281" s="95">
        <f>N275+N280</f>
        <v>613653.96249999967</v>
      </c>
      <c r="O281" s="94">
        <f>O275+O280</f>
        <v>906999.91100000031</v>
      </c>
      <c r="P281" s="96"/>
      <c r="Q281" s="23"/>
    </row>
    <row r="282" spans="1:17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</row>
    <row r="283" spans="1:17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</row>
    <row r="284" spans="1:17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</row>
    <row r="285" spans="1:17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</row>
    <row r="286" spans="1:17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631642.96249999967</v>
      </c>
      <c r="O286" s="195">
        <f>O281+O282</f>
        <v>913141.91100000031</v>
      </c>
      <c r="P286" s="196"/>
      <c r="Q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7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16395</v>
      </c>
      <c r="K433" s="209">
        <f>K11</f>
        <v>2098</v>
      </c>
      <c r="L433" s="209">
        <f>L11</f>
        <v>428825</v>
      </c>
      <c r="M433" s="210"/>
      <c r="N433" s="25"/>
      <c r="O433" s="25">
        <v>32</v>
      </c>
      <c r="P433" s="25"/>
    </row>
    <row r="434" spans="1:17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17935</v>
      </c>
      <c r="K434" s="209">
        <f>K33</f>
        <v>1584</v>
      </c>
      <c r="L434" s="209">
        <f>L33</f>
        <v>339942</v>
      </c>
      <c r="M434" s="210"/>
      <c r="N434" s="25"/>
      <c r="O434" s="25">
        <v>54</v>
      </c>
      <c r="P434" s="25"/>
    </row>
    <row r="435" spans="1:17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18054</v>
      </c>
      <c r="K435" s="209">
        <f>K55</f>
        <v>2025</v>
      </c>
      <c r="L435" s="209">
        <f>L55</f>
        <v>376794</v>
      </c>
      <c r="M435" s="210"/>
      <c r="N435" s="25"/>
      <c r="O435" s="25">
        <v>76</v>
      </c>
      <c r="P435" s="25"/>
    </row>
    <row r="436" spans="1:17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21351</v>
      </c>
      <c r="K436" s="209">
        <f>K77</f>
        <v>2542</v>
      </c>
      <c r="L436" s="209">
        <f>L77</f>
        <v>346239</v>
      </c>
      <c r="M436" s="210"/>
      <c r="N436" s="25"/>
      <c r="O436" s="25">
        <v>98</v>
      </c>
      <c r="P436" s="25"/>
    </row>
    <row r="437" spans="1:17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22736</v>
      </c>
      <c r="K437" s="209">
        <f>K99</f>
        <v>2675</v>
      </c>
      <c r="L437" s="209">
        <f>L99</f>
        <v>354420</v>
      </c>
      <c r="M437" s="210"/>
      <c r="N437" s="25"/>
      <c r="O437" s="25">
        <v>120</v>
      </c>
      <c r="P437" s="25"/>
    </row>
    <row r="438" spans="1:17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19341</v>
      </c>
      <c r="K438" s="209">
        <f>K121</f>
        <v>1513</v>
      </c>
      <c r="L438" s="209">
        <f>L121</f>
        <v>292377</v>
      </c>
      <c r="M438" s="210"/>
      <c r="N438" s="25"/>
      <c r="O438" s="25">
        <v>142</v>
      </c>
      <c r="P438" s="25"/>
    </row>
    <row r="439" spans="1:17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0</v>
      </c>
      <c r="K439" s="209">
        <f>K143</f>
        <v>0</v>
      </c>
      <c r="L439" s="209">
        <f>L143</f>
        <v>0</v>
      </c>
      <c r="M439" s="210"/>
      <c r="N439" s="25"/>
      <c r="O439" s="25">
        <v>164</v>
      </c>
      <c r="P439" s="25"/>
    </row>
    <row r="440" spans="1:17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0</v>
      </c>
      <c r="K440" s="209">
        <f>K165</f>
        <v>0</v>
      </c>
      <c r="L440" s="209">
        <f>L165</f>
        <v>0</v>
      </c>
      <c r="M440" s="210"/>
      <c r="N440" s="25"/>
      <c r="O440" s="25">
        <v>186</v>
      </c>
      <c r="P440" s="25"/>
      <c r="Q440" s="211"/>
    </row>
    <row r="441" spans="1:17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0</v>
      </c>
      <c r="K441" s="209">
        <f>K187</f>
        <v>0</v>
      </c>
      <c r="L441" s="209">
        <f>L187</f>
        <v>0</v>
      </c>
      <c r="M441" s="210"/>
      <c r="N441" s="25"/>
      <c r="O441" s="25">
        <f>O440+22</f>
        <v>208</v>
      </c>
      <c r="P441" s="25"/>
    </row>
    <row r="442" spans="1:17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0</v>
      </c>
      <c r="K442" s="209">
        <f>K209</f>
        <v>0</v>
      </c>
      <c r="L442" s="209">
        <f>L209</f>
        <v>0</v>
      </c>
      <c r="M442" s="210"/>
      <c r="N442" s="25"/>
      <c r="O442" s="25">
        <f>O441+22</f>
        <v>230</v>
      </c>
      <c r="P442" s="25"/>
    </row>
    <row r="443" spans="1:17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0</v>
      </c>
      <c r="K443" s="209">
        <f>K231</f>
        <v>0</v>
      </c>
      <c r="L443" s="209">
        <f>L231</f>
        <v>0</v>
      </c>
      <c r="M443" s="210"/>
      <c r="N443" s="25"/>
      <c r="O443" s="25">
        <f>O442+22</f>
        <v>252</v>
      </c>
      <c r="P443" s="25"/>
    </row>
    <row r="444" spans="1:17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0</v>
      </c>
      <c r="K444" s="209">
        <f>K253</f>
        <v>0</v>
      </c>
      <c r="L444" s="209">
        <f>L253</f>
        <v>0</v>
      </c>
      <c r="M444" s="210"/>
      <c r="N444" s="25"/>
      <c r="O444" s="25">
        <f>O443+22</f>
        <v>274</v>
      </c>
      <c r="P444" s="25"/>
    </row>
    <row r="445" spans="1:17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7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7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7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0">G433+5</f>
        <v>37</v>
      </c>
      <c r="H449" s="207">
        <v>49</v>
      </c>
      <c r="I449" s="208" t="s">
        <v>35</v>
      </c>
      <c r="J449" s="209">
        <f>J16</f>
        <v>46767</v>
      </c>
      <c r="K449" s="209">
        <f>K16</f>
        <v>691276</v>
      </c>
      <c r="L449" s="209">
        <f>L16</f>
        <v>1424416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0"/>
        <v>59</v>
      </c>
      <c r="H450" s="207">
        <f t="shared" ref="H450:H460" si="81">H449+29</f>
        <v>78</v>
      </c>
      <c r="I450" s="208" t="s">
        <v>36</v>
      </c>
      <c r="J450" s="209">
        <f>J38</f>
        <v>40254</v>
      </c>
      <c r="K450" s="209">
        <f>K38</f>
        <v>586379</v>
      </c>
      <c r="L450" s="209">
        <f>L38</f>
        <v>1209523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0"/>
        <v>81</v>
      </c>
      <c r="H451" s="207">
        <f t="shared" si="81"/>
        <v>107</v>
      </c>
      <c r="I451" s="208" t="s">
        <v>37</v>
      </c>
      <c r="J451" s="209">
        <f>J60</f>
        <v>49787</v>
      </c>
      <c r="K451" s="209">
        <f>K60</f>
        <v>729349</v>
      </c>
      <c r="L451" s="209">
        <f>L60</f>
        <v>910302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0"/>
        <v>103</v>
      </c>
      <c r="H452" s="207">
        <f t="shared" si="81"/>
        <v>136</v>
      </c>
      <c r="I452" s="208" t="s">
        <v>38</v>
      </c>
      <c r="J452" s="209">
        <f>J82</f>
        <v>55052</v>
      </c>
      <c r="K452" s="209">
        <f>K82</f>
        <v>796869</v>
      </c>
      <c r="L452" s="209">
        <f>L82</f>
        <v>1776637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0"/>
        <v>125</v>
      </c>
      <c r="H453" s="207">
        <f t="shared" si="81"/>
        <v>165</v>
      </c>
      <c r="I453" s="208" t="s">
        <v>39</v>
      </c>
      <c r="J453" s="209">
        <f>J104</f>
        <v>58787</v>
      </c>
      <c r="K453" s="209">
        <f>K104</f>
        <v>806378</v>
      </c>
      <c r="L453" s="209">
        <f>L104</f>
        <v>1919502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0"/>
        <v>147</v>
      </c>
      <c r="H454" s="207">
        <f t="shared" si="81"/>
        <v>194</v>
      </c>
      <c r="I454" s="208" t="s">
        <v>40</v>
      </c>
      <c r="J454" s="209">
        <f>J126</f>
        <v>58780</v>
      </c>
      <c r="K454" s="209">
        <f>K126</f>
        <v>772081</v>
      </c>
      <c r="L454" s="209">
        <f>L126</f>
        <v>1743071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0"/>
        <v>169</v>
      </c>
      <c r="H455" s="207">
        <f t="shared" si="81"/>
        <v>223</v>
      </c>
      <c r="I455" s="208" t="s">
        <v>41</v>
      </c>
      <c r="J455" s="209">
        <f>J148</f>
        <v>0</v>
      </c>
      <c r="K455" s="209">
        <f>K148</f>
        <v>0</v>
      </c>
      <c r="L455" s="209">
        <f>L148</f>
        <v>0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0"/>
        <v>191</v>
      </c>
      <c r="H456" s="207">
        <f t="shared" si="81"/>
        <v>252</v>
      </c>
      <c r="I456" s="208" t="s">
        <v>42</v>
      </c>
      <c r="J456" s="209">
        <f>J170</f>
        <v>49705</v>
      </c>
      <c r="K456" s="209">
        <f>K170</f>
        <v>830128</v>
      </c>
      <c r="L456" s="209">
        <f>L170</f>
        <v>1276311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0"/>
        <v>213</v>
      </c>
      <c r="H457" s="207">
        <f t="shared" si="81"/>
        <v>281</v>
      </c>
      <c r="I457" s="208" t="s">
        <v>43</v>
      </c>
      <c r="J457" s="209">
        <f>J192</f>
        <v>0</v>
      </c>
      <c r="K457" s="209">
        <f>K192</f>
        <v>0</v>
      </c>
      <c r="L457" s="209">
        <f>L192</f>
        <v>0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0"/>
        <v>235</v>
      </c>
      <c r="H458" s="207">
        <f t="shared" si="81"/>
        <v>310</v>
      </c>
      <c r="I458" s="208" t="s">
        <v>44</v>
      </c>
      <c r="J458" s="209">
        <f>J214</f>
        <v>0</v>
      </c>
      <c r="K458" s="209">
        <f>K214</f>
        <v>0</v>
      </c>
      <c r="L458" s="209">
        <f>L214</f>
        <v>0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0"/>
        <v>257</v>
      </c>
      <c r="H459" s="207">
        <f t="shared" si="81"/>
        <v>339</v>
      </c>
      <c r="I459" s="208" t="s">
        <v>45</v>
      </c>
      <c r="J459" s="209">
        <f>J236</f>
        <v>0</v>
      </c>
      <c r="K459" s="209">
        <f>K236</f>
        <v>0</v>
      </c>
      <c r="L459" s="209">
        <f>L236</f>
        <v>0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0"/>
        <v>279</v>
      </c>
      <c r="H460" s="207">
        <f t="shared" si="81"/>
        <v>368</v>
      </c>
      <c r="I460" s="208" t="s">
        <v>46</v>
      </c>
      <c r="J460" s="209">
        <f>J258</f>
        <v>0</v>
      </c>
      <c r="K460" s="209">
        <f>K258</f>
        <v>0</v>
      </c>
      <c r="L460" s="209">
        <f>L258</f>
        <v>0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8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63162</v>
      </c>
      <c r="K465" s="209">
        <f>K17</f>
        <v>693374</v>
      </c>
      <c r="L465" s="209">
        <f>L17</f>
        <v>1853241</v>
      </c>
      <c r="M465" s="210"/>
      <c r="N465" s="25"/>
      <c r="O465" s="25"/>
      <c r="P465" s="25"/>
    </row>
    <row r="466" spans="1:28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2">H465+29</f>
        <v>81</v>
      </c>
      <c r="I466" s="208" t="s">
        <v>36</v>
      </c>
      <c r="J466" s="209">
        <f>J39</f>
        <v>58189</v>
      </c>
      <c r="K466" s="209">
        <f>K39</f>
        <v>587963</v>
      </c>
      <c r="L466" s="209">
        <f>L39</f>
        <v>1549465</v>
      </c>
      <c r="M466" s="210"/>
      <c r="N466" s="25"/>
      <c r="O466" s="25"/>
      <c r="P466" s="25"/>
    </row>
    <row r="467" spans="1:28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3">G451+1</f>
        <v>82</v>
      </c>
      <c r="H467" s="207">
        <f t="shared" si="82"/>
        <v>110</v>
      </c>
      <c r="I467" s="208" t="s">
        <v>37</v>
      </c>
      <c r="J467" s="209">
        <f>J61</f>
        <v>67841</v>
      </c>
      <c r="K467" s="209">
        <f>K61</f>
        <v>731374</v>
      </c>
      <c r="L467" s="209">
        <f>L61</f>
        <v>1287096</v>
      </c>
      <c r="M467" s="210"/>
      <c r="N467" s="25"/>
      <c r="O467" s="25"/>
      <c r="P467" s="25"/>
    </row>
    <row r="468" spans="1:28" s="24" customFormat="1" x14ac:dyDescent="0.2">
      <c r="A468" s="25"/>
      <c r="B468" s="25"/>
      <c r="C468" s="25"/>
      <c r="D468" s="25"/>
      <c r="E468" s="25"/>
      <c r="F468" s="25"/>
      <c r="G468" s="25">
        <f t="shared" si="83"/>
        <v>104</v>
      </c>
      <c r="H468" s="207">
        <f t="shared" si="82"/>
        <v>139</v>
      </c>
      <c r="I468" s="208" t="s">
        <v>38</v>
      </c>
      <c r="J468" s="209">
        <f>J83</f>
        <v>76403</v>
      </c>
      <c r="K468" s="209">
        <f>K83</f>
        <v>799411</v>
      </c>
      <c r="L468" s="209">
        <f>L83</f>
        <v>2122876</v>
      </c>
      <c r="M468" s="210"/>
      <c r="N468" s="25"/>
      <c r="O468" s="25"/>
      <c r="P468" s="25"/>
    </row>
    <row r="469" spans="1:28" s="24" customFormat="1" x14ac:dyDescent="0.2">
      <c r="A469" s="25"/>
      <c r="B469" s="25"/>
      <c r="C469" s="25"/>
      <c r="D469" s="25"/>
      <c r="E469" s="25"/>
      <c r="F469" s="25"/>
      <c r="G469" s="25">
        <f t="shared" si="83"/>
        <v>126</v>
      </c>
      <c r="H469" s="207">
        <f t="shared" si="82"/>
        <v>168</v>
      </c>
      <c r="I469" s="208" t="s">
        <v>39</v>
      </c>
      <c r="J469" s="209">
        <f>J105</f>
        <v>81523</v>
      </c>
      <c r="K469" s="209">
        <f>K105</f>
        <v>809053</v>
      </c>
      <c r="L469" s="209">
        <f>L105</f>
        <v>2273922</v>
      </c>
      <c r="M469" s="210"/>
      <c r="N469" s="25"/>
      <c r="O469" s="25"/>
      <c r="P469" s="25"/>
    </row>
    <row r="470" spans="1:28" s="24" customFormat="1" x14ac:dyDescent="0.2">
      <c r="A470" s="25"/>
      <c r="B470" s="25"/>
      <c r="C470" s="25"/>
      <c r="D470" s="25"/>
      <c r="E470" s="25"/>
      <c r="F470" s="25"/>
      <c r="G470" s="25">
        <f t="shared" si="83"/>
        <v>148</v>
      </c>
      <c r="H470" s="207">
        <f t="shared" si="82"/>
        <v>197</v>
      </c>
      <c r="I470" s="208" t="s">
        <v>40</v>
      </c>
      <c r="J470" s="209">
        <f>J127</f>
        <v>78121</v>
      </c>
      <c r="K470" s="209">
        <f>K127</f>
        <v>773594</v>
      </c>
      <c r="L470" s="209">
        <f>L127</f>
        <v>2035448</v>
      </c>
      <c r="M470" s="210"/>
      <c r="N470" s="25"/>
      <c r="O470" s="25"/>
      <c r="P470" s="25"/>
    </row>
    <row r="471" spans="1:28" s="24" customFormat="1" x14ac:dyDescent="0.2">
      <c r="A471" s="25"/>
      <c r="B471" s="25"/>
      <c r="C471" s="25"/>
      <c r="D471" s="25"/>
      <c r="E471" s="25"/>
      <c r="F471" s="25"/>
      <c r="G471" s="25">
        <f t="shared" si="83"/>
        <v>170</v>
      </c>
      <c r="H471" s="207">
        <f t="shared" si="82"/>
        <v>226</v>
      </c>
      <c r="I471" s="208" t="s">
        <v>41</v>
      </c>
      <c r="J471" s="209">
        <f>J149</f>
        <v>0</v>
      </c>
      <c r="K471" s="209">
        <f>K149</f>
        <v>0</v>
      </c>
      <c r="L471" s="209">
        <f>L149</f>
        <v>0</v>
      </c>
      <c r="M471" s="210"/>
      <c r="N471" s="25"/>
      <c r="O471" s="25"/>
      <c r="P471" s="25"/>
    </row>
    <row r="472" spans="1:28" s="24" customFormat="1" x14ac:dyDescent="0.2">
      <c r="A472" s="25"/>
      <c r="B472" s="25"/>
      <c r="C472" s="25"/>
      <c r="D472" s="25"/>
      <c r="E472" s="25"/>
      <c r="F472" s="25"/>
      <c r="G472" s="25">
        <f t="shared" si="83"/>
        <v>192</v>
      </c>
      <c r="H472" s="207">
        <f t="shared" si="82"/>
        <v>255</v>
      </c>
      <c r="I472" s="208" t="s">
        <v>42</v>
      </c>
      <c r="J472" s="209">
        <f>J171</f>
        <v>49705</v>
      </c>
      <c r="K472" s="209">
        <f>K171</f>
        <v>830128</v>
      </c>
      <c r="L472" s="209">
        <f>L171</f>
        <v>1276311</v>
      </c>
      <c r="M472" s="210"/>
      <c r="N472" s="25"/>
      <c r="O472" s="25"/>
      <c r="P472" s="25"/>
    </row>
    <row r="473" spans="1:28" s="24" customFormat="1" x14ac:dyDescent="0.2">
      <c r="A473" s="25"/>
      <c r="B473" s="25"/>
      <c r="C473" s="25"/>
      <c r="D473" s="25"/>
      <c r="E473" s="25"/>
      <c r="F473" s="25"/>
      <c r="G473" s="25">
        <f t="shared" si="83"/>
        <v>214</v>
      </c>
      <c r="H473" s="207">
        <f t="shared" si="82"/>
        <v>284</v>
      </c>
      <c r="I473" s="208" t="s">
        <v>43</v>
      </c>
      <c r="J473" s="209">
        <f>J193</f>
        <v>0</v>
      </c>
      <c r="K473" s="209">
        <f>K193</f>
        <v>0</v>
      </c>
      <c r="L473" s="209">
        <f>L193</f>
        <v>0</v>
      </c>
      <c r="M473" s="210"/>
      <c r="N473" s="25"/>
      <c r="O473" s="25"/>
      <c r="P473" s="25"/>
    </row>
    <row r="474" spans="1:28" s="24" customFormat="1" x14ac:dyDescent="0.2">
      <c r="A474" s="25"/>
      <c r="B474" s="25"/>
      <c r="C474" s="25"/>
      <c r="D474" s="25"/>
      <c r="E474" s="25"/>
      <c r="F474" s="25"/>
      <c r="G474" s="25">
        <f t="shared" si="83"/>
        <v>236</v>
      </c>
      <c r="H474" s="207">
        <f t="shared" si="82"/>
        <v>313</v>
      </c>
      <c r="I474" s="208" t="s">
        <v>44</v>
      </c>
      <c r="J474" s="209">
        <f>J215</f>
        <v>0</v>
      </c>
      <c r="K474" s="209">
        <f>K215</f>
        <v>0</v>
      </c>
      <c r="L474" s="209">
        <f>L215</f>
        <v>0</v>
      </c>
      <c r="M474" s="210"/>
      <c r="N474" s="25"/>
      <c r="O474" s="25"/>
      <c r="P474" s="25"/>
    </row>
    <row r="475" spans="1:28" s="24" customFormat="1" x14ac:dyDescent="0.2">
      <c r="A475" s="25"/>
      <c r="B475" s="25"/>
      <c r="C475" s="25"/>
      <c r="D475" s="25"/>
      <c r="E475" s="25"/>
      <c r="F475" s="25"/>
      <c r="G475" s="25">
        <f t="shared" si="83"/>
        <v>258</v>
      </c>
      <c r="H475" s="207">
        <f t="shared" si="82"/>
        <v>342</v>
      </c>
      <c r="I475" s="208" t="s">
        <v>45</v>
      </c>
      <c r="J475" s="209">
        <f>J237</f>
        <v>0</v>
      </c>
      <c r="K475" s="209">
        <f>K237</f>
        <v>0</v>
      </c>
      <c r="L475" s="209">
        <f>L237</f>
        <v>0</v>
      </c>
      <c r="M475" s="210"/>
      <c r="N475" s="25"/>
      <c r="O475" s="25"/>
      <c r="P475" s="25"/>
    </row>
    <row r="476" spans="1:28" s="24" customFormat="1" x14ac:dyDescent="0.2">
      <c r="A476" s="25"/>
      <c r="B476" s="25"/>
      <c r="C476" s="25"/>
      <c r="D476" s="25"/>
      <c r="E476" s="25"/>
      <c r="F476" s="25"/>
      <c r="G476" s="25">
        <f t="shared" si="83"/>
        <v>280</v>
      </c>
      <c r="H476" s="207">
        <f t="shared" si="82"/>
        <v>371</v>
      </c>
      <c r="I476" s="208" t="s">
        <v>46</v>
      </c>
      <c r="J476" s="209">
        <f>J259</f>
        <v>0</v>
      </c>
      <c r="K476" s="209">
        <f>K259</f>
        <v>0</v>
      </c>
      <c r="L476" s="209">
        <f>L259</f>
        <v>0</v>
      </c>
      <c r="M476" s="210"/>
      <c r="N476" s="25"/>
      <c r="O476" s="25"/>
      <c r="P476" s="25"/>
    </row>
    <row r="477" spans="1:28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8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8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8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B480" s="24">
        <f>457</f>
        <v>457</v>
      </c>
    </row>
  </sheetData>
  <mergeCells count="2">
    <mergeCell ref="A1:C1"/>
    <mergeCell ref="A23:C23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DFFE-9EC7-4F3F-A54C-C8A28C971E46}">
  <sheetPr>
    <tabColor theme="0"/>
  </sheetPr>
  <dimension ref="A1:AD467"/>
  <sheetViews>
    <sheetView showGridLines="0" zoomScaleNormal="100" workbookViewId="0">
      <selection activeCell="N26" sqref="N26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43104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'2017'!N235+(J4/1000)</f>
        <v>18549.499</v>
      </c>
      <c r="O4" s="50">
        <f>'2017'!O235+(K4/1000)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18087</v>
      </c>
      <c r="K5" s="48">
        <v>2285</v>
      </c>
      <c r="L5" s="48">
        <v>417298</v>
      </c>
      <c r="M5" s="52"/>
      <c r="N5" s="50">
        <f>'2017'!N236+(J5/1000)</f>
        <v>48963.711000000003</v>
      </c>
      <c r="O5" s="50">
        <f>'2017'!O236+(K5/1000)</f>
        <v>3911.2700000000027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2</v>
      </c>
      <c r="G6" s="46">
        <v>4</v>
      </c>
      <c r="H6" s="46">
        <v>3</v>
      </c>
      <c r="I6" s="47">
        <f t="shared" si="0"/>
        <v>13</v>
      </c>
      <c r="J6" s="48">
        <v>8061</v>
      </c>
      <c r="K6" s="48">
        <v>1815</v>
      </c>
      <c r="L6" s="48">
        <v>165610</v>
      </c>
      <c r="M6" s="52"/>
      <c r="N6" s="50">
        <f>'2017'!N237+(J6/1000)</f>
        <v>13492.815999999999</v>
      </c>
      <c r="O6" s="50">
        <f>'2017'!O237+(K6/1000)</f>
        <v>1170.9479999999994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1936</v>
      </c>
      <c r="K7" s="48">
        <v>277</v>
      </c>
      <c r="L7" s="48">
        <v>72615</v>
      </c>
      <c r="M7" s="52"/>
      <c r="N7" s="50">
        <f>'2017'!N238+(J7/1000)</f>
        <v>6101.2700000000032</v>
      </c>
      <c r="O7" s="50">
        <f>'2017'!O238+(K7/1000)</f>
        <v>634.12499999999977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'2017'!N239+(J8/1000)</f>
        <v>1518.1</v>
      </c>
      <c r="O8" s="50">
        <f>'2017'!O239+(K8/1000)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5</v>
      </c>
      <c r="E9" s="46">
        <v>0</v>
      </c>
      <c r="F9" s="46">
        <v>2</v>
      </c>
      <c r="G9" s="46">
        <v>7</v>
      </c>
      <c r="H9" s="46">
        <v>2</v>
      </c>
      <c r="I9" s="47">
        <f t="shared" si="0"/>
        <v>16</v>
      </c>
      <c r="J9" s="48">
        <v>17022</v>
      </c>
      <c r="K9" s="48">
        <v>6258</v>
      </c>
      <c r="L9" s="48">
        <v>426247</v>
      </c>
      <c r="M9" s="52"/>
      <c r="N9" s="50">
        <f>'2017'!N240+(J9/1000)</f>
        <v>21531.232000000015</v>
      </c>
      <c r="O9" s="50">
        <f>'2017'!O240+(K9/1000)</f>
        <v>2549.7110000000021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1409</v>
      </c>
      <c r="K10" s="48">
        <v>0</v>
      </c>
      <c r="L10" s="48">
        <v>1692</v>
      </c>
      <c r="M10" s="57"/>
      <c r="N10" s="50">
        <f>'2017'!N241+(J10/1000)</f>
        <v>1706.8514999999991</v>
      </c>
      <c r="O10" s="50">
        <f>'2017'!O241+(K10/1000)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17</v>
      </c>
      <c r="E11" s="62">
        <f t="shared" si="1"/>
        <v>0</v>
      </c>
      <c r="F11" s="62">
        <f t="shared" si="1"/>
        <v>8</v>
      </c>
      <c r="G11" s="62">
        <f t="shared" si="1"/>
        <v>18</v>
      </c>
      <c r="H11" s="62">
        <f t="shared" si="1"/>
        <v>5</v>
      </c>
      <c r="I11" s="63">
        <f t="shared" si="1"/>
        <v>48</v>
      </c>
      <c r="J11" s="64">
        <f>SUM(J4:J10)</f>
        <v>46515</v>
      </c>
      <c r="K11" s="65">
        <f t="shared" si="1"/>
        <v>10635</v>
      </c>
      <c r="L11" s="65">
        <f t="shared" si="1"/>
        <v>1083462</v>
      </c>
      <c r="M11" s="67"/>
      <c r="N11" s="68">
        <f>SUM(N4:N10)</f>
        <v>111863.47950000004</v>
      </c>
      <c r="O11" s="69">
        <f>SUM(O4:O10)</f>
        <v>10110.762000000004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39</v>
      </c>
      <c r="E13" s="46">
        <v>27</v>
      </c>
      <c r="F13" s="46">
        <v>0</v>
      </c>
      <c r="G13" s="46">
        <v>28</v>
      </c>
      <c r="H13" s="46">
        <v>0</v>
      </c>
      <c r="I13" s="47">
        <f>SUM(D13:H13)</f>
        <v>94</v>
      </c>
      <c r="J13" s="82">
        <v>110901</v>
      </c>
      <c r="K13" s="82">
        <v>1816054</v>
      </c>
      <c r="L13" s="82">
        <v>3313348</v>
      </c>
      <c r="M13" s="50"/>
      <c r="N13" s="83">
        <f>'2017'!N244+(J13/1000)</f>
        <v>431541.99599999952</v>
      </c>
      <c r="O13" s="50">
        <f>'2017'!O244+(K13/1000)</f>
        <v>717482.20100000012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7</v>
      </c>
      <c r="E14" s="46">
        <v>5</v>
      </c>
      <c r="F14" s="46">
        <v>0</v>
      </c>
      <c r="G14" s="46">
        <v>10</v>
      </c>
      <c r="H14" s="46">
        <v>2</v>
      </c>
      <c r="I14" s="47">
        <f>SUM(D14:H14)</f>
        <v>24</v>
      </c>
      <c r="J14" s="82">
        <v>5425</v>
      </c>
      <c r="K14" s="82">
        <v>15234</v>
      </c>
      <c r="L14" s="82">
        <v>348279</v>
      </c>
      <c r="M14" s="50"/>
      <c r="N14" s="220">
        <f>'2017'!N245+(J14/1000)</f>
        <v>59288.421000000002</v>
      </c>
      <c r="O14" s="50">
        <f>'2017'!O245+(K14/1000)</f>
        <v>64683.221000000005</v>
      </c>
      <c r="P14" s="53"/>
      <c r="Q14" s="23"/>
      <c r="R14" s="23"/>
    </row>
    <row r="15" spans="1:18" s="24" customFormat="1" ht="14.25" x14ac:dyDescent="0.2">
      <c r="A15" s="59"/>
      <c r="B15" s="60"/>
      <c r="C15" s="61" t="s">
        <v>78</v>
      </c>
      <c r="D15" s="84">
        <f t="shared" ref="D15:L15" si="2">SUM(D13:D14)</f>
        <v>46</v>
      </c>
      <c r="E15" s="62">
        <f t="shared" si="2"/>
        <v>32</v>
      </c>
      <c r="F15" s="62">
        <f t="shared" si="2"/>
        <v>0</v>
      </c>
      <c r="G15" s="62">
        <f t="shared" si="2"/>
        <v>38</v>
      </c>
      <c r="H15" s="62">
        <f t="shared" si="2"/>
        <v>2</v>
      </c>
      <c r="I15" s="85">
        <f t="shared" si="2"/>
        <v>118</v>
      </c>
      <c r="J15" s="64">
        <f t="shared" si="2"/>
        <v>116326</v>
      </c>
      <c r="K15" s="65">
        <f t="shared" si="2"/>
        <v>1831288</v>
      </c>
      <c r="L15" s="65">
        <f t="shared" si="2"/>
        <v>3661627</v>
      </c>
      <c r="M15" s="69"/>
      <c r="N15" s="68">
        <f>SUM(N13:N14)</f>
        <v>490830.41699999955</v>
      </c>
      <c r="O15" s="69">
        <f>SUM(O13:O14)</f>
        <v>782165.42200000014</v>
      </c>
      <c r="P15" s="70"/>
      <c r="Q15" s="71"/>
      <c r="R15" s="71"/>
    </row>
    <row r="16" spans="1:18" s="24" customFormat="1" ht="14.25" x14ac:dyDescent="0.2">
      <c r="A16" s="86"/>
      <c r="B16" s="87" t="s">
        <v>79</v>
      </c>
      <c r="C16" s="88"/>
      <c r="D16" s="89">
        <f t="shared" ref="D16:L16" si="3">D11+D15</f>
        <v>63</v>
      </c>
      <c r="E16" s="90">
        <f t="shared" si="3"/>
        <v>32</v>
      </c>
      <c r="F16" s="90">
        <f t="shared" si="3"/>
        <v>8</v>
      </c>
      <c r="G16" s="90">
        <f t="shared" si="3"/>
        <v>56</v>
      </c>
      <c r="H16" s="90">
        <f t="shared" si="3"/>
        <v>7</v>
      </c>
      <c r="I16" s="91">
        <f t="shared" si="3"/>
        <v>166</v>
      </c>
      <c r="J16" s="92">
        <f t="shared" si="3"/>
        <v>162841</v>
      </c>
      <c r="K16" s="93">
        <f t="shared" si="3"/>
        <v>1841923</v>
      </c>
      <c r="L16" s="93">
        <f t="shared" si="3"/>
        <v>4745089</v>
      </c>
      <c r="M16" s="94"/>
      <c r="N16" s="95">
        <f>N11+N15</f>
        <v>602693.89649999957</v>
      </c>
      <c r="O16" s="94">
        <f>O11+O15</f>
        <v>792276.18400000012</v>
      </c>
      <c r="P16" s="96"/>
      <c r="Q16" s="71"/>
      <c r="R16" s="71"/>
    </row>
    <row r="17" spans="1:18" s="24" customFormat="1" x14ac:dyDescent="0.2">
      <c r="A17" s="97" t="s">
        <v>114</v>
      </c>
      <c r="B17" s="98"/>
      <c r="C17" s="98"/>
      <c r="D17" s="99"/>
      <c r="E17" s="99"/>
      <c r="F17" s="99"/>
      <c r="G17" s="100"/>
      <c r="H17" s="99"/>
      <c r="I17" s="99"/>
      <c r="J17" s="100"/>
      <c r="K17" s="100"/>
      <c r="L17" s="100"/>
      <c r="M17" s="101" t="s">
        <v>115</v>
      </c>
      <c r="N17" s="102">
        <v>17989</v>
      </c>
      <c r="O17" s="102">
        <v>6142</v>
      </c>
      <c r="P17" s="103"/>
      <c r="Q17" s="23"/>
      <c r="R17" s="23"/>
    </row>
    <row r="18" spans="1:18" s="24" customFormat="1" x14ac:dyDescent="0.2">
      <c r="A18" s="104" t="s">
        <v>92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0"/>
      <c r="N18" s="102"/>
      <c r="O18" s="102"/>
      <c r="P18" s="103"/>
      <c r="Q18" s="23"/>
      <c r="R18" s="23"/>
    </row>
    <row r="19" spans="1:18" s="24" customFormat="1" ht="13.5" thickBot="1" x14ac:dyDescent="0.25">
      <c r="A19" s="79" t="s">
        <v>93</v>
      </c>
      <c r="B19" s="80"/>
      <c r="C19" s="98"/>
      <c r="D19" s="105"/>
      <c r="E19" s="105"/>
      <c r="F19" s="105"/>
      <c r="G19" s="105"/>
      <c r="H19" s="105"/>
      <c r="I19" s="105"/>
      <c r="J19" s="105"/>
      <c r="K19" s="105"/>
      <c r="L19" s="43"/>
      <c r="M19" s="43"/>
      <c r="N19" s="106"/>
      <c r="O19" s="106"/>
      <c r="P19" s="107"/>
      <c r="Q19" s="23"/>
      <c r="R19" s="23"/>
    </row>
    <row r="20" spans="1:18" s="24" customFormat="1" ht="19.5" thickTop="1" x14ac:dyDescent="0.3">
      <c r="A20" s="79" t="s">
        <v>76</v>
      </c>
      <c r="B20" s="80"/>
      <c r="C20" s="98"/>
      <c r="D20" s="105"/>
      <c r="E20" s="105"/>
      <c r="F20" s="105"/>
      <c r="G20" s="105"/>
      <c r="H20" s="105"/>
      <c r="I20" s="108" t="s">
        <v>80</v>
      </c>
      <c r="J20" s="108"/>
      <c r="K20" s="109"/>
      <c r="L20" s="43"/>
      <c r="M20" s="43"/>
      <c r="N20" s="110" t="s">
        <v>29</v>
      </c>
      <c r="O20" s="110" t="s">
        <v>30</v>
      </c>
      <c r="P20" s="34"/>
      <c r="Q20" s="23"/>
      <c r="R20" s="23"/>
    </row>
    <row r="21" spans="1:18" s="24" customFormat="1" ht="19.5" thickBot="1" x14ac:dyDescent="0.35">
      <c r="A21" s="111" t="s">
        <v>103</v>
      </c>
      <c r="B21" s="112"/>
      <c r="C21" s="113"/>
      <c r="D21" s="114"/>
      <c r="E21" s="114"/>
      <c r="F21" s="114"/>
      <c r="G21" s="114"/>
      <c r="H21" s="114"/>
      <c r="I21" s="114"/>
      <c r="J21" s="115"/>
      <c r="K21" s="115"/>
      <c r="L21" s="116" t="s">
        <v>81</v>
      </c>
      <c r="M21" s="117"/>
      <c r="N21" s="121">
        <f>N16+N17</f>
        <v>620682.89649999957</v>
      </c>
      <c r="O21" s="121">
        <f>O16+O17</f>
        <v>798418.18400000012</v>
      </c>
      <c r="P21" s="119"/>
      <c r="Q21" s="23"/>
      <c r="R21" s="23"/>
    </row>
    <row r="22" spans="1:18" s="24" customFormat="1" ht="23.25" x14ac:dyDescent="0.35">
      <c r="A22" s="120">
        <f>A1+31</f>
        <v>43135</v>
      </c>
      <c r="B22" s="17"/>
      <c r="C22" s="18"/>
      <c r="D22" s="19" t="s">
        <v>0</v>
      </c>
      <c r="E22" s="20"/>
      <c r="F22" s="20"/>
      <c r="G22" s="20"/>
      <c r="H22" s="20"/>
      <c r="I22" s="20"/>
      <c r="J22" s="21" t="s">
        <v>1</v>
      </c>
      <c r="K22" s="20"/>
      <c r="L22" s="20"/>
      <c r="M22" s="20"/>
      <c r="N22" s="21" t="s">
        <v>2</v>
      </c>
      <c r="O22" s="20"/>
      <c r="P22" s="22"/>
      <c r="Q22" s="23"/>
      <c r="R22" s="23"/>
    </row>
    <row r="23" spans="1:18" s="24" customFormat="1" ht="14.25" x14ac:dyDescent="0.2">
      <c r="A23" s="26" t="s">
        <v>3</v>
      </c>
      <c r="B23" s="27"/>
      <c r="C23" s="28"/>
      <c r="D23" s="29"/>
      <c r="E23" s="30"/>
      <c r="F23" s="30"/>
      <c r="G23" s="30"/>
      <c r="H23" s="31" t="s">
        <v>61</v>
      </c>
      <c r="I23" s="32" t="s">
        <v>63</v>
      </c>
      <c r="J23" s="33" t="s">
        <v>9</v>
      </c>
      <c r="K23" s="32" t="s">
        <v>11</v>
      </c>
      <c r="L23" s="32" t="s">
        <v>10</v>
      </c>
      <c r="M23" s="32"/>
      <c r="N23" s="33" t="s">
        <v>9</v>
      </c>
      <c r="O23" s="32" t="s">
        <v>11</v>
      </c>
      <c r="P23" s="34"/>
      <c r="Q23" s="23"/>
      <c r="R23" s="23"/>
    </row>
    <row r="24" spans="1:18" s="24" customFormat="1" ht="14.25" x14ac:dyDescent="0.2">
      <c r="A24" s="35" t="s">
        <v>104</v>
      </c>
      <c r="B24" s="27"/>
      <c r="C24" s="28"/>
      <c r="D24" s="36" t="s">
        <v>57</v>
      </c>
      <c r="E24" s="37" t="s">
        <v>59</v>
      </c>
      <c r="F24" s="37" t="s">
        <v>58</v>
      </c>
      <c r="G24" s="37" t="s">
        <v>60</v>
      </c>
      <c r="H24" s="38" t="s">
        <v>62</v>
      </c>
      <c r="I24" s="37" t="s">
        <v>64</v>
      </c>
      <c r="J24" s="40" t="s">
        <v>18</v>
      </c>
      <c r="K24" s="38" t="s">
        <v>102</v>
      </c>
      <c r="L24" s="38" t="s">
        <v>18</v>
      </c>
      <c r="M24" s="38"/>
      <c r="N24" s="40" t="s">
        <v>21</v>
      </c>
      <c r="O24" s="38" t="s">
        <v>22</v>
      </c>
      <c r="P24" s="41"/>
      <c r="Q24" s="23"/>
      <c r="R24" s="23"/>
    </row>
    <row r="25" spans="1:18" s="24" customFormat="1" x14ac:dyDescent="0.2">
      <c r="A25" s="42" t="s">
        <v>105</v>
      </c>
      <c r="B25" s="43"/>
      <c r="C25" s="44"/>
      <c r="D25" s="45">
        <v>0</v>
      </c>
      <c r="E25" s="46">
        <v>0</v>
      </c>
      <c r="F25" s="46">
        <v>0</v>
      </c>
      <c r="G25" s="46">
        <v>2</v>
      </c>
      <c r="H25" s="46">
        <v>0</v>
      </c>
      <c r="I25" s="47">
        <f t="shared" ref="I25:I31" si="4">SUM(D25:H25)</f>
        <v>2</v>
      </c>
      <c r="J25" s="48">
        <v>0</v>
      </c>
      <c r="K25" s="48">
        <v>0</v>
      </c>
      <c r="L25" s="48">
        <v>0</v>
      </c>
      <c r="M25" s="49"/>
      <c r="N25" s="50">
        <f t="shared" ref="N25:O31" si="5">N4+(J25/1000)</f>
        <v>18549.499</v>
      </c>
      <c r="O25" s="50">
        <f t="shared" si="5"/>
        <v>1831.7200000000003</v>
      </c>
      <c r="P25" s="51"/>
      <c r="Q25" s="23"/>
      <c r="R25" s="23"/>
    </row>
    <row r="26" spans="1:18" s="24" customFormat="1" x14ac:dyDescent="0.2">
      <c r="A26" s="42" t="s">
        <v>106</v>
      </c>
      <c r="B26" s="43"/>
      <c r="C26" s="44"/>
      <c r="D26" s="45">
        <v>6</v>
      </c>
      <c r="E26" s="46">
        <v>0</v>
      </c>
      <c r="F26" s="46">
        <v>2</v>
      </c>
      <c r="G26" s="46">
        <v>1</v>
      </c>
      <c r="H26" s="46">
        <v>0</v>
      </c>
      <c r="I26" s="47">
        <f t="shared" si="4"/>
        <v>9</v>
      </c>
      <c r="J26" s="48">
        <v>13015</v>
      </c>
      <c r="K26" s="48">
        <v>2126</v>
      </c>
      <c r="L26" s="48">
        <v>385655</v>
      </c>
      <c r="M26" s="52"/>
      <c r="N26" s="50">
        <f t="shared" si="5"/>
        <v>48976.726000000002</v>
      </c>
      <c r="O26" s="50">
        <f t="shared" si="5"/>
        <v>3913.3960000000029</v>
      </c>
      <c r="P26" s="53"/>
      <c r="Q26" s="23"/>
      <c r="R26" s="23"/>
    </row>
    <row r="27" spans="1:18" s="24" customFormat="1" x14ac:dyDescent="0.2">
      <c r="A27" s="42" t="s">
        <v>107</v>
      </c>
      <c r="B27" s="43"/>
      <c r="C27" s="44"/>
      <c r="D27" s="45">
        <v>4</v>
      </c>
      <c r="E27" s="46">
        <v>0</v>
      </c>
      <c r="F27" s="46">
        <v>1</v>
      </c>
      <c r="G27" s="46">
        <v>5</v>
      </c>
      <c r="H27" s="46">
        <v>3</v>
      </c>
      <c r="I27" s="47">
        <f t="shared" si="4"/>
        <v>13</v>
      </c>
      <c r="J27" s="48">
        <v>7422</v>
      </c>
      <c r="K27" s="48">
        <v>1746</v>
      </c>
      <c r="L27" s="48">
        <v>134913</v>
      </c>
      <c r="M27" s="52"/>
      <c r="N27" s="50">
        <f t="shared" si="5"/>
        <v>13500.237999999999</v>
      </c>
      <c r="O27" s="50">
        <f t="shared" si="5"/>
        <v>1172.6939999999995</v>
      </c>
      <c r="P27" s="53"/>
      <c r="Q27" s="23"/>
      <c r="R27" s="23"/>
    </row>
    <row r="28" spans="1:18" s="24" customFormat="1" x14ac:dyDescent="0.2">
      <c r="A28" s="42" t="s">
        <v>108</v>
      </c>
      <c r="B28" s="43"/>
      <c r="C28" s="44"/>
      <c r="D28" s="45">
        <v>1</v>
      </c>
      <c r="E28" s="46">
        <v>0</v>
      </c>
      <c r="F28" s="46">
        <v>1</v>
      </c>
      <c r="G28" s="46">
        <v>0</v>
      </c>
      <c r="H28" s="46">
        <v>0</v>
      </c>
      <c r="I28" s="47">
        <f t="shared" si="4"/>
        <v>2</v>
      </c>
      <c r="J28" s="48">
        <v>1707</v>
      </c>
      <c r="K28" s="48">
        <v>261</v>
      </c>
      <c r="L28" s="48">
        <v>65715</v>
      </c>
      <c r="M28" s="52"/>
      <c r="N28" s="50">
        <f t="shared" si="5"/>
        <v>6102.9770000000035</v>
      </c>
      <c r="O28" s="50">
        <f t="shared" si="5"/>
        <v>634.38599999999974</v>
      </c>
      <c r="P28" s="53"/>
      <c r="Q28" s="23"/>
      <c r="R28" s="23"/>
    </row>
    <row r="29" spans="1:18" s="24" customFormat="1" x14ac:dyDescent="0.2">
      <c r="A29" s="42" t="s">
        <v>109</v>
      </c>
      <c r="B29" s="43"/>
      <c r="C29" s="44"/>
      <c r="D29" s="45">
        <v>0</v>
      </c>
      <c r="E29" s="46">
        <v>0</v>
      </c>
      <c r="F29" s="46">
        <v>1</v>
      </c>
      <c r="G29" s="46">
        <v>1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1518.1</v>
      </c>
      <c r="O29" s="50">
        <f t="shared" si="5"/>
        <v>10</v>
      </c>
      <c r="P29" s="53"/>
      <c r="Q29" s="23"/>
      <c r="R29" s="23"/>
    </row>
    <row r="30" spans="1:18" s="24" customFormat="1" x14ac:dyDescent="0.2">
      <c r="A30" s="42" t="s">
        <v>110</v>
      </c>
      <c r="B30" s="43"/>
      <c r="C30" s="44"/>
      <c r="D30" s="45">
        <v>5</v>
      </c>
      <c r="E30" s="46">
        <v>0</v>
      </c>
      <c r="F30" s="46">
        <v>2</v>
      </c>
      <c r="G30" s="46">
        <v>7</v>
      </c>
      <c r="H30" s="46">
        <v>2</v>
      </c>
      <c r="I30" s="47">
        <f t="shared" si="4"/>
        <v>16</v>
      </c>
      <c r="J30" s="48">
        <v>14910</v>
      </c>
      <c r="K30" s="48">
        <v>5579</v>
      </c>
      <c r="L30" s="48">
        <v>398382</v>
      </c>
      <c r="M30" s="52"/>
      <c r="N30" s="50">
        <f t="shared" si="5"/>
        <v>21546.142000000014</v>
      </c>
      <c r="O30" s="50">
        <f t="shared" si="5"/>
        <v>2555.2900000000022</v>
      </c>
      <c r="P30" s="53"/>
      <c r="Q30" s="23"/>
      <c r="R30" s="23"/>
    </row>
    <row r="31" spans="1:18" s="24" customFormat="1" x14ac:dyDescent="0.2">
      <c r="A31" s="42" t="s">
        <v>111</v>
      </c>
      <c r="B31" s="43"/>
      <c r="C31" s="44"/>
      <c r="D31" s="45">
        <v>1</v>
      </c>
      <c r="E31" s="46">
        <v>0</v>
      </c>
      <c r="F31" s="46">
        <v>0</v>
      </c>
      <c r="G31" s="46">
        <v>3</v>
      </c>
      <c r="H31" s="46">
        <v>0</v>
      </c>
      <c r="I31" s="55">
        <f t="shared" si="4"/>
        <v>4</v>
      </c>
      <c r="J31" s="48">
        <v>1805</v>
      </c>
      <c r="K31" s="48">
        <v>0</v>
      </c>
      <c r="L31" s="48">
        <v>2206</v>
      </c>
      <c r="M31" s="57"/>
      <c r="N31" s="50">
        <f t="shared" si="5"/>
        <v>1708.6564999999991</v>
      </c>
      <c r="O31" s="50">
        <f t="shared" si="5"/>
        <v>2.9880000000000004</v>
      </c>
      <c r="P31" s="58"/>
      <c r="Q31" s="23"/>
      <c r="R31" s="23"/>
    </row>
    <row r="32" spans="1:18" s="24" customFormat="1" ht="14.25" x14ac:dyDescent="0.2">
      <c r="A32" s="59"/>
      <c r="B32" s="60"/>
      <c r="C32" s="61" t="s">
        <v>77</v>
      </c>
      <c r="D32" s="62">
        <f t="shared" ref="D32:I32" si="6">SUM(D25:D31)</f>
        <v>17</v>
      </c>
      <c r="E32" s="62">
        <f t="shared" si="6"/>
        <v>0</v>
      </c>
      <c r="F32" s="62">
        <f t="shared" si="6"/>
        <v>7</v>
      </c>
      <c r="G32" s="62">
        <f t="shared" si="6"/>
        <v>19</v>
      </c>
      <c r="H32" s="62">
        <f t="shared" si="6"/>
        <v>5</v>
      </c>
      <c r="I32" s="63">
        <f t="shared" si="6"/>
        <v>48</v>
      </c>
      <c r="J32" s="64">
        <f>SUM(J25:J31)</f>
        <v>38859</v>
      </c>
      <c r="K32" s="65">
        <f>SUM(K25:K31)</f>
        <v>9712</v>
      </c>
      <c r="L32" s="65">
        <f>SUM(L25:L31)</f>
        <v>986871</v>
      </c>
      <c r="M32" s="67"/>
      <c r="N32" s="68">
        <f>SUM(N25:N31)</f>
        <v>111902.33850000003</v>
      </c>
      <c r="O32" s="69">
        <f>SUM(O25:O31)</f>
        <v>10120.474000000004</v>
      </c>
      <c r="P32" s="70"/>
      <c r="Q32" s="71"/>
      <c r="R32" s="71"/>
    </row>
    <row r="33" spans="1:18" s="24" customFormat="1" ht="14.25" x14ac:dyDescent="0.2">
      <c r="A33" s="72" t="s">
        <v>23</v>
      </c>
      <c r="B33" s="73"/>
      <c r="C33" s="74"/>
      <c r="D33" s="75"/>
      <c r="E33" s="76"/>
      <c r="F33" s="76"/>
      <c r="G33" s="76"/>
      <c r="H33" s="76"/>
      <c r="I33" s="47"/>
      <c r="J33" s="77"/>
      <c r="K33" s="77"/>
      <c r="L33" s="77"/>
      <c r="M33" s="50"/>
      <c r="N33" s="83"/>
      <c r="O33" s="50"/>
      <c r="P33" s="53"/>
      <c r="Q33" s="23"/>
      <c r="R33" s="23"/>
    </row>
    <row r="34" spans="1:18" s="24" customFormat="1" x14ac:dyDescent="0.2">
      <c r="A34" s="79" t="s">
        <v>112</v>
      </c>
      <c r="B34" s="80"/>
      <c r="C34" s="81"/>
      <c r="D34" s="45">
        <v>39</v>
      </c>
      <c r="E34" s="46">
        <v>27</v>
      </c>
      <c r="F34" s="46">
        <v>0</v>
      </c>
      <c r="G34" s="46">
        <v>28</v>
      </c>
      <c r="H34" s="46">
        <v>0</v>
      </c>
      <c r="I34" s="47">
        <f>SUM(D34:H34)</f>
        <v>94</v>
      </c>
      <c r="J34" s="82">
        <v>104844</v>
      </c>
      <c r="K34" s="82">
        <v>1650862</v>
      </c>
      <c r="L34" s="82">
        <v>3085600</v>
      </c>
      <c r="M34" s="50"/>
      <c r="N34" s="83">
        <f>N13+(J34/1000)</f>
        <v>431646.8399999995</v>
      </c>
      <c r="O34" s="50">
        <f>O13+(K34/1000)</f>
        <v>719133.06300000008</v>
      </c>
      <c r="P34" s="53"/>
      <c r="Q34" s="23"/>
      <c r="R34" s="23"/>
    </row>
    <row r="35" spans="1:18" s="24" customFormat="1" x14ac:dyDescent="0.2">
      <c r="A35" s="79" t="s">
        <v>113</v>
      </c>
      <c r="B35" s="80"/>
      <c r="C35" s="81"/>
      <c r="D35" s="45">
        <v>7</v>
      </c>
      <c r="E35" s="46">
        <v>5</v>
      </c>
      <c r="F35" s="46">
        <v>1</v>
      </c>
      <c r="G35" s="46">
        <v>9</v>
      </c>
      <c r="H35" s="46">
        <v>2</v>
      </c>
      <c r="I35" s="47">
        <f>SUM(D35:H35)</f>
        <v>24</v>
      </c>
      <c r="J35" s="82">
        <v>3984</v>
      </c>
      <c r="K35" s="82">
        <v>12095</v>
      </c>
      <c r="L35" s="82">
        <v>268309</v>
      </c>
      <c r="M35" s="50"/>
      <c r="N35" s="83">
        <f>N14+(J35/1000)</f>
        <v>59292.404999999999</v>
      </c>
      <c r="O35" s="50">
        <f>O14+(K35/1000)</f>
        <v>64695.316000000006</v>
      </c>
      <c r="P35" s="53"/>
      <c r="Q35" s="23"/>
      <c r="R35" s="23"/>
    </row>
    <row r="36" spans="1:18" s="24" customFormat="1" ht="14.25" x14ac:dyDescent="0.2">
      <c r="A36" s="59"/>
      <c r="B36" s="60"/>
      <c r="C36" s="61" t="s">
        <v>78</v>
      </c>
      <c r="D36" s="84">
        <f t="shared" ref="D36:K36" si="7">SUM(D34:D35)</f>
        <v>46</v>
      </c>
      <c r="E36" s="62">
        <f t="shared" si="7"/>
        <v>32</v>
      </c>
      <c r="F36" s="62">
        <f t="shared" si="7"/>
        <v>1</v>
      </c>
      <c r="G36" s="62">
        <f t="shared" si="7"/>
        <v>37</v>
      </c>
      <c r="H36" s="62">
        <f t="shared" si="7"/>
        <v>2</v>
      </c>
      <c r="I36" s="85">
        <f t="shared" si="7"/>
        <v>118</v>
      </c>
      <c r="J36" s="64">
        <f t="shared" si="7"/>
        <v>108828</v>
      </c>
      <c r="K36" s="65">
        <f t="shared" si="7"/>
        <v>1662957</v>
      </c>
      <c r="L36" s="65">
        <f>SUM(L34:L35)</f>
        <v>3353909</v>
      </c>
      <c r="M36" s="69"/>
      <c r="N36" s="68">
        <f>SUM(N34:N35)</f>
        <v>490939.24499999953</v>
      </c>
      <c r="O36" s="69">
        <f>SUM(O34:O35)</f>
        <v>783828.37900000007</v>
      </c>
      <c r="P36" s="70"/>
      <c r="Q36" s="71"/>
      <c r="R36" s="71"/>
    </row>
    <row r="37" spans="1:18" s="24" customFormat="1" ht="14.25" x14ac:dyDescent="0.2">
      <c r="A37" s="86"/>
      <c r="B37" s="87" t="s">
        <v>79</v>
      </c>
      <c r="C37" s="88"/>
      <c r="D37" s="89">
        <f t="shared" ref="D37:L37" si="8">D32+D36</f>
        <v>63</v>
      </c>
      <c r="E37" s="90">
        <f t="shared" si="8"/>
        <v>32</v>
      </c>
      <c r="F37" s="90">
        <f t="shared" si="8"/>
        <v>8</v>
      </c>
      <c r="G37" s="90">
        <f t="shared" si="8"/>
        <v>56</v>
      </c>
      <c r="H37" s="90">
        <f t="shared" si="8"/>
        <v>7</v>
      </c>
      <c r="I37" s="91">
        <f t="shared" si="8"/>
        <v>166</v>
      </c>
      <c r="J37" s="92">
        <f t="shared" si="8"/>
        <v>147687</v>
      </c>
      <c r="K37" s="93">
        <f t="shared" si="8"/>
        <v>1672669</v>
      </c>
      <c r="L37" s="93">
        <f t="shared" si="8"/>
        <v>4340780</v>
      </c>
      <c r="M37" s="94"/>
      <c r="N37" s="95">
        <f>N32+N36</f>
        <v>602841.5834999996</v>
      </c>
      <c r="O37" s="94">
        <f>O32+O36</f>
        <v>793948.85300000012</v>
      </c>
      <c r="P37" s="96"/>
      <c r="Q37" s="71"/>
      <c r="R37" s="71"/>
    </row>
    <row r="38" spans="1:18" s="24" customFormat="1" x14ac:dyDescent="0.2">
      <c r="A38" s="97" t="s">
        <v>114</v>
      </c>
      <c r="B38" s="98"/>
      <c r="C38" s="98"/>
      <c r="D38" s="99"/>
      <c r="E38" s="99"/>
      <c r="F38" s="99"/>
      <c r="G38" s="100"/>
      <c r="H38" s="99"/>
      <c r="I38" s="99"/>
      <c r="J38" s="100"/>
      <c r="K38" s="100"/>
      <c r="L38" s="100"/>
      <c r="M38" s="101" t="s">
        <v>115</v>
      </c>
      <c r="N38" s="102">
        <v>17989</v>
      </c>
      <c r="O38" s="102">
        <v>6142</v>
      </c>
      <c r="P38" s="103"/>
      <c r="Q38" s="23"/>
      <c r="R38" s="23"/>
    </row>
    <row r="39" spans="1:18" s="24" customFormat="1" x14ac:dyDescent="0.2">
      <c r="A39" s="104" t="s">
        <v>92</v>
      </c>
      <c r="B39" s="98"/>
      <c r="C39" s="98"/>
      <c r="D39" s="99"/>
      <c r="E39" s="99"/>
      <c r="F39" s="99"/>
      <c r="G39" s="100"/>
      <c r="H39" s="99"/>
      <c r="I39" s="99"/>
      <c r="J39" s="100"/>
      <c r="K39" s="100"/>
      <c r="L39" s="100"/>
      <c r="M39" s="100"/>
      <c r="N39" s="102"/>
      <c r="O39" s="102"/>
      <c r="P39" s="103"/>
      <c r="Q39" s="23"/>
      <c r="R39" s="23"/>
    </row>
    <row r="40" spans="1:18" s="24" customFormat="1" ht="13.5" thickBot="1" x14ac:dyDescent="0.25">
      <c r="A40" s="79" t="s">
        <v>93</v>
      </c>
      <c r="B40" s="80"/>
      <c r="C40" s="98"/>
      <c r="D40" s="105"/>
      <c r="E40" s="105"/>
      <c r="F40" s="105"/>
      <c r="G40" s="105"/>
      <c r="H40" s="105"/>
      <c r="I40" s="105"/>
      <c r="J40" s="105"/>
      <c r="K40" s="105"/>
      <c r="L40" s="43"/>
      <c r="M40" s="43"/>
      <c r="N40" s="106"/>
      <c r="O40" s="106"/>
      <c r="P40" s="107"/>
      <c r="Q40" s="23"/>
      <c r="R40" s="23"/>
    </row>
    <row r="41" spans="1:18" s="24" customFormat="1" ht="19.5" thickTop="1" x14ac:dyDescent="0.3">
      <c r="A41" s="79" t="s">
        <v>76</v>
      </c>
      <c r="B41" s="80"/>
      <c r="C41" s="98"/>
      <c r="D41" s="105"/>
      <c r="E41" s="105"/>
      <c r="F41" s="105"/>
      <c r="G41" s="105"/>
      <c r="H41" s="105"/>
      <c r="I41" s="108" t="s">
        <v>80</v>
      </c>
      <c r="J41" s="108"/>
      <c r="K41" s="109"/>
      <c r="L41" s="43"/>
      <c r="M41" s="43"/>
      <c r="N41" s="110" t="s">
        <v>29</v>
      </c>
      <c r="O41" s="110" t="s">
        <v>30</v>
      </c>
      <c r="P41" s="34"/>
      <c r="Q41" s="23"/>
      <c r="R41" s="23"/>
    </row>
    <row r="42" spans="1:18" s="24" customFormat="1" ht="19.5" thickBot="1" x14ac:dyDescent="0.35">
      <c r="A42" s="111" t="s">
        <v>103</v>
      </c>
      <c r="B42" s="112"/>
      <c r="C42" s="113"/>
      <c r="D42" s="114"/>
      <c r="E42" s="114"/>
      <c r="F42" s="114"/>
      <c r="G42" s="114"/>
      <c r="H42" s="114"/>
      <c r="I42" s="114"/>
      <c r="J42" s="115"/>
      <c r="K42" s="115"/>
      <c r="L42" s="116" t="s">
        <v>81</v>
      </c>
      <c r="M42" s="117"/>
      <c r="N42" s="121">
        <f>N37+N38</f>
        <v>620830.5834999996</v>
      </c>
      <c r="O42" s="121">
        <f>O37+O38</f>
        <v>800090.85300000012</v>
      </c>
      <c r="P42" s="119"/>
      <c r="Q42" s="23"/>
      <c r="R42" s="23"/>
    </row>
    <row r="43" spans="1:18" s="24" customFormat="1" ht="23.25" x14ac:dyDescent="0.35">
      <c r="A43" s="120">
        <f>A22+31</f>
        <v>43166</v>
      </c>
      <c r="B43" s="17"/>
      <c r="C43" s="18"/>
      <c r="D43" s="19" t="s">
        <v>0</v>
      </c>
      <c r="E43" s="20"/>
      <c r="F43" s="20"/>
      <c r="G43" s="20"/>
      <c r="H43" s="20"/>
      <c r="I43" s="20"/>
      <c r="J43" s="21" t="s">
        <v>1</v>
      </c>
      <c r="K43" s="20"/>
      <c r="L43" s="20"/>
      <c r="M43" s="20"/>
      <c r="N43" s="21" t="s">
        <v>2</v>
      </c>
      <c r="O43" s="20"/>
      <c r="P43" s="22"/>
      <c r="Q43" s="23"/>
      <c r="R43" s="23"/>
    </row>
    <row r="44" spans="1:18" s="24" customFormat="1" ht="14.25" x14ac:dyDescent="0.2">
      <c r="A44" s="26" t="s">
        <v>3</v>
      </c>
      <c r="B44" s="27"/>
      <c r="C44" s="28"/>
      <c r="D44" s="29"/>
      <c r="E44" s="30"/>
      <c r="F44" s="30"/>
      <c r="G44" s="30"/>
      <c r="H44" s="31" t="s">
        <v>61</v>
      </c>
      <c r="I44" s="32" t="s">
        <v>63</v>
      </c>
      <c r="J44" s="33" t="s">
        <v>9</v>
      </c>
      <c r="K44" s="32" t="s">
        <v>11</v>
      </c>
      <c r="L44" s="32" t="s">
        <v>10</v>
      </c>
      <c r="M44" s="32"/>
      <c r="N44" s="33" t="s">
        <v>9</v>
      </c>
      <c r="O44" s="32" t="s">
        <v>11</v>
      </c>
      <c r="P44" s="34"/>
      <c r="Q44" s="23"/>
      <c r="R44" s="23"/>
    </row>
    <row r="45" spans="1:18" s="24" customFormat="1" ht="14.25" x14ac:dyDescent="0.2">
      <c r="A45" s="35" t="s">
        <v>104</v>
      </c>
      <c r="B45" s="27"/>
      <c r="C45" s="28"/>
      <c r="D45" s="36" t="s">
        <v>57</v>
      </c>
      <c r="E45" s="37" t="s">
        <v>59</v>
      </c>
      <c r="F45" s="37" t="s">
        <v>58</v>
      </c>
      <c r="G45" s="37" t="s">
        <v>60</v>
      </c>
      <c r="H45" s="38" t="s">
        <v>62</v>
      </c>
      <c r="I45" s="37" t="s">
        <v>64</v>
      </c>
      <c r="J45" s="40" t="s">
        <v>18</v>
      </c>
      <c r="K45" s="38" t="s">
        <v>102</v>
      </c>
      <c r="L45" s="38" t="s">
        <v>18</v>
      </c>
      <c r="M45" s="38"/>
      <c r="N45" s="40" t="s">
        <v>21</v>
      </c>
      <c r="O45" s="38" t="s">
        <v>22</v>
      </c>
      <c r="P45" s="41"/>
      <c r="Q45" s="23"/>
      <c r="R45" s="23"/>
    </row>
    <row r="46" spans="1:18" s="24" customFormat="1" x14ac:dyDescent="0.2">
      <c r="A46" s="42" t="s">
        <v>105</v>
      </c>
      <c r="B46" s="43"/>
      <c r="C46" s="44"/>
      <c r="D46" s="45">
        <v>0</v>
      </c>
      <c r="E46" s="46">
        <v>0</v>
      </c>
      <c r="F46" s="46">
        <v>0</v>
      </c>
      <c r="G46" s="46">
        <v>2</v>
      </c>
      <c r="H46" s="46">
        <v>0</v>
      </c>
      <c r="I46" s="47">
        <f t="shared" ref="I46:I52" si="9">SUM(D46:H46)</f>
        <v>2</v>
      </c>
      <c r="J46" s="48">
        <v>0</v>
      </c>
      <c r="K46" s="48">
        <v>0</v>
      </c>
      <c r="L46" s="48">
        <v>0</v>
      </c>
      <c r="M46" s="49"/>
      <c r="N46" s="50">
        <f t="shared" ref="N46:O52" si="10">N25+(J46/1000)</f>
        <v>18549.499</v>
      </c>
      <c r="O46" s="50">
        <f t="shared" si="10"/>
        <v>1831.7200000000003</v>
      </c>
      <c r="P46" s="51"/>
      <c r="Q46" s="23"/>
      <c r="R46" s="23"/>
    </row>
    <row r="47" spans="1:18" s="24" customFormat="1" x14ac:dyDescent="0.2">
      <c r="A47" s="42" t="s">
        <v>106</v>
      </c>
      <c r="B47" s="43"/>
      <c r="C47" s="44"/>
      <c r="D47" s="45">
        <v>6</v>
      </c>
      <c r="E47" s="46">
        <v>0</v>
      </c>
      <c r="F47" s="46">
        <v>2</v>
      </c>
      <c r="G47" s="46">
        <v>1</v>
      </c>
      <c r="H47" s="46">
        <v>0</v>
      </c>
      <c r="I47" s="47">
        <f t="shared" si="9"/>
        <v>9</v>
      </c>
      <c r="J47" s="48">
        <v>16089</v>
      </c>
      <c r="K47" s="48">
        <v>2252</v>
      </c>
      <c r="L47" s="48">
        <v>418876</v>
      </c>
      <c r="M47" s="52"/>
      <c r="N47" s="50">
        <f t="shared" si="10"/>
        <v>48992.815000000002</v>
      </c>
      <c r="O47" s="50">
        <f t="shared" si="10"/>
        <v>3915.6480000000029</v>
      </c>
      <c r="P47" s="53"/>
      <c r="Q47" s="23"/>
      <c r="R47" s="23"/>
    </row>
    <row r="48" spans="1:18" s="24" customFormat="1" x14ac:dyDescent="0.2">
      <c r="A48" s="42" t="s">
        <v>107</v>
      </c>
      <c r="B48" s="43"/>
      <c r="C48" s="44"/>
      <c r="D48" s="45">
        <v>4</v>
      </c>
      <c r="E48" s="46">
        <v>0</v>
      </c>
      <c r="F48" s="46">
        <v>2</v>
      </c>
      <c r="G48" s="46">
        <v>4</v>
      </c>
      <c r="H48" s="46">
        <v>3</v>
      </c>
      <c r="I48" s="47">
        <f t="shared" si="9"/>
        <v>13</v>
      </c>
      <c r="J48" s="48">
        <v>8528</v>
      </c>
      <c r="K48" s="48">
        <v>1994</v>
      </c>
      <c r="L48" s="48">
        <v>141142</v>
      </c>
      <c r="M48" s="52"/>
      <c r="N48" s="50">
        <f t="shared" si="10"/>
        <v>13508.766</v>
      </c>
      <c r="O48" s="50">
        <f t="shared" si="10"/>
        <v>1174.6879999999994</v>
      </c>
      <c r="P48" s="53"/>
      <c r="Q48" s="23"/>
      <c r="R48" s="23"/>
    </row>
    <row r="49" spans="1:18" s="24" customFormat="1" x14ac:dyDescent="0.2">
      <c r="A49" s="42" t="s">
        <v>108</v>
      </c>
      <c r="B49" s="43"/>
      <c r="C49" s="44"/>
      <c r="D49" s="45">
        <v>1</v>
      </c>
      <c r="E49" s="46">
        <v>0</v>
      </c>
      <c r="F49" s="46">
        <v>1</v>
      </c>
      <c r="G49" s="46">
        <v>0</v>
      </c>
      <c r="H49" s="46">
        <v>0</v>
      </c>
      <c r="I49" s="47">
        <f t="shared" si="9"/>
        <v>2</v>
      </c>
      <c r="J49" s="48">
        <v>1585</v>
      </c>
      <c r="K49" s="48">
        <v>209</v>
      </c>
      <c r="L49" s="48">
        <v>58425</v>
      </c>
      <c r="M49" s="52"/>
      <c r="N49" s="50">
        <f t="shared" si="10"/>
        <v>6104.5620000000035</v>
      </c>
      <c r="O49" s="50">
        <f t="shared" si="10"/>
        <v>634.59499999999969</v>
      </c>
      <c r="P49" s="53"/>
      <c r="Q49" s="23"/>
      <c r="R49" s="23"/>
    </row>
    <row r="50" spans="1:18" s="24" customFormat="1" x14ac:dyDescent="0.2">
      <c r="A50" s="42" t="s">
        <v>109</v>
      </c>
      <c r="B50" s="43"/>
      <c r="C50" s="44"/>
      <c r="D50" s="45">
        <v>0</v>
      </c>
      <c r="E50" s="46">
        <v>0</v>
      </c>
      <c r="F50" s="46">
        <v>1</v>
      </c>
      <c r="G50" s="46">
        <v>1</v>
      </c>
      <c r="H50" s="46">
        <v>0</v>
      </c>
      <c r="I50" s="47">
        <f t="shared" si="9"/>
        <v>2</v>
      </c>
      <c r="J50" s="48">
        <v>0</v>
      </c>
      <c r="K50" s="48">
        <v>0</v>
      </c>
      <c r="L50" s="48">
        <v>0</v>
      </c>
      <c r="M50" s="52"/>
      <c r="N50" s="50">
        <f t="shared" si="10"/>
        <v>1518.1</v>
      </c>
      <c r="O50" s="50">
        <f t="shared" si="10"/>
        <v>10</v>
      </c>
      <c r="P50" s="53"/>
      <c r="Q50" s="23"/>
      <c r="R50" s="23"/>
    </row>
    <row r="51" spans="1:18" s="24" customFormat="1" x14ac:dyDescent="0.2">
      <c r="A51" s="42" t="s">
        <v>110</v>
      </c>
      <c r="B51" s="43"/>
      <c r="C51" s="44"/>
      <c r="D51" s="45">
        <v>5</v>
      </c>
      <c r="E51" s="46">
        <v>0</v>
      </c>
      <c r="F51" s="46">
        <v>2</v>
      </c>
      <c r="G51" s="46">
        <v>7</v>
      </c>
      <c r="H51" s="46">
        <v>2</v>
      </c>
      <c r="I51" s="47">
        <f t="shared" si="9"/>
        <v>16</v>
      </c>
      <c r="J51" s="48">
        <v>17284</v>
      </c>
      <c r="K51" s="48">
        <v>5644</v>
      </c>
      <c r="L51" s="48">
        <v>453358</v>
      </c>
      <c r="M51" s="52"/>
      <c r="N51" s="50">
        <f t="shared" si="10"/>
        <v>21563.426000000014</v>
      </c>
      <c r="O51" s="50">
        <f t="shared" si="10"/>
        <v>2560.934000000002</v>
      </c>
      <c r="P51" s="53"/>
      <c r="Q51" s="23"/>
      <c r="R51" s="23"/>
    </row>
    <row r="52" spans="1:18" s="24" customFormat="1" x14ac:dyDescent="0.2">
      <c r="A52" s="42" t="s">
        <v>111</v>
      </c>
      <c r="B52" s="43"/>
      <c r="C52" s="44"/>
      <c r="D52" s="45">
        <v>1</v>
      </c>
      <c r="E52" s="46">
        <v>0</v>
      </c>
      <c r="F52" s="46">
        <v>0</v>
      </c>
      <c r="G52" s="46">
        <v>3</v>
      </c>
      <c r="H52" s="46">
        <v>0</v>
      </c>
      <c r="I52" s="55">
        <f t="shared" si="9"/>
        <v>4</v>
      </c>
      <c r="J52" s="48">
        <v>2243</v>
      </c>
      <c r="K52" s="48">
        <v>0</v>
      </c>
      <c r="L52" s="48">
        <v>2553</v>
      </c>
      <c r="M52" s="57"/>
      <c r="N52" s="50">
        <f t="shared" si="10"/>
        <v>1710.8994999999991</v>
      </c>
      <c r="O52" s="50">
        <f t="shared" si="10"/>
        <v>2.9880000000000004</v>
      </c>
      <c r="P52" s="58"/>
      <c r="Q52" s="23"/>
      <c r="R52" s="23"/>
    </row>
    <row r="53" spans="1:18" s="24" customFormat="1" ht="14.25" x14ac:dyDescent="0.2">
      <c r="A53" s="59"/>
      <c r="B53" s="60"/>
      <c r="C53" s="61" t="s">
        <v>77</v>
      </c>
      <c r="D53" s="62">
        <f t="shared" ref="D53:I53" si="11">SUM(D46:D52)</f>
        <v>17</v>
      </c>
      <c r="E53" s="62">
        <f t="shared" si="11"/>
        <v>0</v>
      </c>
      <c r="F53" s="62">
        <f t="shared" si="11"/>
        <v>8</v>
      </c>
      <c r="G53" s="62">
        <f t="shared" si="11"/>
        <v>18</v>
      </c>
      <c r="H53" s="62">
        <f t="shared" si="11"/>
        <v>5</v>
      </c>
      <c r="I53" s="63">
        <f t="shared" si="11"/>
        <v>48</v>
      </c>
      <c r="J53" s="64">
        <f>SUM(J46:J52)</f>
        <v>45729</v>
      </c>
      <c r="K53" s="65">
        <f>SUM(K46:K52)</f>
        <v>10099</v>
      </c>
      <c r="L53" s="65">
        <f>SUM(L46:L52)</f>
        <v>1074354</v>
      </c>
      <c r="M53" s="67"/>
      <c r="N53" s="68">
        <f>SUM(N46:N52)</f>
        <v>111948.06750000003</v>
      </c>
      <c r="O53" s="69">
        <f>SUM(O46:O52)</f>
        <v>10130.573000000002</v>
      </c>
      <c r="P53" s="70"/>
      <c r="Q53" s="71"/>
      <c r="R53" s="71"/>
    </row>
    <row r="54" spans="1:18" s="24" customFormat="1" ht="14.25" x14ac:dyDescent="0.2">
      <c r="A54" s="72" t="s">
        <v>23</v>
      </c>
      <c r="B54" s="73"/>
      <c r="C54" s="74"/>
      <c r="D54" s="75"/>
      <c r="E54" s="76"/>
      <c r="F54" s="76"/>
      <c r="G54" s="76"/>
      <c r="H54" s="76"/>
      <c r="I54" s="47"/>
      <c r="J54" s="77"/>
      <c r="K54" s="77"/>
      <c r="L54" s="77"/>
      <c r="M54" s="50"/>
      <c r="N54" s="83"/>
      <c r="O54" s="50"/>
      <c r="P54" s="53"/>
      <c r="Q54" s="23"/>
      <c r="R54" s="23"/>
    </row>
    <row r="55" spans="1:18" s="24" customFormat="1" x14ac:dyDescent="0.2">
      <c r="A55" s="79" t="s">
        <v>112</v>
      </c>
      <c r="B55" s="80"/>
      <c r="C55" s="81"/>
      <c r="D55" s="45">
        <v>39</v>
      </c>
      <c r="E55" s="46">
        <v>27</v>
      </c>
      <c r="F55" s="46">
        <v>0</v>
      </c>
      <c r="G55" s="46">
        <v>28</v>
      </c>
      <c r="H55" s="46">
        <v>0</v>
      </c>
      <c r="I55" s="47">
        <f>SUM(D55:H55)</f>
        <v>94</v>
      </c>
      <c r="J55" s="82">
        <v>115234</v>
      </c>
      <c r="K55" s="82">
        <v>1752270</v>
      </c>
      <c r="L55" s="82">
        <v>3379508</v>
      </c>
      <c r="M55" s="50"/>
      <c r="N55" s="83">
        <f>N34+(J55/1000)</f>
        <v>431762.0739999995</v>
      </c>
      <c r="O55" s="50">
        <f>O34+(K55/1000)</f>
        <v>720885.3330000001</v>
      </c>
      <c r="P55" s="53"/>
      <c r="Q55" s="23"/>
      <c r="R55" s="23"/>
    </row>
    <row r="56" spans="1:18" s="24" customFormat="1" x14ac:dyDescent="0.2">
      <c r="A56" s="79" t="s">
        <v>113</v>
      </c>
      <c r="B56" s="80"/>
      <c r="C56" s="81"/>
      <c r="D56" s="45">
        <v>7</v>
      </c>
      <c r="E56" s="46">
        <v>5</v>
      </c>
      <c r="F56" s="46">
        <v>2</v>
      </c>
      <c r="G56" s="46">
        <v>8</v>
      </c>
      <c r="H56" s="46">
        <v>2</v>
      </c>
      <c r="I56" s="47">
        <f>SUM(D56:H56)</f>
        <v>24</v>
      </c>
      <c r="J56" s="82">
        <v>6571</v>
      </c>
      <c r="K56" s="82">
        <v>17703</v>
      </c>
      <c r="L56" s="82">
        <v>423665</v>
      </c>
      <c r="M56" s="50"/>
      <c r="N56" s="83">
        <f>N35+(J56/1000)</f>
        <v>59298.976000000002</v>
      </c>
      <c r="O56" s="50">
        <f>O35+(K56/1000)</f>
        <v>64713.019000000008</v>
      </c>
      <c r="P56" s="53"/>
      <c r="Q56" s="23"/>
      <c r="R56" s="23"/>
    </row>
    <row r="57" spans="1:18" s="24" customFormat="1" ht="14.25" x14ac:dyDescent="0.2">
      <c r="A57" s="59"/>
      <c r="B57" s="60"/>
      <c r="C57" s="61" t="s">
        <v>78</v>
      </c>
      <c r="D57" s="84">
        <f t="shared" ref="D57:L57" si="12">SUM(D55:D56)</f>
        <v>46</v>
      </c>
      <c r="E57" s="62">
        <f t="shared" si="12"/>
        <v>32</v>
      </c>
      <c r="F57" s="62">
        <f t="shared" si="12"/>
        <v>2</v>
      </c>
      <c r="G57" s="62">
        <f t="shared" si="12"/>
        <v>36</v>
      </c>
      <c r="H57" s="62">
        <f t="shared" si="12"/>
        <v>2</v>
      </c>
      <c r="I57" s="85">
        <f t="shared" si="12"/>
        <v>118</v>
      </c>
      <c r="J57" s="64">
        <f t="shared" si="12"/>
        <v>121805</v>
      </c>
      <c r="K57" s="65">
        <f t="shared" si="12"/>
        <v>1769973</v>
      </c>
      <c r="L57" s="65">
        <f t="shared" si="12"/>
        <v>3803173</v>
      </c>
      <c r="M57" s="69"/>
      <c r="N57" s="68">
        <f>SUM(N55:N56)</f>
        <v>491061.04999999952</v>
      </c>
      <c r="O57" s="69">
        <f>SUM(O55:O56)</f>
        <v>785598.35200000007</v>
      </c>
      <c r="P57" s="70"/>
      <c r="Q57" s="71"/>
      <c r="R57" s="71"/>
    </row>
    <row r="58" spans="1:18" s="24" customFormat="1" ht="14.25" x14ac:dyDescent="0.2">
      <c r="A58" s="86"/>
      <c r="B58" s="87" t="s">
        <v>79</v>
      </c>
      <c r="C58" s="88"/>
      <c r="D58" s="89">
        <f t="shared" ref="D58:L58" si="13">D53+D57</f>
        <v>63</v>
      </c>
      <c r="E58" s="90">
        <f t="shared" si="13"/>
        <v>32</v>
      </c>
      <c r="F58" s="90">
        <f t="shared" si="13"/>
        <v>10</v>
      </c>
      <c r="G58" s="90">
        <f t="shared" si="13"/>
        <v>54</v>
      </c>
      <c r="H58" s="90">
        <f t="shared" si="13"/>
        <v>7</v>
      </c>
      <c r="I58" s="91">
        <f t="shared" si="13"/>
        <v>166</v>
      </c>
      <c r="J58" s="92">
        <f t="shared" si="13"/>
        <v>167534</v>
      </c>
      <c r="K58" s="93">
        <f t="shared" si="13"/>
        <v>1780072</v>
      </c>
      <c r="L58" s="93">
        <f t="shared" si="13"/>
        <v>4877527</v>
      </c>
      <c r="M58" s="94"/>
      <c r="N58" s="95">
        <f>N53+N57</f>
        <v>603009.11749999959</v>
      </c>
      <c r="O58" s="94">
        <f>O53+O57</f>
        <v>795728.92500000005</v>
      </c>
      <c r="P58" s="96"/>
      <c r="Q58" s="71"/>
      <c r="R58" s="71"/>
    </row>
    <row r="59" spans="1:18" s="24" customFormat="1" x14ac:dyDescent="0.2">
      <c r="A59" s="97" t="s">
        <v>114</v>
      </c>
      <c r="B59" s="98"/>
      <c r="C59" s="98"/>
      <c r="D59" s="99"/>
      <c r="E59" s="99"/>
      <c r="F59" s="99"/>
      <c r="G59" s="100"/>
      <c r="H59" s="99"/>
      <c r="I59" s="99"/>
      <c r="J59" s="100"/>
      <c r="K59" s="100"/>
      <c r="L59" s="100"/>
      <c r="M59" s="101" t="s">
        <v>115</v>
      </c>
      <c r="N59" s="102">
        <v>17989</v>
      </c>
      <c r="O59" s="102">
        <v>6142</v>
      </c>
      <c r="P59" s="103"/>
      <c r="Q59" s="23"/>
      <c r="R59" s="23"/>
    </row>
    <row r="60" spans="1:18" s="24" customFormat="1" x14ac:dyDescent="0.2">
      <c r="A60" s="104" t="s">
        <v>92</v>
      </c>
      <c r="B60" s="98"/>
      <c r="C60" s="98"/>
      <c r="D60" s="99"/>
      <c r="E60" s="99"/>
      <c r="F60" s="99"/>
      <c r="G60" s="100"/>
      <c r="H60" s="99"/>
      <c r="I60" s="99"/>
      <c r="J60" s="100"/>
      <c r="K60" s="100"/>
      <c r="L60" s="100"/>
      <c r="M60" s="100"/>
      <c r="N60" s="102"/>
      <c r="O60" s="102"/>
      <c r="P60" s="103"/>
      <c r="Q60" s="23"/>
      <c r="R60" s="23"/>
    </row>
    <row r="61" spans="1:18" s="24" customFormat="1" ht="13.5" thickBot="1" x14ac:dyDescent="0.25">
      <c r="A61" s="79" t="s">
        <v>93</v>
      </c>
      <c r="B61" s="80"/>
      <c r="C61" s="98"/>
      <c r="D61" s="105"/>
      <c r="E61" s="105"/>
      <c r="F61" s="105"/>
      <c r="G61" s="105"/>
      <c r="H61" s="105"/>
      <c r="I61" s="105"/>
      <c r="J61" s="105"/>
      <c r="K61" s="105"/>
      <c r="L61" s="43"/>
      <c r="M61" s="43"/>
      <c r="N61" s="106"/>
      <c r="O61" s="106"/>
      <c r="P61" s="107"/>
      <c r="Q61" s="23"/>
      <c r="R61" s="23"/>
    </row>
    <row r="62" spans="1:18" s="24" customFormat="1" ht="19.5" thickTop="1" x14ac:dyDescent="0.3">
      <c r="A62" s="79" t="s">
        <v>76</v>
      </c>
      <c r="B62" s="80"/>
      <c r="C62" s="98"/>
      <c r="D62" s="105"/>
      <c r="E62" s="105"/>
      <c r="F62" s="105"/>
      <c r="G62" s="105"/>
      <c r="H62" s="105"/>
      <c r="I62" s="108" t="s">
        <v>80</v>
      </c>
      <c r="J62" s="108"/>
      <c r="K62" s="109"/>
      <c r="L62" s="43"/>
      <c r="M62" s="43"/>
      <c r="N62" s="110" t="s">
        <v>29</v>
      </c>
      <c r="O62" s="110" t="s">
        <v>30</v>
      </c>
      <c r="P62" s="34"/>
      <c r="Q62" s="23"/>
      <c r="R62" s="23"/>
    </row>
    <row r="63" spans="1:18" s="24" customFormat="1" ht="19.5" thickBot="1" x14ac:dyDescent="0.35">
      <c r="A63" s="111" t="s">
        <v>103</v>
      </c>
      <c r="B63" s="112"/>
      <c r="C63" s="113"/>
      <c r="D63" s="114"/>
      <c r="E63" s="114"/>
      <c r="F63" s="114"/>
      <c r="G63" s="114"/>
      <c r="H63" s="114"/>
      <c r="I63" s="114"/>
      <c r="J63" s="115"/>
      <c r="K63" s="115"/>
      <c r="L63" s="116" t="s">
        <v>81</v>
      </c>
      <c r="M63" s="117"/>
      <c r="N63" s="121">
        <f>N58+N59</f>
        <v>620998.11749999959</v>
      </c>
      <c r="O63" s="121">
        <f>O58+O59</f>
        <v>801870.92500000005</v>
      </c>
      <c r="P63" s="119"/>
      <c r="Q63" s="23"/>
      <c r="R63" s="23"/>
    </row>
    <row r="64" spans="1:18" s="24" customFormat="1" ht="23.25" x14ac:dyDescent="0.35">
      <c r="A64" s="120">
        <f>A43+31</f>
        <v>43197</v>
      </c>
      <c r="B64" s="17"/>
      <c r="C64" s="18"/>
      <c r="D64" s="19" t="s">
        <v>0</v>
      </c>
      <c r="E64" s="20"/>
      <c r="F64" s="20"/>
      <c r="G64" s="20"/>
      <c r="H64" s="20"/>
      <c r="I64" s="20"/>
      <c r="J64" s="21" t="s">
        <v>1</v>
      </c>
      <c r="K64" s="20"/>
      <c r="L64" s="20"/>
      <c r="M64" s="20"/>
      <c r="N64" s="21" t="s">
        <v>2</v>
      </c>
      <c r="O64" s="20"/>
      <c r="P64" s="22"/>
      <c r="Q64" s="23"/>
      <c r="R64" s="23"/>
    </row>
    <row r="65" spans="1:18" s="24" customFormat="1" ht="14.25" x14ac:dyDescent="0.2">
      <c r="A65" s="26" t="s">
        <v>3</v>
      </c>
      <c r="B65" s="27"/>
      <c r="C65" s="28"/>
      <c r="D65" s="29"/>
      <c r="E65" s="30"/>
      <c r="F65" s="30"/>
      <c r="G65" s="30"/>
      <c r="H65" s="31" t="s">
        <v>61</v>
      </c>
      <c r="I65" s="32" t="s">
        <v>63</v>
      </c>
      <c r="J65" s="33" t="s">
        <v>9</v>
      </c>
      <c r="K65" s="32" t="s">
        <v>11</v>
      </c>
      <c r="L65" s="32" t="s">
        <v>10</v>
      </c>
      <c r="M65" s="32"/>
      <c r="N65" s="33" t="s">
        <v>9</v>
      </c>
      <c r="O65" s="32" t="s">
        <v>11</v>
      </c>
      <c r="P65" s="34"/>
      <c r="Q65" s="23"/>
      <c r="R65" s="23"/>
    </row>
    <row r="66" spans="1:18" s="24" customFormat="1" ht="14.25" x14ac:dyDescent="0.2">
      <c r="A66" s="35" t="s">
        <v>104</v>
      </c>
      <c r="B66" s="27"/>
      <c r="C66" s="28"/>
      <c r="D66" s="36" t="s">
        <v>57</v>
      </c>
      <c r="E66" s="37" t="s">
        <v>59</v>
      </c>
      <c r="F66" s="37" t="s">
        <v>58</v>
      </c>
      <c r="G66" s="37" t="s">
        <v>60</v>
      </c>
      <c r="H66" s="38" t="s">
        <v>62</v>
      </c>
      <c r="I66" s="37" t="s">
        <v>64</v>
      </c>
      <c r="J66" s="40" t="s">
        <v>18</v>
      </c>
      <c r="K66" s="38" t="s">
        <v>102</v>
      </c>
      <c r="L66" s="38" t="s">
        <v>18</v>
      </c>
      <c r="M66" s="38"/>
      <c r="N66" s="40" t="s">
        <v>21</v>
      </c>
      <c r="O66" s="38" t="s">
        <v>22</v>
      </c>
      <c r="P66" s="41"/>
      <c r="Q66" s="23"/>
      <c r="R66" s="23"/>
    </row>
    <row r="67" spans="1:18" s="24" customFormat="1" x14ac:dyDescent="0.2">
      <c r="A67" s="42" t="s">
        <v>105</v>
      </c>
      <c r="B67" s="43"/>
      <c r="C67" s="44"/>
      <c r="D67" s="45">
        <v>0</v>
      </c>
      <c r="E67" s="46">
        <v>0</v>
      </c>
      <c r="F67" s="46">
        <v>0</v>
      </c>
      <c r="G67" s="46">
        <v>2</v>
      </c>
      <c r="H67" s="46">
        <v>0</v>
      </c>
      <c r="I67" s="47">
        <f t="shared" ref="I67:I73" si="14">SUM(D67:H67)</f>
        <v>2</v>
      </c>
      <c r="J67" s="48">
        <v>0</v>
      </c>
      <c r="K67" s="48">
        <v>0</v>
      </c>
      <c r="L67" s="48">
        <v>0</v>
      </c>
      <c r="M67" s="49"/>
      <c r="N67" s="50">
        <f t="shared" ref="N67:O73" si="15">N46+(J67/1000)</f>
        <v>18549.499</v>
      </c>
      <c r="O67" s="50">
        <f t="shared" si="15"/>
        <v>1831.7200000000003</v>
      </c>
      <c r="P67" s="51"/>
      <c r="Q67" s="23"/>
      <c r="R67" s="23"/>
    </row>
    <row r="68" spans="1:18" s="24" customFormat="1" x14ac:dyDescent="0.2">
      <c r="A68" s="42" t="s">
        <v>106</v>
      </c>
      <c r="B68" s="43"/>
      <c r="C68" s="44"/>
      <c r="D68" s="45">
        <v>6</v>
      </c>
      <c r="E68" s="46">
        <v>0</v>
      </c>
      <c r="F68" s="46">
        <v>2</v>
      </c>
      <c r="G68" s="46">
        <v>1</v>
      </c>
      <c r="H68" s="46">
        <v>0</v>
      </c>
      <c r="I68" s="47">
        <f t="shared" si="14"/>
        <v>9</v>
      </c>
      <c r="J68" s="48">
        <v>14478</v>
      </c>
      <c r="K68" s="48">
        <v>2222</v>
      </c>
      <c r="L68" s="48">
        <v>410639</v>
      </c>
      <c r="M68" s="52"/>
      <c r="N68" s="50">
        <f t="shared" si="15"/>
        <v>49007.293000000005</v>
      </c>
      <c r="O68" s="50">
        <f t="shared" si="15"/>
        <v>3917.8700000000031</v>
      </c>
      <c r="P68" s="53"/>
      <c r="Q68" s="23"/>
      <c r="R68" s="23"/>
    </row>
    <row r="69" spans="1:18" s="24" customFormat="1" x14ac:dyDescent="0.2">
      <c r="A69" s="42" t="s">
        <v>107</v>
      </c>
      <c r="B69" s="43"/>
      <c r="C69" s="44"/>
      <c r="D69" s="45">
        <v>4</v>
      </c>
      <c r="E69" s="46">
        <v>0</v>
      </c>
      <c r="F69" s="46">
        <v>1</v>
      </c>
      <c r="G69" s="46">
        <v>5</v>
      </c>
      <c r="H69" s="46">
        <v>3</v>
      </c>
      <c r="I69" s="47">
        <f t="shared" si="14"/>
        <v>13</v>
      </c>
      <c r="J69" s="48">
        <v>8063</v>
      </c>
      <c r="K69" s="48">
        <v>1962</v>
      </c>
      <c r="L69" s="48">
        <v>161790</v>
      </c>
      <c r="M69" s="52"/>
      <c r="N69" s="50">
        <f t="shared" si="15"/>
        <v>13516.829</v>
      </c>
      <c r="O69" s="50">
        <f t="shared" si="15"/>
        <v>1176.6499999999994</v>
      </c>
      <c r="P69" s="53"/>
      <c r="Q69" s="23"/>
      <c r="R69" s="23"/>
    </row>
    <row r="70" spans="1:18" s="24" customFormat="1" x14ac:dyDescent="0.2">
      <c r="A70" s="42" t="s">
        <v>108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si="14"/>
        <v>2</v>
      </c>
      <c r="J70" s="48">
        <v>0</v>
      </c>
      <c r="K70" s="48">
        <v>0</v>
      </c>
      <c r="L70" s="48">
        <v>0</v>
      </c>
      <c r="M70" s="52"/>
      <c r="N70" s="50">
        <f t="shared" si="15"/>
        <v>6104.5620000000035</v>
      </c>
      <c r="O70" s="50">
        <f t="shared" si="15"/>
        <v>634.59499999999969</v>
      </c>
      <c r="P70" s="53"/>
      <c r="Q70" s="23"/>
      <c r="R70" s="23"/>
    </row>
    <row r="71" spans="1:18" s="24" customFormat="1" x14ac:dyDescent="0.2">
      <c r="A71" s="42" t="s">
        <v>109</v>
      </c>
      <c r="B71" s="43"/>
      <c r="C71" s="44"/>
      <c r="D71" s="45">
        <v>0</v>
      </c>
      <c r="E71" s="46">
        <v>0</v>
      </c>
      <c r="F71" s="46">
        <v>1</v>
      </c>
      <c r="G71" s="46">
        <v>1</v>
      </c>
      <c r="H71" s="46">
        <v>0</v>
      </c>
      <c r="I71" s="47">
        <f t="shared" si="14"/>
        <v>2</v>
      </c>
      <c r="J71" s="48">
        <v>0</v>
      </c>
      <c r="K71" s="48">
        <v>0</v>
      </c>
      <c r="L71" s="48">
        <v>0</v>
      </c>
      <c r="M71" s="52"/>
      <c r="N71" s="50">
        <f t="shared" si="15"/>
        <v>1518.1</v>
      </c>
      <c r="O71" s="50">
        <f t="shared" si="15"/>
        <v>10</v>
      </c>
      <c r="P71" s="53"/>
      <c r="Q71" s="23"/>
      <c r="R71" s="23"/>
    </row>
    <row r="72" spans="1:18" s="24" customFormat="1" x14ac:dyDescent="0.2">
      <c r="A72" s="42" t="s">
        <v>110</v>
      </c>
      <c r="B72" s="43"/>
      <c r="C72" s="44"/>
      <c r="D72" s="45">
        <v>5</v>
      </c>
      <c r="E72" s="46">
        <v>0</v>
      </c>
      <c r="F72" s="46">
        <v>2</v>
      </c>
      <c r="G72" s="46">
        <v>7</v>
      </c>
      <c r="H72" s="46">
        <v>2</v>
      </c>
      <c r="I72" s="47">
        <f t="shared" si="14"/>
        <v>16</v>
      </c>
      <c r="J72" s="48">
        <v>14973</v>
      </c>
      <c r="K72" s="48">
        <v>5534</v>
      </c>
      <c r="L72" s="48">
        <v>407766</v>
      </c>
      <c r="M72" s="52"/>
      <c r="N72" s="50">
        <f t="shared" si="15"/>
        <v>21578.399000000016</v>
      </c>
      <c r="O72" s="50">
        <f t="shared" si="15"/>
        <v>2566.4680000000021</v>
      </c>
      <c r="P72" s="53"/>
      <c r="Q72" s="23"/>
      <c r="R72" s="23"/>
    </row>
    <row r="73" spans="1:18" s="24" customFormat="1" x14ac:dyDescent="0.2">
      <c r="A73" s="42" t="s">
        <v>111</v>
      </c>
      <c r="B73" s="43"/>
      <c r="C73" s="44"/>
      <c r="D73" s="45">
        <v>1</v>
      </c>
      <c r="E73" s="46">
        <v>0</v>
      </c>
      <c r="F73" s="46">
        <v>0</v>
      </c>
      <c r="G73" s="46">
        <v>3</v>
      </c>
      <c r="H73" s="46">
        <v>0</v>
      </c>
      <c r="I73" s="55">
        <f t="shared" si="14"/>
        <v>4</v>
      </c>
      <c r="J73" s="48">
        <v>2100</v>
      </c>
      <c r="K73" s="48">
        <v>0</v>
      </c>
      <c r="L73" s="48">
        <v>2421</v>
      </c>
      <c r="M73" s="57"/>
      <c r="N73" s="50">
        <f t="shared" si="15"/>
        <v>1712.999499999999</v>
      </c>
      <c r="O73" s="50">
        <f t="shared" si="15"/>
        <v>2.9880000000000004</v>
      </c>
      <c r="P73" s="58"/>
      <c r="Q73" s="23"/>
      <c r="R73" s="23"/>
    </row>
    <row r="74" spans="1:18" s="24" customFormat="1" ht="14.25" x14ac:dyDescent="0.2">
      <c r="A74" s="59"/>
      <c r="B74" s="60"/>
      <c r="C74" s="61" t="s">
        <v>77</v>
      </c>
      <c r="D74" s="62">
        <f t="shared" ref="D74:I74" si="16">SUM(D67:D73)</f>
        <v>16</v>
      </c>
      <c r="E74" s="62">
        <f t="shared" si="16"/>
        <v>0</v>
      </c>
      <c r="F74" s="62">
        <f t="shared" si="16"/>
        <v>6</v>
      </c>
      <c r="G74" s="62">
        <f t="shared" si="16"/>
        <v>21</v>
      </c>
      <c r="H74" s="62">
        <f t="shared" si="16"/>
        <v>5</v>
      </c>
      <c r="I74" s="63">
        <f t="shared" si="16"/>
        <v>48</v>
      </c>
      <c r="J74" s="64">
        <f>SUM(J67:J73)</f>
        <v>39614</v>
      </c>
      <c r="K74" s="65">
        <f>SUM(K67:K73)</f>
        <v>9718</v>
      </c>
      <c r="L74" s="65">
        <f>SUM(L67:L73)</f>
        <v>982616</v>
      </c>
      <c r="M74" s="67"/>
      <c r="N74" s="68">
        <f>SUM(N67:N73)</f>
        <v>111987.68150000004</v>
      </c>
      <c r="O74" s="69">
        <f>SUM(O67:O73)</f>
        <v>10140.291000000005</v>
      </c>
      <c r="P74" s="70"/>
      <c r="Q74" s="71"/>
      <c r="R74" s="71"/>
    </row>
    <row r="75" spans="1:18" s="24" customFormat="1" ht="14.25" x14ac:dyDescent="0.2">
      <c r="A75" s="72" t="s">
        <v>23</v>
      </c>
      <c r="B75" s="73"/>
      <c r="C75" s="74"/>
      <c r="D75" s="75"/>
      <c r="E75" s="76"/>
      <c r="F75" s="76"/>
      <c r="G75" s="76"/>
      <c r="H75" s="76"/>
      <c r="I75" s="47"/>
      <c r="J75" s="77"/>
      <c r="K75" s="77"/>
      <c r="L75" s="77"/>
      <c r="M75" s="50"/>
      <c r="N75" s="83"/>
      <c r="O75" s="50"/>
      <c r="P75" s="53"/>
      <c r="Q75" s="23"/>
      <c r="R75" s="23"/>
    </row>
    <row r="76" spans="1:18" s="24" customFormat="1" x14ac:dyDescent="0.2">
      <c r="A76" s="79" t="s">
        <v>112</v>
      </c>
      <c r="B76" s="80"/>
      <c r="C76" s="81"/>
      <c r="D76" s="45">
        <v>39</v>
      </c>
      <c r="E76" s="46">
        <v>27</v>
      </c>
      <c r="F76" s="46">
        <v>0</v>
      </c>
      <c r="G76" s="46">
        <v>28</v>
      </c>
      <c r="H76" s="46">
        <v>0</v>
      </c>
      <c r="I76" s="47">
        <f>SUM(D76:H76)</f>
        <v>94</v>
      </c>
      <c r="J76" s="82">
        <v>94292</v>
      </c>
      <c r="K76" s="82">
        <v>1456516</v>
      </c>
      <c r="L76" s="82">
        <v>2847743</v>
      </c>
      <c r="M76" s="50"/>
      <c r="N76" s="83">
        <f>N55+(J76/1000)</f>
        <v>431856.36599999951</v>
      </c>
      <c r="O76" s="50">
        <f>O55+(K76/1000)</f>
        <v>722341.84900000005</v>
      </c>
      <c r="P76" s="53"/>
      <c r="Q76" s="23"/>
      <c r="R76" s="23"/>
    </row>
    <row r="77" spans="1:18" s="24" customFormat="1" x14ac:dyDescent="0.2">
      <c r="A77" s="79" t="s">
        <v>113</v>
      </c>
      <c r="B77" s="80"/>
      <c r="C77" s="81"/>
      <c r="D77" s="45">
        <v>7</v>
      </c>
      <c r="E77" s="46">
        <v>5</v>
      </c>
      <c r="F77" s="46">
        <v>1</v>
      </c>
      <c r="G77" s="46">
        <v>9</v>
      </c>
      <c r="H77" s="46">
        <v>2</v>
      </c>
      <c r="I77" s="47">
        <f>SUM(D77:H77)</f>
        <v>24</v>
      </c>
      <c r="J77" s="82">
        <v>3173</v>
      </c>
      <c r="K77" s="82">
        <v>10165</v>
      </c>
      <c r="L77" s="82">
        <v>225698</v>
      </c>
      <c r="M77" s="50"/>
      <c r="N77" s="83">
        <f>N56+(J77/1000)</f>
        <v>59302.149000000005</v>
      </c>
      <c r="O77" s="50">
        <f>O56+(K77/1000)</f>
        <v>64723.184000000008</v>
      </c>
      <c r="P77" s="53"/>
      <c r="Q77" s="23"/>
      <c r="R77" s="23"/>
    </row>
    <row r="78" spans="1:18" s="24" customFormat="1" ht="14.25" x14ac:dyDescent="0.2">
      <c r="A78" s="59"/>
      <c r="B78" s="60"/>
      <c r="C78" s="61" t="s">
        <v>78</v>
      </c>
      <c r="D78" s="84">
        <f t="shared" ref="D78:L78" si="17">SUM(D76:D77)</f>
        <v>46</v>
      </c>
      <c r="E78" s="62">
        <f t="shared" si="17"/>
        <v>32</v>
      </c>
      <c r="F78" s="62">
        <f t="shared" si="17"/>
        <v>1</v>
      </c>
      <c r="G78" s="62">
        <f t="shared" si="17"/>
        <v>37</v>
      </c>
      <c r="H78" s="62">
        <f t="shared" si="17"/>
        <v>2</v>
      </c>
      <c r="I78" s="85">
        <f t="shared" si="17"/>
        <v>118</v>
      </c>
      <c r="J78" s="64">
        <f t="shared" si="17"/>
        <v>97465</v>
      </c>
      <c r="K78" s="65">
        <f t="shared" si="17"/>
        <v>1466681</v>
      </c>
      <c r="L78" s="65">
        <f t="shared" si="17"/>
        <v>3073441</v>
      </c>
      <c r="M78" s="69"/>
      <c r="N78" s="68">
        <f>SUM(N76:N77)</f>
        <v>491158.51499999955</v>
      </c>
      <c r="O78" s="69">
        <f>SUM(O76:O77)</f>
        <v>787065.03300000005</v>
      </c>
      <c r="P78" s="70"/>
      <c r="Q78" s="71"/>
      <c r="R78" s="71"/>
    </row>
    <row r="79" spans="1:18" s="24" customFormat="1" ht="14.25" x14ac:dyDescent="0.2">
      <c r="A79" s="86"/>
      <c r="B79" s="87" t="s">
        <v>79</v>
      </c>
      <c r="C79" s="88"/>
      <c r="D79" s="89">
        <f t="shared" ref="D79:L79" si="18">D74+D78</f>
        <v>62</v>
      </c>
      <c r="E79" s="90">
        <f t="shared" si="18"/>
        <v>32</v>
      </c>
      <c r="F79" s="90">
        <f t="shared" si="18"/>
        <v>7</v>
      </c>
      <c r="G79" s="90">
        <f t="shared" si="18"/>
        <v>58</v>
      </c>
      <c r="H79" s="90">
        <f t="shared" si="18"/>
        <v>7</v>
      </c>
      <c r="I79" s="91">
        <f t="shared" si="18"/>
        <v>166</v>
      </c>
      <c r="J79" s="92">
        <f t="shared" si="18"/>
        <v>137079</v>
      </c>
      <c r="K79" s="93">
        <f t="shared" si="18"/>
        <v>1476399</v>
      </c>
      <c r="L79" s="93">
        <f t="shared" si="18"/>
        <v>4056057</v>
      </c>
      <c r="M79" s="94"/>
      <c r="N79" s="95">
        <f>N74+N78</f>
        <v>603146.19649999961</v>
      </c>
      <c r="O79" s="94">
        <f>O74+O78</f>
        <v>797205.32400000002</v>
      </c>
      <c r="P79" s="96"/>
      <c r="Q79" s="71"/>
      <c r="R79" s="71"/>
    </row>
    <row r="80" spans="1:18" s="24" customFormat="1" x14ac:dyDescent="0.2">
      <c r="A80" s="97" t="s">
        <v>114</v>
      </c>
      <c r="B80" s="98"/>
      <c r="C80" s="98"/>
      <c r="D80" s="99"/>
      <c r="E80" s="99"/>
      <c r="F80" s="99"/>
      <c r="G80" s="100"/>
      <c r="H80" s="99"/>
      <c r="I80" s="99"/>
      <c r="J80" s="100"/>
      <c r="K80" s="100"/>
      <c r="L80" s="100"/>
      <c r="M80" s="101" t="s">
        <v>115</v>
      </c>
      <c r="N80" s="102">
        <v>17989</v>
      </c>
      <c r="O80" s="102">
        <v>6142</v>
      </c>
      <c r="P80" s="103"/>
      <c r="Q80" s="23"/>
      <c r="R80" s="23"/>
    </row>
    <row r="81" spans="1:18" s="24" customFormat="1" x14ac:dyDescent="0.2">
      <c r="A81" s="104" t="s">
        <v>92</v>
      </c>
      <c r="B81" s="98"/>
      <c r="C81" s="98"/>
      <c r="D81" s="99"/>
      <c r="E81" s="99"/>
      <c r="F81" s="99"/>
      <c r="G81" s="100"/>
      <c r="H81" s="99"/>
      <c r="I81" s="99"/>
      <c r="J81" s="100"/>
      <c r="K81" s="100"/>
      <c r="L81" s="100"/>
      <c r="M81" s="100"/>
      <c r="N81" s="102"/>
      <c r="O81" s="102"/>
      <c r="P81" s="103"/>
      <c r="Q81" s="23"/>
      <c r="R81" s="23"/>
    </row>
    <row r="82" spans="1:18" s="24" customFormat="1" ht="13.5" thickBot="1" x14ac:dyDescent="0.25">
      <c r="A82" s="79" t="s">
        <v>93</v>
      </c>
      <c r="B82" s="80"/>
      <c r="C82" s="98"/>
      <c r="D82" s="105"/>
      <c r="E82" s="105"/>
      <c r="F82" s="105"/>
      <c r="G82" s="105"/>
      <c r="H82" s="105"/>
      <c r="I82" s="105"/>
      <c r="J82" s="105"/>
      <c r="K82" s="105"/>
      <c r="L82" s="43"/>
      <c r="M82" s="43"/>
      <c r="N82" s="106"/>
      <c r="O82" s="106"/>
      <c r="P82" s="107"/>
      <c r="Q82" s="23"/>
      <c r="R82" s="23"/>
    </row>
    <row r="83" spans="1:18" s="24" customFormat="1" ht="19.5" thickTop="1" x14ac:dyDescent="0.3">
      <c r="A83" s="79" t="s">
        <v>76</v>
      </c>
      <c r="B83" s="80"/>
      <c r="C83" s="98"/>
      <c r="D83" s="105"/>
      <c r="E83" s="105"/>
      <c r="F83" s="105"/>
      <c r="G83" s="105"/>
      <c r="H83" s="105"/>
      <c r="I83" s="108" t="s">
        <v>80</v>
      </c>
      <c r="J83" s="108"/>
      <c r="K83" s="109"/>
      <c r="L83" s="43"/>
      <c r="M83" s="43"/>
      <c r="N83" s="110" t="s">
        <v>29</v>
      </c>
      <c r="O83" s="110" t="s">
        <v>30</v>
      </c>
      <c r="P83" s="34"/>
      <c r="Q83" s="23"/>
      <c r="R83" s="23"/>
    </row>
    <row r="84" spans="1:18" s="24" customFormat="1" ht="19.5" thickBot="1" x14ac:dyDescent="0.35">
      <c r="A84" s="111" t="s">
        <v>103</v>
      </c>
      <c r="B84" s="112"/>
      <c r="C84" s="113"/>
      <c r="D84" s="114"/>
      <c r="E84" s="114"/>
      <c r="F84" s="114"/>
      <c r="G84" s="114"/>
      <c r="H84" s="114"/>
      <c r="I84" s="114"/>
      <c r="J84" s="115"/>
      <c r="K84" s="115"/>
      <c r="L84" s="116" t="s">
        <v>81</v>
      </c>
      <c r="M84" s="117"/>
      <c r="N84" s="121">
        <f>N79+N80</f>
        <v>621135.19649999961</v>
      </c>
      <c r="O84" s="121">
        <f>O79+O80</f>
        <v>803347.32400000002</v>
      </c>
      <c r="P84" s="119"/>
      <c r="Q84" s="23"/>
      <c r="R84" s="23"/>
    </row>
    <row r="85" spans="1:18" s="24" customFormat="1" ht="23.25" x14ac:dyDescent="0.35">
      <c r="A85" s="120">
        <f>A64+31</f>
        <v>43228</v>
      </c>
      <c r="B85" s="17"/>
      <c r="C85" s="18"/>
      <c r="D85" s="19" t="s">
        <v>0</v>
      </c>
      <c r="E85" s="20"/>
      <c r="F85" s="20"/>
      <c r="G85" s="20"/>
      <c r="H85" s="20"/>
      <c r="I85" s="20"/>
      <c r="J85" s="21" t="s">
        <v>1</v>
      </c>
      <c r="K85" s="20"/>
      <c r="L85" s="20"/>
      <c r="M85" s="20"/>
      <c r="N85" s="21" t="s">
        <v>2</v>
      </c>
      <c r="O85" s="20"/>
      <c r="P85" s="22"/>
      <c r="Q85" s="23"/>
      <c r="R85" s="23"/>
    </row>
    <row r="86" spans="1:18" s="24" customFormat="1" ht="14.25" x14ac:dyDescent="0.2">
      <c r="A86" s="26" t="s">
        <v>3</v>
      </c>
      <c r="B86" s="27"/>
      <c r="C86" s="28"/>
      <c r="D86" s="29"/>
      <c r="E86" s="30"/>
      <c r="F86" s="30"/>
      <c r="G86" s="30"/>
      <c r="H86" s="31" t="s">
        <v>61</v>
      </c>
      <c r="I86" s="32" t="s">
        <v>63</v>
      </c>
      <c r="J86" s="33" t="s">
        <v>9</v>
      </c>
      <c r="K86" s="32" t="s">
        <v>11</v>
      </c>
      <c r="L86" s="32" t="s">
        <v>10</v>
      </c>
      <c r="M86" s="32"/>
      <c r="N86" s="33" t="s">
        <v>9</v>
      </c>
      <c r="O86" s="32" t="s">
        <v>11</v>
      </c>
      <c r="P86" s="34"/>
      <c r="Q86" s="23"/>
      <c r="R86" s="23"/>
    </row>
    <row r="87" spans="1:18" s="24" customFormat="1" ht="14.25" x14ac:dyDescent="0.2">
      <c r="A87" s="35" t="s">
        <v>104</v>
      </c>
      <c r="B87" s="27"/>
      <c r="C87" s="28"/>
      <c r="D87" s="36" t="s">
        <v>57</v>
      </c>
      <c r="E87" s="37" t="s">
        <v>59</v>
      </c>
      <c r="F87" s="37" t="s">
        <v>58</v>
      </c>
      <c r="G87" s="37" t="s">
        <v>60</v>
      </c>
      <c r="H87" s="38" t="s">
        <v>62</v>
      </c>
      <c r="I87" s="37" t="s">
        <v>64</v>
      </c>
      <c r="J87" s="40" t="s">
        <v>18</v>
      </c>
      <c r="K87" s="38" t="s">
        <v>102</v>
      </c>
      <c r="L87" s="38" t="s">
        <v>18</v>
      </c>
      <c r="M87" s="38"/>
      <c r="N87" s="40" t="s">
        <v>21</v>
      </c>
      <c r="O87" s="38" t="s">
        <v>22</v>
      </c>
      <c r="P87" s="41"/>
      <c r="Q87" s="23"/>
      <c r="R87" s="23"/>
    </row>
    <row r="88" spans="1:18" s="24" customFormat="1" x14ac:dyDescent="0.2">
      <c r="A88" s="42" t="s">
        <v>105</v>
      </c>
      <c r="B88" s="43"/>
      <c r="C88" s="44"/>
      <c r="D88" s="45">
        <v>0</v>
      </c>
      <c r="E88" s="46">
        <v>0</v>
      </c>
      <c r="F88" s="46">
        <v>0</v>
      </c>
      <c r="G88" s="46">
        <v>2</v>
      </c>
      <c r="H88" s="46">
        <v>0</v>
      </c>
      <c r="I88" s="47">
        <f t="shared" ref="I88:I94" si="19">SUM(D88:H88)</f>
        <v>2</v>
      </c>
      <c r="J88" s="48">
        <v>0</v>
      </c>
      <c r="K88" s="48">
        <v>0</v>
      </c>
      <c r="L88" s="48">
        <v>0</v>
      </c>
      <c r="M88" s="49"/>
      <c r="N88" s="50">
        <f t="shared" ref="N88:O94" si="20">N67+(J88/1000)</f>
        <v>18549.499</v>
      </c>
      <c r="O88" s="50">
        <f t="shared" si="20"/>
        <v>1831.7200000000003</v>
      </c>
      <c r="P88" s="51"/>
      <c r="Q88" s="23"/>
      <c r="R88" s="23"/>
    </row>
    <row r="89" spans="1:18" s="24" customFormat="1" x14ac:dyDescent="0.2">
      <c r="A89" s="42" t="s">
        <v>106</v>
      </c>
      <c r="B89" s="43"/>
      <c r="C89" s="44"/>
      <c r="D89" s="45">
        <v>6</v>
      </c>
      <c r="E89" s="46">
        <v>0</v>
      </c>
      <c r="F89" s="46">
        <v>2</v>
      </c>
      <c r="G89" s="46">
        <v>1</v>
      </c>
      <c r="H89" s="46">
        <v>0</v>
      </c>
      <c r="I89" s="47">
        <f t="shared" si="19"/>
        <v>9</v>
      </c>
      <c r="J89" s="48">
        <v>16615</v>
      </c>
      <c r="K89" s="48">
        <v>2220</v>
      </c>
      <c r="L89" s="48">
        <v>441309</v>
      </c>
      <c r="M89" s="52"/>
      <c r="N89" s="50">
        <f t="shared" si="20"/>
        <v>49023.908000000003</v>
      </c>
      <c r="O89" s="50">
        <f t="shared" si="20"/>
        <v>3920.0900000000029</v>
      </c>
      <c r="P89" s="53"/>
      <c r="Q89" s="23"/>
      <c r="R89" s="23"/>
    </row>
    <row r="90" spans="1:18" s="24" customFormat="1" x14ac:dyDescent="0.2">
      <c r="A90" s="42" t="s">
        <v>107</v>
      </c>
      <c r="B90" s="43"/>
      <c r="C90" s="44"/>
      <c r="D90" s="45">
        <v>4</v>
      </c>
      <c r="E90" s="46">
        <v>0</v>
      </c>
      <c r="F90" s="46">
        <v>1</v>
      </c>
      <c r="G90" s="46">
        <v>5</v>
      </c>
      <c r="H90" s="46">
        <v>3</v>
      </c>
      <c r="I90" s="47">
        <f t="shared" si="19"/>
        <v>13</v>
      </c>
      <c r="J90" s="48">
        <v>8259</v>
      </c>
      <c r="K90" s="48">
        <v>1989</v>
      </c>
      <c r="L90" s="48">
        <v>172461</v>
      </c>
      <c r="M90" s="52"/>
      <c r="N90" s="50">
        <f t="shared" si="20"/>
        <v>13525.088</v>
      </c>
      <c r="O90" s="50">
        <f t="shared" si="20"/>
        <v>1178.6389999999994</v>
      </c>
      <c r="P90" s="53"/>
      <c r="Q90" s="23"/>
      <c r="R90" s="23"/>
    </row>
    <row r="91" spans="1:18" s="24" customFormat="1" x14ac:dyDescent="0.2">
      <c r="A91" s="42" t="s">
        <v>108</v>
      </c>
      <c r="B91" s="43"/>
      <c r="C91" s="44"/>
      <c r="D91" s="45">
        <v>1</v>
      </c>
      <c r="E91" s="46">
        <v>0</v>
      </c>
      <c r="F91" s="46">
        <v>0</v>
      </c>
      <c r="G91" s="46">
        <v>1</v>
      </c>
      <c r="H91" s="46">
        <v>0</v>
      </c>
      <c r="I91" s="47">
        <f t="shared" si="19"/>
        <v>2</v>
      </c>
      <c r="J91" s="48">
        <v>4</v>
      </c>
      <c r="K91" s="48">
        <v>0</v>
      </c>
      <c r="L91" s="48">
        <v>0</v>
      </c>
      <c r="M91" s="52"/>
      <c r="N91" s="50">
        <f t="shared" si="20"/>
        <v>6104.5660000000034</v>
      </c>
      <c r="O91" s="50">
        <f t="shared" si="20"/>
        <v>634.59499999999969</v>
      </c>
      <c r="P91" s="53"/>
      <c r="Q91" s="23"/>
      <c r="R91" s="23"/>
    </row>
    <row r="92" spans="1:18" s="24" customFormat="1" x14ac:dyDescent="0.2">
      <c r="A92" s="42" t="s">
        <v>109</v>
      </c>
      <c r="B92" s="43"/>
      <c r="C92" s="44"/>
      <c r="D92" s="45">
        <v>0</v>
      </c>
      <c r="E92" s="46">
        <v>0</v>
      </c>
      <c r="F92" s="46">
        <v>1</v>
      </c>
      <c r="G92" s="46">
        <v>1</v>
      </c>
      <c r="H92" s="46">
        <v>0</v>
      </c>
      <c r="I92" s="47">
        <f t="shared" si="19"/>
        <v>2</v>
      </c>
      <c r="J92" s="48">
        <v>0</v>
      </c>
      <c r="K92" s="48">
        <v>0</v>
      </c>
      <c r="L92" s="48">
        <v>0</v>
      </c>
      <c r="M92" s="52"/>
      <c r="N92" s="50">
        <f t="shared" si="20"/>
        <v>1518.1</v>
      </c>
      <c r="O92" s="50">
        <f t="shared" si="20"/>
        <v>10</v>
      </c>
      <c r="P92" s="53"/>
      <c r="Q92" s="23"/>
      <c r="R92" s="23"/>
    </row>
    <row r="93" spans="1:18" s="24" customFormat="1" x14ac:dyDescent="0.2">
      <c r="A93" s="42" t="s">
        <v>110</v>
      </c>
      <c r="B93" s="43"/>
      <c r="C93" s="44"/>
      <c r="D93" s="45">
        <v>5</v>
      </c>
      <c r="E93" s="46">
        <v>0</v>
      </c>
      <c r="F93" s="46">
        <v>2</v>
      </c>
      <c r="G93" s="46">
        <v>7</v>
      </c>
      <c r="H93" s="46">
        <v>2</v>
      </c>
      <c r="I93" s="47">
        <f t="shared" si="19"/>
        <v>16</v>
      </c>
      <c r="J93" s="48">
        <v>11865</v>
      </c>
      <c r="K93" s="48">
        <v>5691</v>
      </c>
      <c r="L93" s="48">
        <v>403123</v>
      </c>
      <c r="M93" s="52"/>
      <c r="N93" s="50">
        <f t="shared" si="20"/>
        <v>21590.264000000017</v>
      </c>
      <c r="O93" s="50">
        <f t="shared" si="20"/>
        <v>2572.1590000000019</v>
      </c>
      <c r="P93" s="53"/>
      <c r="Q93" s="23"/>
      <c r="R93" s="23"/>
    </row>
    <row r="94" spans="1:18" s="24" customFormat="1" x14ac:dyDescent="0.2">
      <c r="A94" s="42" t="s">
        <v>111</v>
      </c>
      <c r="B94" s="43"/>
      <c r="C94" s="44"/>
      <c r="D94" s="45">
        <v>1</v>
      </c>
      <c r="E94" s="46">
        <v>0</v>
      </c>
      <c r="F94" s="46">
        <v>0</v>
      </c>
      <c r="G94" s="46">
        <v>3</v>
      </c>
      <c r="H94" s="46">
        <v>0</v>
      </c>
      <c r="I94" s="55">
        <f t="shared" si="19"/>
        <v>4</v>
      </c>
      <c r="J94" s="48">
        <v>2187</v>
      </c>
      <c r="K94" s="48">
        <v>0</v>
      </c>
      <c r="L94" s="48">
        <v>2538</v>
      </c>
      <c r="M94" s="57"/>
      <c r="N94" s="50">
        <f t="shared" si="20"/>
        <v>1715.1864999999989</v>
      </c>
      <c r="O94" s="50">
        <f t="shared" si="20"/>
        <v>2.9880000000000004</v>
      </c>
      <c r="P94" s="58"/>
      <c r="Q94" s="23"/>
      <c r="R94" s="23"/>
    </row>
    <row r="95" spans="1:18" s="24" customFormat="1" ht="14.25" x14ac:dyDescent="0.2">
      <c r="A95" s="59"/>
      <c r="B95" s="60"/>
      <c r="C95" s="61" t="s">
        <v>77</v>
      </c>
      <c r="D95" s="62">
        <f t="shared" ref="D95:I95" si="21">SUM(D88:D94)</f>
        <v>17</v>
      </c>
      <c r="E95" s="62">
        <f t="shared" si="21"/>
        <v>0</v>
      </c>
      <c r="F95" s="62">
        <f t="shared" si="21"/>
        <v>6</v>
      </c>
      <c r="G95" s="62">
        <f t="shared" si="21"/>
        <v>20</v>
      </c>
      <c r="H95" s="62">
        <f t="shared" si="21"/>
        <v>5</v>
      </c>
      <c r="I95" s="63">
        <f t="shared" si="21"/>
        <v>48</v>
      </c>
      <c r="J95" s="64">
        <f>SUM(J88:J94)</f>
        <v>38930</v>
      </c>
      <c r="K95" s="65">
        <f>SUM(K88:K94)</f>
        <v>9900</v>
      </c>
      <c r="L95" s="65">
        <f>SUM(L88:L94)</f>
        <v>1019431</v>
      </c>
      <c r="M95" s="67"/>
      <c r="N95" s="68">
        <f>SUM(N88:N94)</f>
        <v>112026.61150000004</v>
      </c>
      <c r="O95" s="69">
        <f>SUM(O88:O94)</f>
        <v>10150.191000000003</v>
      </c>
      <c r="P95" s="70"/>
      <c r="Q95" s="71"/>
      <c r="R95" s="71"/>
    </row>
    <row r="96" spans="1:18" s="24" customFormat="1" ht="14.25" x14ac:dyDescent="0.2">
      <c r="A96" s="72" t="s">
        <v>23</v>
      </c>
      <c r="B96" s="73"/>
      <c r="C96" s="74"/>
      <c r="D96" s="75"/>
      <c r="E96" s="76"/>
      <c r="F96" s="76"/>
      <c r="G96" s="76"/>
      <c r="H96" s="76"/>
      <c r="I96" s="47"/>
      <c r="J96" s="77"/>
      <c r="K96" s="77"/>
      <c r="L96" s="77"/>
      <c r="M96" s="50"/>
      <c r="N96" s="83"/>
      <c r="O96" s="50"/>
      <c r="P96" s="53"/>
      <c r="Q96" s="23"/>
      <c r="R96" s="23"/>
    </row>
    <row r="97" spans="1:18" s="24" customFormat="1" x14ac:dyDescent="0.2">
      <c r="A97" s="79" t="s">
        <v>112</v>
      </c>
      <c r="B97" s="80"/>
      <c r="C97" s="81"/>
      <c r="D97" s="45">
        <v>38</v>
      </c>
      <c r="E97" s="46">
        <v>27</v>
      </c>
      <c r="F97" s="46">
        <v>0</v>
      </c>
      <c r="G97" s="46">
        <v>29</v>
      </c>
      <c r="H97" s="46">
        <v>0</v>
      </c>
      <c r="I97" s="47">
        <f>SUM(D97:H97)</f>
        <v>94</v>
      </c>
      <c r="J97" s="82">
        <v>102354</v>
      </c>
      <c r="K97" s="82">
        <v>1443719</v>
      </c>
      <c r="L97" s="82">
        <v>3286831</v>
      </c>
      <c r="M97" s="50"/>
      <c r="N97" s="83">
        <f>N76+(J97/1000)</f>
        <v>431958.71999999951</v>
      </c>
      <c r="O97" s="50">
        <f>O76+(K97/1000)</f>
        <v>723785.56800000009</v>
      </c>
      <c r="P97" s="53"/>
      <c r="Q97" s="23"/>
      <c r="R97" s="23"/>
    </row>
    <row r="98" spans="1:18" s="24" customFormat="1" x14ac:dyDescent="0.2">
      <c r="A98" s="79" t="s">
        <v>113</v>
      </c>
      <c r="B98" s="80"/>
      <c r="C98" s="81"/>
      <c r="D98" s="45">
        <v>7</v>
      </c>
      <c r="E98" s="46">
        <v>5</v>
      </c>
      <c r="F98" s="46">
        <v>1</v>
      </c>
      <c r="G98" s="46">
        <v>9</v>
      </c>
      <c r="H98" s="46">
        <v>2</v>
      </c>
      <c r="I98" s="47">
        <f>SUM(D98:H98)</f>
        <v>24</v>
      </c>
      <c r="J98" s="82">
        <v>5676</v>
      </c>
      <c r="K98" s="82">
        <v>16449</v>
      </c>
      <c r="L98" s="82">
        <v>349237</v>
      </c>
      <c r="M98" s="50"/>
      <c r="N98" s="83">
        <f>N77+(J98/1000)</f>
        <v>59307.825000000004</v>
      </c>
      <c r="O98" s="50">
        <f>O77+(K98/1000)</f>
        <v>64739.633000000009</v>
      </c>
      <c r="P98" s="53"/>
      <c r="Q98" s="23"/>
      <c r="R98" s="23"/>
    </row>
    <row r="99" spans="1:18" s="24" customFormat="1" ht="14.25" x14ac:dyDescent="0.2">
      <c r="A99" s="59"/>
      <c r="B99" s="60"/>
      <c r="C99" s="61" t="s">
        <v>78</v>
      </c>
      <c r="D99" s="84">
        <f t="shared" ref="D99:L99" si="22">SUM(D97:D98)</f>
        <v>45</v>
      </c>
      <c r="E99" s="62">
        <f t="shared" si="22"/>
        <v>32</v>
      </c>
      <c r="F99" s="62">
        <f t="shared" si="22"/>
        <v>1</v>
      </c>
      <c r="G99" s="62">
        <f t="shared" si="22"/>
        <v>38</v>
      </c>
      <c r="H99" s="62">
        <f t="shared" si="22"/>
        <v>2</v>
      </c>
      <c r="I99" s="85">
        <f t="shared" si="22"/>
        <v>118</v>
      </c>
      <c r="J99" s="64">
        <f t="shared" si="22"/>
        <v>108030</v>
      </c>
      <c r="K99" s="65">
        <f t="shared" si="22"/>
        <v>1460168</v>
      </c>
      <c r="L99" s="65">
        <f t="shared" si="22"/>
        <v>3636068</v>
      </c>
      <c r="M99" s="69"/>
      <c r="N99" s="68">
        <f>SUM(N97:N98)</f>
        <v>491266.54499999952</v>
      </c>
      <c r="O99" s="69">
        <f>SUM(O97:O98)</f>
        <v>788525.20100000012</v>
      </c>
      <c r="P99" s="70"/>
      <c r="Q99" s="71"/>
      <c r="R99" s="71"/>
    </row>
    <row r="100" spans="1:18" s="24" customFormat="1" ht="14.25" x14ac:dyDescent="0.2">
      <c r="A100" s="86"/>
      <c r="B100" s="87" t="s">
        <v>79</v>
      </c>
      <c r="C100" s="88"/>
      <c r="D100" s="89">
        <f t="shared" ref="D100:L100" si="23">D95+D99</f>
        <v>62</v>
      </c>
      <c r="E100" s="90">
        <f t="shared" si="23"/>
        <v>32</v>
      </c>
      <c r="F100" s="90">
        <f t="shared" si="23"/>
        <v>7</v>
      </c>
      <c r="G100" s="90">
        <f t="shared" si="23"/>
        <v>58</v>
      </c>
      <c r="H100" s="90">
        <f t="shared" si="23"/>
        <v>7</v>
      </c>
      <c r="I100" s="91">
        <f t="shared" si="23"/>
        <v>166</v>
      </c>
      <c r="J100" s="92">
        <f t="shared" si="23"/>
        <v>146960</v>
      </c>
      <c r="K100" s="93">
        <f t="shared" si="23"/>
        <v>1470068</v>
      </c>
      <c r="L100" s="93">
        <f t="shared" si="23"/>
        <v>4655499</v>
      </c>
      <c r="M100" s="94"/>
      <c r="N100" s="95">
        <f>N95+N99</f>
        <v>603293.15649999958</v>
      </c>
      <c r="O100" s="94">
        <f>O95+O99</f>
        <v>798675.39200000011</v>
      </c>
      <c r="P100" s="96"/>
      <c r="Q100" s="71"/>
      <c r="R100" s="71"/>
    </row>
    <row r="101" spans="1:18" s="24" customFormat="1" x14ac:dyDescent="0.2">
      <c r="A101" s="97" t="s">
        <v>114</v>
      </c>
      <c r="B101" s="98"/>
      <c r="C101" s="98"/>
      <c r="D101" s="99"/>
      <c r="E101" s="99"/>
      <c r="F101" s="99"/>
      <c r="G101" s="100"/>
      <c r="H101" s="99"/>
      <c r="I101" s="99"/>
      <c r="J101" s="100"/>
      <c r="K101" s="100"/>
      <c r="L101" s="100"/>
      <c r="M101" s="101" t="s">
        <v>115</v>
      </c>
      <c r="N101" s="102">
        <v>17989</v>
      </c>
      <c r="O101" s="102">
        <v>6142</v>
      </c>
      <c r="P101" s="103"/>
      <c r="Q101" s="23"/>
      <c r="R101" s="23"/>
    </row>
    <row r="102" spans="1:18" s="24" customFormat="1" x14ac:dyDescent="0.2">
      <c r="A102" s="104" t="s">
        <v>92</v>
      </c>
      <c r="B102" s="98"/>
      <c r="C102" s="98"/>
      <c r="D102" s="99"/>
      <c r="E102" s="99"/>
      <c r="F102" s="99"/>
      <c r="G102" s="100"/>
      <c r="H102" s="99"/>
      <c r="I102" s="99"/>
      <c r="J102" s="100"/>
      <c r="K102" s="100"/>
      <c r="L102" s="100"/>
      <c r="M102" s="100"/>
      <c r="N102" s="102"/>
      <c r="O102" s="102"/>
      <c r="P102" s="103"/>
      <c r="Q102" s="23"/>
      <c r="R102" s="23"/>
    </row>
    <row r="103" spans="1:18" s="24" customFormat="1" ht="13.5" thickBot="1" x14ac:dyDescent="0.25">
      <c r="A103" s="79" t="s">
        <v>93</v>
      </c>
      <c r="B103" s="80"/>
      <c r="C103" s="98"/>
      <c r="D103" s="105"/>
      <c r="E103" s="105"/>
      <c r="F103" s="105"/>
      <c r="G103" s="105"/>
      <c r="H103" s="105"/>
      <c r="I103" s="105"/>
      <c r="J103" s="105"/>
      <c r="K103" s="105"/>
      <c r="L103" s="43"/>
      <c r="M103" s="43"/>
      <c r="N103" s="106"/>
      <c r="O103" s="106"/>
      <c r="P103" s="107"/>
      <c r="Q103" s="23"/>
      <c r="R103" s="23"/>
    </row>
    <row r="104" spans="1:18" s="24" customFormat="1" ht="19.5" thickTop="1" x14ac:dyDescent="0.3">
      <c r="A104" s="79" t="s">
        <v>76</v>
      </c>
      <c r="B104" s="80"/>
      <c r="C104" s="98"/>
      <c r="D104" s="105"/>
      <c r="E104" s="105"/>
      <c r="F104" s="105"/>
      <c r="G104" s="105"/>
      <c r="H104" s="105"/>
      <c r="I104" s="108" t="s">
        <v>80</v>
      </c>
      <c r="J104" s="108"/>
      <c r="K104" s="109"/>
      <c r="L104" s="43"/>
      <c r="M104" s="43"/>
      <c r="N104" s="110" t="s">
        <v>29</v>
      </c>
      <c r="O104" s="110" t="s">
        <v>30</v>
      </c>
      <c r="P104" s="34"/>
      <c r="Q104" s="23"/>
      <c r="R104" s="23"/>
    </row>
    <row r="105" spans="1:18" s="24" customFormat="1" ht="19.5" thickBot="1" x14ac:dyDescent="0.35">
      <c r="A105" s="111" t="s">
        <v>103</v>
      </c>
      <c r="B105" s="112"/>
      <c r="C105" s="113"/>
      <c r="D105" s="114"/>
      <c r="E105" s="114"/>
      <c r="F105" s="114"/>
      <c r="G105" s="114"/>
      <c r="H105" s="114"/>
      <c r="I105" s="114"/>
      <c r="J105" s="115"/>
      <c r="K105" s="115"/>
      <c r="L105" s="116" t="s">
        <v>81</v>
      </c>
      <c r="M105" s="117"/>
      <c r="N105" s="121">
        <f>N100+N101</f>
        <v>621282.15649999958</v>
      </c>
      <c r="O105" s="121">
        <f>O100+O101</f>
        <v>804817.39200000011</v>
      </c>
      <c r="P105" s="119"/>
      <c r="Q105" s="23"/>
      <c r="R105" s="23"/>
    </row>
    <row r="106" spans="1:18" s="24" customFormat="1" ht="23.25" x14ac:dyDescent="0.35">
      <c r="A106" s="120">
        <f>A85+31</f>
        <v>43259</v>
      </c>
      <c r="B106" s="17"/>
      <c r="C106" s="18"/>
      <c r="D106" s="19" t="s">
        <v>0</v>
      </c>
      <c r="E106" s="20"/>
      <c r="F106" s="20"/>
      <c r="G106" s="20"/>
      <c r="H106" s="20"/>
      <c r="I106" s="20"/>
      <c r="J106" s="21" t="s">
        <v>1</v>
      </c>
      <c r="K106" s="20"/>
      <c r="L106" s="20"/>
      <c r="M106" s="20"/>
      <c r="N106" s="21" t="s">
        <v>2</v>
      </c>
      <c r="O106" s="20"/>
      <c r="P106" s="22"/>
      <c r="Q106" s="23"/>
      <c r="R106" s="23"/>
    </row>
    <row r="107" spans="1:18" s="24" customFormat="1" ht="14.25" x14ac:dyDescent="0.2">
      <c r="A107" s="26" t="s">
        <v>3</v>
      </c>
      <c r="B107" s="27"/>
      <c r="C107" s="28"/>
      <c r="D107" s="29"/>
      <c r="E107" s="30"/>
      <c r="F107" s="30"/>
      <c r="G107" s="30"/>
      <c r="H107" s="31" t="s">
        <v>61</v>
      </c>
      <c r="I107" s="32" t="s">
        <v>63</v>
      </c>
      <c r="J107" s="33" t="s">
        <v>9</v>
      </c>
      <c r="K107" s="32" t="s">
        <v>11</v>
      </c>
      <c r="L107" s="32" t="s">
        <v>10</v>
      </c>
      <c r="M107" s="32"/>
      <c r="N107" s="33" t="s">
        <v>9</v>
      </c>
      <c r="O107" s="32" t="s">
        <v>11</v>
      </c>
      <c r="P107" s="34"/>
      <c r="Q107" s="23"/>
      <c r="R107" s="23"/>
    </row>
    <row r="108" spans="1:18" s="24" customFormat="1" ht="14.25" x14ac:dyDescent="0.2">
      <c r="A108" s="35" t="s">
        <v>104</v>
      </c>
      <c r="B108" s="27"/>
      <c r="C108" s="28"/>
      <c r="D108" s="36" t="s">
        <v>57</v>
      </c>
      <c r="E108" s="37" t="s">
        <v>59</v>
      </c>
      <c r="F108" s="37" t="s">
        <v>58</v>
      </c>
      <c r="G108" s="37" t="s">
        <v>60</v>
      </c>
      <c r="H108" s="38" t="s">
        <v>62</v>
      </c>
      <c r="I108" s="37" t="s">
        <v>64</v>
      </c>
      <c r="J108" s="40" t="s">
        <v>18</v>
      </c>
      <c r="K108" s="38" t="s">
        <v>102</v>
      </c>
      <c r="L108" s="38" t="s">
        <v>18</v>
      </c>
      <c r="M108" s="38"/>
      <c r="N108" s="40" t="s">
        <v>21</v>
      </c>
      <c r="O108" s="38" t="s">
        <v>22</v>
      </c>
      <c r="P108" s="41"/>
      <c r="Q108" s="23"/>
      <c r="R108" s="23"/>
    </row>
    <row r="109" spans="1:18" s="24" customFormat="1" x14ac:dyDescent="0.2">
      <c r="A109" s="42" t="s">
        <v>105</v>
      </c>
      <c r="B109" s="43"/>
      <c r="C109" s="44"/>
      <c r="D109" s="45">
        <v>0</v>
      </c>
      <c r="E109" s="46">
        <v>0</v>
      </c>
      <c r="F109" s="46">
        <v>0</v>
      </c>
      <c r="G109" s="46">
        <v>2</v>
      </c>
      <c r="H109" s="46">
        <v>0</v>
      </c>
      <c r="I109" s="47">
        <f t="shared" ref="I109:I115" si="24">SUM(D109:H109)</f>
        <v>2</v>
      </c>
      <c r="J109" s="48">
        <v>0</v>
      </c>
      <c r="K109" s="48">
        <v>0</v>
      </c>
      <c r="L109" s="48">
        <v>0</v>
      </c>
      <c r="M109" s="49"/>
      <c r="N109" s="50">
        <f t="shared" ref="N109:O115" si="25">N88+(J109/1000)</f>
        <v>18549.499</v>
      </c>
      <c r="O109" s="50">
        <f t="shared" si="25"/>
        <v>1831.7200000000003</v>
      </c>
      <c r="P109" s="51"/>
      <c r="Q109" s="23"/>
      <c r="R109" s="23"/>
    </row>
    <row r="110" spans="1:18" s="24" customFormat="1" x14ac:dyDescent="0.2">
      <c r="A110" s="42" t="s">
        <v>106</v>
      </c>
      <c r="B110" s="43"/>
      <c r="C110" s="44"/>
      <c r="D110" s="45">
        <v>6</v>
      </c>
      <c r="E110" s="46">
        <v>0</v>
      </c>
      <c r="F110" s="46">
        <v>2</v>
      </c>
      <c r="G110" s="46">
        <v>1</v>
      </c>
      <c r="H110" s="46">
        <v>0</v>
      </c>
      <c r="I110" s="47">
        <f t="shared" si="24"/>
        <v>9</v>
      </c>
      <c r="J110" s="48">
        <v>16207</v>
      </c>
      <c r="K110" s="48">
        <v>2662</v>
      </c>
      <c r="L110" s="48">
        <v>411363</v>
      </c>
      <c r="M110" s="52"/>
      <c r="N110" s="50">
        <f t="shared" si="25"/>
        <v>49040.115000000005</v>
      </c>
      <c r="O110" s="50">
        <f t="shared" si="25"/>
        <v>3922.7520000000027</v>
      </c>
      <c r="P110" s="53"/>
      <c r="Q110" s="23"/>
      <c r="R110" s="23"/>
    </row>
    <row r="111" spans="1:18" s="24" customFormat="1" x14ac:dyDescent="0.2">
      <c r="A111" s="42" t="s">
        <v>107</v>
      </c>
      <c r="B111" s="43"/>
      <c r="C111" s="44"/>
      <c r="D111" s="45">
        <v>4</v>
      </c>
      <c r="E111" s="46">
        <v>0</v>
      </c>
      <c r="F111" s="46">
        <v>1</v>
      </c>
      <c r="G111" s="46">
        <v>5</v>
      </c>
      <c r="H111" s="46">
        <v>3</v>
      </c>
      <c r="I111" s="47">
        <f t="shared" si="24"/>
        <v>13</v>
      </c>
      <c r="J111" s="48">
        <v>7848</v>
      </c>
      <c r="K111" s="48">
        <v>1999</v>
      </c>
      <c r="L111" s="48">
        <v>164816</v>
      </c>
      <c r="M111" s="52"/>
      <c r="N111" s="50">
        <f t="shared" si="25"/>
        <v>13532.936</v>
      </c>
      <c r="O111" s="50">
        <f t="shared" si="25"/>
        <v>1180.6379999999995</v>
      </c>
      <c r="P111" s="53"/>
      <c r="Q111" s="23"/>
      <c r="R111" s="23"/>
    </row>
    <row r="112" spans="1:18" s="24" customFormat="1" x14ac:dyDescent="0.2">
      <c r="A112" s="42" t="s">
        <v>108</v>
      </c>
      <c r="B112" s="43"/>
      <c r="C112" s="44"/>
      <c r="D112" s="45">
        <v>0</v>
      </c>
      <c r="E112" s="46">
        <v>0</v>
      </c>
      <c r="F112" s="46">
        <v>0</v>
      </c>
      <c r="G112" s="46">
        <v>2</v>
      </c>
      <c r="H112" s="46">
        <v>0</v>
      </c>
      <c r="I112" s="47">
        <f t="shared" si="24"/>
        <v>2</v>
      </c>
      <c r="J112" s="48">
        <v>0</v>
      </c>
      <c r="K112" s="48">
        <v>0</v>
      </c>
      <c r="L112" s="48">
        <v>0</v>
      </c>
      <c r="M112" s="52"/>
      <c r="N112" s="50">
        <f t="shared" si="25"/>
        <v>6104.5660000000034</v>
      </c>
      <c r="O112" s="50">
        <f t="shared" si="25"/>
        <v>634.59499999999969</v>
      </c>
      <c r="P112" s="53"/>
      <c r="Q112" s="23"/>
      <c r="R112" s="23"/>
    </row>
    <row r="113" spans="1:18" s="24" customFormat="1" x14ac:dyDescent="0.2">
      <c r="A113" s="42" t="s">
        <v>109</v>
      </c>
      <c r="B113" s="43"/>
      <c r="C113" s="44"/>
      <c r="D113" s="45">
        <v>0</v>
      </c>
      <c r="E113" s="46">
        <v>0</v>
      </c>
      <c r="F113" s="46">
        <v>1</v>
      </c>
      <c r="G113" s="46">
        <v>1</v>
      </c>
      <c r="H113" s="46">
        <v>0</v>
      </c>
      <c r="I113" s="47">
        <f t="shared" si="24"/>
        <v>2</v>
      </c>
      <c r="J113" s="48">
        <v>0</v>
      </c>
      <c r="K113" s="48">
        <v>0</v>
      </c>
      <c r="L113" s="48">
        <v>0</v>
      </c>
      <c r="M113" s="52"/>
      <c r="N113" s="50">
        <f t="shared" si="25"/>
        <v>1518.1</v>
      </c>
      <c r="O113" s="50">
        <f t="shared" si="25"/>
        <v>10</v>
      </c>
      <c r="P113" s="53"/>
      <c r="Q113" s="23"/>
      <c r="R113" s="23"/>
    </row>
    <row r="114" spans="1:18" s="24" customFormat="1" x14ac:dyDescent="0.2">
      <c r="A114" s="42" t="s">
        <v>110</v>
      </c>
      <c r="B114" s="43"/>
      <c r="C114" s="44"/>
      <c r="D114" s="45">
        <v>5</v>
      </c>
      <c r="E114" s="46">
        <v>0</v>
      </c>
      <c r="F114" s="46">
        <v>2</v>
      </c>
      <c r="G114" s="46">
        <v>7</v>
      </c>
      <c r="H114" s="46">
        <v>2</v>
      </c>
      <c r="I114" s="47">
        <f t="shared" si="24"/>
        <v>16</v>
      </c>
      <c r="J114" s="48">
        <v>16683</v>
      </c>
      <c r="K114" s="48">
        <v>11371</v>
      </c>
      <c r="L114" s="48">
        <v>459868</v>
      </c>
      <c r="M114" s="52"/>
      <c r="N114" s="50">
        <f t="shared" si="25"/>
        <v>21606.947000000018</v>
      </c>
      <c r="O114" s="50">
        <f t="shared" si="25"/>
        <v>2583.530000000002</v>
      </c>
      <c r="P114" s="53"/>
      <c r="Q114" s="23"/>
      <c r="R114" s="23"/>
    </row>
    <row r="115" spans="1:18" s="24" customFormat="1" x14ac:dyDescent="0.2">
      <c r="A115" s="42" t="s">
        <v>111</v>
      </c>
      <c r="B115" s="43"/>
      <c r="C115" s="44"/>
      <c r="D115" s="45">
        <v>1</v>
      </c>
      <c r="E115" s="46">
        <v>0</v>
      </c>
      <c r="F115" s="46">
        <v>0</v>
      </c>
      <c r="G115" s="46">
        <v>3</v>
      </c>
      <c r="H115" s="46">
        <v>0</v>
      </c>
      <c r="I115" s="55">
        <f t="shared" si="24"/>
        <v>4</v>
      </c>
      <c r="J115" s="48">
        <v>2140</v>
      </c>
      <c r="K115" s="48">
        <v>0</v>
      </c>
      <c r="L115" s="48">
        <v>2522</v>
      </c>
      <c r="M115" s="57"/>
      <c r="N115" s="50">
        <f t="shared" si="25"/>
        <v>1717.326499999999</v>
      </c>
      <c r="O115" s="50">
        <f t="shared" si="25"/>
        <v>2.9880000000000004</v>
      </c>
      <c r="P115" s="58"/>
      <c r="Q115" s="23"/>
      <c r="R115" s="23"/>
    </row>
    <row r="116" spans="1:18" s="24" customFormat="1" ht="14.25" x14ac:dyDescent="0.2">
      <c r="A116" s="59"/>
      <c r="B116" s="60"/>
      <c r="C116" s="61" t="s">
        <v>77</v>
      </c>
      <c r="D116" s="62">
        <f t="shared" ref="D116:I116" si="26">SUM(D109:D115)</f>
        <v>16</v>
      </c>
      <c r="E116" s="62">
        <f t="shared" si="26"/>
        <v>0</v>
      </c>
      <c r="F116" s="62">
        <f t="shared" si="26"/>
        <v>6</v>
      </c>
      <c r="G116" s="62">
        <f t="shared" si="26"/>
        <v>21</v>
      </c>
      <c r="H116" s="62">
        <f t="shared" si="26"/>
        <v>5</v>
      </c>
      <c r="I116" s="63">
        <f t="shared" si="26"/>
        <v>48</v>
      </c>
      <c r="J116" s="64">
        <f>SUM(J109:J115)</f>
        <v>42878</v>
      </c>
      <c r="K116" s="65">
        <f>SUM(K109:K115)</f>
        <v>16032</v>
      </c>
      <c r="L116" s="65">
        <f>SUM(L109:L115)</f>
        <v>1038569</v>
      </c>
      <c r="M116" s="67"/>
      <c r="N116" s="68">
        <f>SUM(N109:N115)</f>
        <v>112069.48950000003</v>
      </c>
      <c r="O116" s="69">
        <f>SUM(O109:O115)</f>
        <v>10166.223000000004</v>
      </c>
      <c r="P116" s="70"/>
      <c r="Q116" s="71"/>
      <c r="R116" s="71"/>
    </row>
    <row r="117" spans="1:18" s="24" customFormat="1" ht="14.25" x14ac:dyDescent="0.2">
      <c r="A117" s="72" t="s">
        <v>23</v>
      </c>
      <c r="B117" s="73"/>
      <c r="C117" s="74"/>
      <c r="D117" s="75"/>
      <c r="E117" s="76"/>
      <c r="F117" s="76"/>
      <c r="G117" s="76"/>
      <c r="H117" s="76"/>
      <c r="I117" s="47"/>
      <c r="J117" s="77"/>
      <c r="K117" s="77"/>
      <c r="L117" s="77"/>
      <c r="M117" s="50"/>
      <c r="N117" s="83"/>
      <c r="O117" s="50"/>
      <c r="P117" s="53"/>
      <c r="Q117" s="23"/>
      <c r="R117" s="23"/>
    </row>
    <row r="118" spans="1:18" s="24" customFormat="1" x14ac:dyDescent="0.2">
      <c r="A118" s="79" t="s">
        <v>112</v>
      </c>
      <c r="B118" s="80"/>
      <c r="C118" s="81"/>
      <c r="D118" s="45">
        <v>39</v>
      </c>
      <c r="E118" s="46">
        <v>26</v>
      </c>
      <c r="F118" s="46">
        <v>0</v>
      </c>
      <c r="G118" s="46">
        <v>29</v>
      </c>
      <c r="H118" s="46">
        <v>0</v>
      </c>
      <c r="I118" s="47">
        <f>SUM(D118:H118)</f>
        <v>94</v>
      </c>
      <c r="J118" s="82">
        <v>108111</v>
      </c>
      <c r="K118" s="82">
        <v>1576410</v>
      </c>
      <c r="L118" s="82">
        <v>3491214</v>
      </c>
      <c r="M118" s="50"/>
      <c r="N118" s="83">
        <f>N97+(J118/1000)</f>
        <v>432066.83099999948</v>
      </c>
      <c r="O118" s="50">
        <f>O97+(K118/1000)</f>
        <v>725361.97800000012</v>
      </c>
      <c r="P118" s="53"/>
      <c r="Q118" s="23"/>
      <c r="R118" s="23"/>
    </row>
    <row r="119" spans="1:18" s="24" customFormat="1" x14ac:dyDescent="0.2">
      <c r="A119" s="79" t="s">
        <v>113</v>
      </c>
      <c r="B119" s="80"/>
      <c r="C119" s="81"/>
      <c r="D119" s="45">
        <v>6</v>
      </c>
      <c r="E119" s="46">
        <v>5</v>
      </c>
      <c r="F119" s="46">
        <v>0</v>
      </c>
      <c r="G119" s="46">
        <v>11</v>
      </c>
      <c r="H119" s="46">
        <v>2</v>
      </c>
      <c r="I119" s="47">
        <f>SUM(D119:H119)</f>
        <v>24</v>
      </c>
      <c r="J119" s="82">
        <v>5890</v>
      </c>
      <c r="K119" s="82">
        <v>16396</v>
      </c>
      <c r="L119" s="82">
        <v>347296</v>
      </c>
      <c r="M119" s="50"/>
      <c r="N119" s="83">
        <f>N98+(J119/1000)</f>
        <v>59313.715000000004</v>
      </c>
      <c r="O119" s="50">
        <f>O98+(K119/1000)</f>
        <v>64756.02900000001</v>
      </c>
      <c r="P119" s="53"/>
      <c r="Q119" s="23"/>
      <c r="R119" s="23"/>
    </row>
    <row r="120" spans="1:18" s="24" customFormat="1" ht="14.25" x14ac:dyDescent="0.2">
      <c r="A120" s="59"/>
      <c r="B120" s="60"/>
      <c r="C120" s="61" t="s">
        <v>78</v>
      </c>
      <c r="D120" s="84">
        <f t="shared" ref="D120:L120" si="27">SUM(D118:D119)</f>
        <v>45</v>
      </c>
      <c r="E120" s="62">
        <f t="shared" si="27"/>
        <v>31</v>
      </c>
      <c r="F120" s="62">
        <f t="shared" si="27"/>
        <v>0</v>
      </c>
      <c r="G120" s="62">
        <f t="shared" si="27"/>
        <v>40</v>
      </c>
      <c r="H120" s="62">
        <f t="shared" si="27"/>
        <v>2</v>
      </c>
      <c r="I120" s="85">
        <f t="shared" si="27"/>
        <v>118</v>
      </c>
      <c r="J120" s="64">
        <f t="shared" si="27"/>
        <v>114001</v>
      </c>
      <c r="K120" s="65">
        <f t="shared" si="27"/>
        <v>1592806</v>
      </c>
      <c r="L120" s="65">
        <f t="shared" si="27"/>
        <v>3838510</v>
      </c>
      <c r="M120" s="69"/>
      <c r="N120" s="68">
        <f>SUM(N118:N119)</f>
        <v>491380.54599999951</v>
      </c>
      <c r="O120" s="69">
        <f>SUM(O118:O119)</f>
        <v>790118.0070000001</v>
      </c>
      <c r="P120" s="70"/>
      <c r="Q120" s="71"/>
      <c r="R120" s="71"/>
    </row>
    <row r="121" spans="1:18" s="24" customFormat="1" ht="14.25" x14ac:dyDescent="0.2">
      <c r="A121" s="86"/>
      <c r="B121" s="87" t="s">
        <v>79</v>
      </c>
      <c r="C121" s="88"/>
      <c r="D121" s="89">
        <f t="shared" ref="D121:L121" si="28">D116+D120</f>
        <v>61</v>
      </c>
      <c r="E121" s="90">
        <f t="shared" si="28"/>
        <v>31</v>
      </c>
      <c r="F121" s="90">
        <f t="shared" si="28"/>
        <v>6</v>
      </c>
      <c r="G121" s="90">
        <f t="shared" si="28"/>
        <v>61</v>
      </c>
      <c r="H121" s="90">
        <f t="shared" si="28"/>
        <v>7</v>
      </c>
      <c r="I121" s="91">
        <f t="shared" si="28"/>
        <v>166</v>
      </c>
      <c r="J121" s="92">
        <f t="shared" si="28"/>
        <v>156879</v>
      </c>
      <c r="K121" s="93">
        <f t="shared" si="28"/>
        <v>1608838</v>
      </c>
      <c r="L121" s="93">
        <f t="shared" si="28"/>
        <v>4877079</v>
      </c>
      <c r="M121" s="94"/>
      <c r="N121" s="95">
        <f>N116+N120</f>
        <v>603450.03549999953</v>
      </c>
      <c r="O121" s="94">
        <f>O116+O120</f>
        <v>800284.2300000001</v>
      </c>
      <c r="P121" s="96"/>
      <c r="Q121" s="71"/>
      <c r="R121" s="71"/>
    </row>
    <row r="122" spans="1:18" s="24" customFormat="1" x14ac:dyDescent="0.2">
      <c r="A122" s="97" t="s">
        <v>114</v>
      </c>
      <c r="B122" s="98"/>
      <c r="C122" s="98"/>
      <c r="D122" s="99"/>
      <c r="E122" s="99"/>
      <c r="F122" s="99"/>
      <c r="G122" s="100"/>
      <c r="H122" s="99"/>
      <c r="I122" s="99"/>
      <c r="J122" s="100"/>
      <c r="K122" s="100"/>
      <c r="L122" s="100"/>
      <c r="M122" s="101" t="s">
        <v>115</v>
      </c>
      <c r="N122" s="102">
        <v>17989</v>
      </c>
      <c r="O122" s="102">
        <v>6142</v>
      </c>
      <c r="P122" s="103"/>
      <c r="Q122" s="23"/>
      <c r="R122" s="23"/>
    </row>
    <row r="123" spans="1:18" s="24" customFormat="1" x14ac:dyDescent="0.2">
      <c r="A123" s="104" t="s">
        <v>92</v>
      </c>
      <c r="B123" s="98"/>
      <c r="C123" s="98"/>
      <c r="D123" s="99"/>
      <c r="E123" s="99"/>
      <c r="F123" s="99"/>
      <c r="G123" s="100"/>
      <c r="H123" s="99"/>
      <c r="I123" s="99"/>
      <c r="J123" s="100"/>
      <c r="K123" s="100"/>
      <c r="L123" s="100"/>
      <c r="M123" s="100"/>
      <c r="N123" s="102"/>
      <c r="O123" s="102"/>
      <c r="P123" s="103"/>
      <c r="Q123" s="23"/>
      <c r="R123" s="23"/>
    </row>
    <row r="124" spans="1:18" s="24" customFormat="1" ht="13.5" thickBot="1" x14ac:dyDescent="0.25">
      <c r="A124" s="79" t="s">
        <v>93</v>
      </c>
      <c r="B124" s="80"/>
      <c r="C124" s="98"/>
      <c r="D124" s="105"/>
      <c r="E124" s="105"/>
      <c r="F124" s="105"/>
      <c r="G124" s="105"/>
      <c r="H124" s="105"/>
      <c r="I124" s="105"/>
      <c r="J124" s="105"/>
      <c r="K124" s="105"/>
      <c r="L124" s="43"/>
      <c r="M124" s="43"/>
      <c r="N124" s="106"/>
      <c r="O124" s="106"/>
      <c r="P124" s="107"/>
      <c r="Q124" s="23"/>
      <c r="R124" s="23"/>
    </row>
    <row r="125" spans="1:18" s="24" customFormat="1" ht="19.5" thickTop="1" x14ac:dyDescent="0.3">
      <c r="A125" s="79" t="s">
        <v>76</v>
      </c>
      <c r="B125" s="80"/>
      <c r="C125" s="98"/>
      <c r="D125" s="105"/>
      <c r="E125" s="105"/>
      <c r="F125" s="105"/>
      <c r="G125" s="105"/>
      <c r="H125" s="105"/>
      <c r="I125" s="108" t="s">
        <v>80</v>
      </c>
      <c r="J125" s="108"/>
      <c r="K125" s="109"/>
      <c r="L125" s="43"/>
      <c r="M125" s="43"/>
      <c r="N125" s="110" t="s">
        <v>29</v>
      </c>
      <c r="O125" s="110" t="s">
        <v>30</v>
      </c>
      <c r="P125" s="34"/>
      <c r="Q125" s="23"/>
      <c r="R125" s="23"/>
    </row>
    <row r="126" spans="1:18" s="24" customFormat="1" ht="19.5" thickBot="1" x14ac:dyDescent="0.35">
      <c r="A126" s="111" t="s">
        <v>103</v>
      </c>
      <c r="B126" s="112"/>
      <c r="C126" s="113"/>
      <c r="D126" s="114"/>
      <c r="E126" s="114"/>
      <c r="F126" s="114"/>
      <c r="G126" s="114"/>
      <c r="H126" s="114"/>
      <c r="I126" s="114"/>
      <c r="J126" s="115"/>
      <c r="K126" s="115"/>
      <c r="L126" s="116" t="s">
        <v>81</v>
      </c>
      <c r="M126" s="117"/>
      <c r="N126" s="121">
        <f>N121+N122</f>
        <v>621439.03549999953</v>
      </c>
      <c r="O126" s="121">
        <f>O121+O122</f>
        <v>806426.2300000001</v>
      </c>
      <c r="P126" s="119"/>
      <c r="Q126" s="23"/>
      <c r="R126" s="23"/>
    </row>
    <row r="127" spans="1:18" s="24" customFormat="1" ht="23.25" x14ac:dyDescent="0.35">
      <c r="A127" s="120">
        <f>A106+31</f>
        <v>43290</v>
      </c>
      <c r="B127" s="17"/>
      <c r="C127" s="18"/>
      <c r="D127" s="19" t="s">
        <v>0</v>
      </c>
      <c r="E127" s="20"/>
      <c r="F127" s="20"/>
      <c r="G127" s="20"/>
      <c r="H127" s="20"/>
      <c r="I127" s="20"/>
      <c r="J127" s="21" t="s">
        <v>1</v>
      </c>
      <c r="K127" s="20"/>
      <c r="L127" s="20"/>
      <c r="M127" s="20"/>
      <c r="N127" s="21" t="s">
        <v>2</v>
      </c>
      <c r="O127" s="20"/>
      <c r="P127" s="22"/>
      <c r="Q127" s="23"/>
      <c r="R127" s="23"/>
    </row>
    <row r="128" spans="1:18" s="24" customFormat="1" ht="14.25" x14ac:dyDescent="0.2">
      <c r="A128" s="26" t="s">
        <v>3</v>
      </c>
      <c r="B128" s="27"/>
      <c r="C128" s="28"/>
      <c r="D128" s="29"/>
      <c r="E128" s="30"/>
      <c r="F128" s="30"/>
      <c r="G128" s="30"/>
      <c r="H128" s="31" t="s">
        <v>61</v>
      </c>
      <c r="I128" s="32" t="s">
        <v>63</v>
      </c>
      <c r="J128" s="33" t="s">
        <v>9</v>
      </c>
      <c r="K128" s="32" t="s">
        <v>11</v>
      </c>
      <c r="L128" s="32" t="s">
        <v>10</v>
      </c>
      <c r="M128" s="32"/>
      <c r="N128" s="33" t="s">
        <v>9</v>
      </c>
      <c r="O128" s="32" t="s">
        <v>11</v>
      </c>
      <c r="P128" s="34"/>
      <c r="Q128" s="23"/>
      <c r="R128" s="23"/>
    </row>
    <row r="129" spans="1:18" s="24" customFormat="1" ht="14.25" x14ac:dyDescent="0.2">
      <c r="A129" s="35" t="s">
        <v>104</v>
      </c>
      <c r="B129" s="27"/>
      <c r="C129" s="28"/>
      <c r="D129" s="36" t="s">
        <v>57</v>
      </c>
      <c r="E129" s="37" t="s">
        <v>59</v>
      </c>
      <c r="F129" s="37" t="s">
        <v>58</v>
      </c>
      <c r="G129" s="37" t="s">
        <v>60</v>
      </c>
      <c r="H129" s="38" t="s">
        <v>62</v>
      </c>
      <c r="I129" s="37" t="s">
        <v>64</v>
      </c>
      <c r="J129" s="40" t="s">
        <v>18</v>
      </c>
      <c r="K129" s="38" t="s">
        <v>102</v>
      </c>
      <c r="L129" s="38" t="s">
        <v>18</v>
      </c>
      <c r="M129" s="38"/>
      <c r="N129" s="40" t="s">
        <v>21</v>
      </c>
      <c r="O129" s="38" t="s">
        <v>22</v>
      </c>
      <c r="P129" s="41"/>
      <c r="Q129" s="23"/>
      <c r="R129" s="23"/>
    </row>
    <row r="130" spans="1:18" s="24" customFormat="1" x14ac:dyDescent="0.2">
      <c r="A130" s="42" t="s">
        <v>105</v>
      </c>
      <c r="B130" s="43"/>
      <c r="C130" s="44"/>
      <c r="D130" s="45">
        <v>0</v>
      </c>
      <c r="E130" s="46">
        <v>0</v>
      </c>
      <c r="F130" s="46">
        <v>0</v>
      </c>
      <c r="G130" s="46">
        <v>2</v>
      </c>
      <c r="H130" s="46">
        <v>0</v>
      </c>
      <c r="I130" s="47">
        <f t="shared" ref="I130:I136" si="29">SUM(D130:H130)</f>
        <v>2</v>
      </c>
      <c r="J130" s="48">
        <v>0</v>
      </c>
      <c r="K130" s="48">
        <v>0</v>
      </c>
      <c r="L130" s="48">
        <v>0</v>
      </c>
      <c r="M130" s="49"/>
      <c r="N130" s="50">
        <f t="shared" ref="N130:O136" si="30">N109+(J130/1000)</f>
        <v>18549.499</v>
      </c>
      <c r="O130" s="50">
        <f t="shared" si="30"/>
        <v>1831.7200000000003</v>
      </c>
      <c r="P130" s="51"/>
      <c r="Q130" s="23"/>
      <c r="R130" s="23"/>
    </row>
    <row r="131" spans="1:18" s="24" customFormat="1" x14ac:dyDescent="0.2">
      <c r="A131" s="42" t="s">
        <v>106</v>
      </c>
      <c r="B131" s="43"/>
      <c r="C131" s="44"/>
      <c r="D131" s="45">
        <v>6</v>
      </c>
      <c r="E131" s="46">
        <v>0</v>
      </c>
      <c r="F131" s="46">
        <v>2</v>
      </c>
      <c r="G131" s="46">
        <v>1</v>
      </c>
      <c r="H131" s="46">
        <v>0</v>
      </c>
      <c r="I131" s="47">
        <f t="shared" si="29"/>
        <v>9</v>
      </c>
      <c r="J131" s="48">
        <v>16337</v>
      </c>
      <c r="K131" s="48">
        <v>2694</v>
      </c>
      <c r="L131" s="48">
        <v>404667</v>
      </c>
      <c r="M131" s="52"/>
      <c r="N131" s="50">
        <f t="shared" si="30"/>
        <v>49056.452000000005</v>
      </c>
      <c r="O131" s="50">
        <f t="shared" si="30"/>
        <v>3925.4460000000026</v>
      </c>
      <c r="P131" s="53"/>
      <c r="Q131" s="23"/>
      <c r="R131" s="23"/>
    </row>
    <row r="132" spans="1:18" s="24" customFormat="1" x14ac:dyDescent="0.2">
      <c r="A132" s="42" t="s">
        <v>107</v>
      </c>
      <c r="B132" s="43"/>
      <c r="C132" s="44"/>
      <c r="D132" s="45">
        <v>4</v>
      </c>
      <c r="E132" s="46">
        <v>0</v>
      </c>
      <c r="F132" s="46">
        <v>2</v>
      </c>
      <c r="G132" s="46">
        <v>4</v>
      </c>
      <c r="H132" s="46">
        <v>3</v>
      </c>
      <c r="I132" s="47">
        <f t="shared" si="29"/>
        <v>13</v>
      </c>
      <c r="J132" s="48">
        <v>7954</v>
      </c>
      <c r="K132" s="48">
        <v>2028</v>
      </c>
      <c r="L132" s="48">
        <v>165038</v>
      </c>
      <c r="M132" s="52"/>
      <c r="N132" s="50">
        <f t="shared" si="30"/>
        <v>13540.89</v>
      </c>
      <c r="O132" s="50">
        <f t="shared" si="30"/>
        <v>1182.6659999999995</v>
      </c>
      <c r="P132" s="53"/>
      <c r="Q132" s="23"/>
      <c r="R132" s="23"/>
    </row>
    <row r="133" spans="1:18" s="24" customFormat="1" x14ac:dyDescent="0.2">
      <c r="A133" s="42" t="s">
        <v>108</v>
      </c>
      <c r="B133" s="43"/>
      <c r="C133" s="44"/>
      <c r="D133" s="45">
        <v>0</v>
      </c>
      <c r="E133" s="46">
        <v>0</v>
      </c>
      <c r="F133" s="46">
        <v>0</v>
      </c>
      <c r="G133" s="46">
        <v>2</v>
      </c>
      <c r="H133" s="46">
        <v>0</v>
      </c>
      <c r="I133" s="47">
        <f t="shared" si="29"/>
        <v>2</v>
      </c>
      <c r="J133" s="48">
        <v>0</v>
      </c>
      <c r="K133" s="48">
        <v>0</v>
      </c>
      <c r="L133" s="48">
        <v>0</v>
      </c>
      <c r="M133" s="52"/>
      <c r="N133" s="50">
        <f t="shared" si="30"/>
        <v>6104.5660000000034</v>
      </c>
      <c r="O133" s="50">
        <f t="shared" si="30"/>
        <v>634.59499999999969</v>
      </c>
      <c r="P133" s="53"/>
      <c r="Q133" s="23"/>
      <c r="R133" s="23"/>
    </row>
    <row r="134" spans="1:18" s="24" customFormat="1" x14ac:dyDescent="0.2">
      <c r="A134" s="42" t="s">
        <v>109</v>
      </c>
      <c r="B134" s="43"/>
      <c r="C134" s="44"/>
      <c r="D134" s="45">
        <v>0</v>
      </c>
      <c r="E134" s="46">
        <v>0</v>
      </c>
      <c r="F134" s="46">
        <v>1</v>
      </c>
      <c r="G134" s="46">
        <v>1</v>
      </c>
      <c r="H134" s="46">
        <v>0</v>
      </c>
      <c r="I134" s="47">
        <f t="shared" si="29"/>
        <v>2</v>
      </c>
      <c r="J134" s="48">
        <v>0</v>
      </c>
      <c r="K134" s="48">
        <v>0</v>
      </c>
      <c r="L134" s="48">
        <v>0</v>
      </c>
      <c r="M134" s="52"/>
      <c r="N134" s="50">
        <f t="shared" si="30"/>
        <v>1518.1</v>
      </c>
      <c r="O134" s="50">
        <f t="shared" si="30"/>
        <v>10</v>
      </c>
      <c r="P134" s="53"/>
      <c r="Q134" s="23"/>
      <c r="R134" s="23"/>
    </row>
    <row r="135" spans="1:18" s="24" customFormat="1" x14ac:dyDescent="0.2">
      <c r="A135" s="42" t="s">
        <v>110</v>
      </c>
      <c r="B135" s="43"/>
      <c r="C135" s="44"/>
      <c r="D135" s="45">
        <v>5</v>
      </c>
      <c r="E135" s="46">
        <v>0</v>
      </c>
      <c r="F135" s="46">
        <v>2</v>
      </c>
      <c r="G135" s="46">
        <v>7</v>
      </c>
      <c r="H135" s="46">
        <v>2</v>
      </c>
      <c r="I135" s="47">
        <f t="shared" si="29"/>
        <v>16</v>
      </c>
      <c r="J135" s="48">
        <v>16051</v>
      </c>
      <c r="K135" s="48">
        <v>12325</v>
      </c>
      <c r="L135" s="48">
        <v>452443</v>
      </c>
      <c r="M135" s="52"/>
      <c r="N135" s="50">
        <f t="shared" si="30"/>
        <v>21622.998000000018</v>
      </c>
      <c r="O135" s="50">
        <f t="shared" si="30"/>
        <v>2595.8550000000018</v>
      </c>
      <c r="P135" s="53"/>
      <c r="Q135" s="23"/>
      <c r="R135" s="23"/>
    </row>
    <row r="136" spans="1:18" s="24" customFormat="1" x14ac:dyDescent="0.2">
      <c r="A136" s="42" t="s">
        <v>111</v>
      </c>
      <c r="B136" s="43"/>
      <c r="C136" s="44"/>
      <c r="D136" s="45">
        <v>1</v>
      </c>
      <c r="E136" s="46">
        <v>0</v>
      </c>
      <c r="F136" s="46">
        <v>0</v>
      </c>
      <c r="G136" s="46">
        <v>3</v>
      </c>
      <c r="H136" s="46">
        <v>0</v>
      </c>
      <c r="I136" s="55">
        <f t="shared" si="29"/>
        <v>4</v>
      </c>
      <c r="J136" s="48">
        <v>2261</v>
      </c>
      <c r="K136" s="48">
        <v>0</v>
      </c>
      <c r="L136" s="48">
        <v>2632</v>
      </c>
      <c r="M136" s="57"/>
      <c r="N136" s="50">
        <f t="shared" si="30"/>
        <v>1719.587499999999</v>
      </c>
      <c r="O136" s="50">
        <f t="shared" si="30"/>
        <v>2.9880000000000004</v>
      </c>
      <c r="P136" s="58"/>
      <c r="Q136" s="23"/>
      <c r="R136" s="23"/>
    </row>
    <row r="137" spans="1:18" s="24" customFormat="1" ht="14.25" x14ac:dyDescent="0.2">
      <c r="A137" s="59"/>
      <c r="B137" s="60"/>
      <c r="C137" s="61" t="s">
        <v>77</v>
      </c>
      <c r="D137" s="62">
        <f t="shared" ref="D137:I137" si="31">SUM(D130:D136)</f>
        <v>16</v>
      </c>
      <c r="E137" s="62">
        <f t="shared" si="31"/>
        <v>0</v>
      </c>
      <c r="F137" s="62">
        <f t="shared" si="31"/>
        <v>7</v>
      </c>
      <c r="G137" s="62">
        <f t="shared" si="31"/>
        <v>20</v>
      </c>
      <c r="H137" s="62">
        <f t="shared" si="31"/>
        <v>5</v>
      </c>
      <c r="I137" s="63">
        <f t="shared" si="31"/>
        <v>48</v>
      </c>
      <c r="J137" s="64">
        <f>SUM(J130:J136)</f>
        <v>42603</v>
      </c>
      <c r="K137" s="65">
        <f>SUM(K130:K136)</f>
        <v>17047</v>
      </c>
      <c r="L137" s="65">
        <f>SUM(L130:L136)</f>
        <v>1024780</v>
      </c>
      <c r="M137" s="67"/>
      <c r="N137" s="68">
        <f>SUM(N130:N136)</f>
        <v>112112.09250000003</v>
      </c>
      <c r="O137" s="69">
        <f>SUM(O130:O136)</f>
        <v>10183.270000000002</v>
      </c>
      <c r="P137" s="70"/>
      <c r="Q137" s="71"/>
      <c r="R137" s="71"/>
    </row>
    <row r="138" spans="1:18" s="24" customFormat="1" ht="14.25" x14ac:dyDescent="0.2">
      <c r="A138" s="72" t="s">
        <v>23</v>
      </c>
      <c r="B138" s="73"/>
      <c r="C138" s="74"/>
      <c r="D138" s="75"/>
      <c r="E138" s="76"/>
      <c r="F138" s="76"/>
      <c r="G138" s="76"/>
      <c r="H138" s="76"/>
      <c r="I138" s="47"/>
      <c r="J138" s="77"/>
      <c r="K138" s="77"/>
      <c r="L138" s="77"/>
      <c r="M138" s="50"/>
      <c r="N138" s="83"/>
      <c r="O138" s="50"/>
      <c r="P138" s="53"/>
      <c r="Q138" s="23"/>
      <c r="R138" s="23"/>
    </row>
    <row r="139" spans="1:18" s="24" customFormat="1" x14ac:dyDescent="0.2">
      <c r="A139" s="79" t="s">
        <v>112</v>
      </c>
      <c r="B139" s="80"/>
      <c r="C139" s="81"/>
      <c r="D139" s="45">
        <v>41</v>
      </c>
      <c r="E139" s="46">
        <v>27</v>
      </c>
      <c r="F139" s="46">
        <v>0</v>
      </c>
      <c r="G139" s="46">
        <v>26</v>
      </c>
      <c r="H139" s="46">
        <v>0</v>
      </c>
      <c r="I139" s="47">
        <f>SUM(D139:H139)</f>
        <v>94</v>
      </c>
      <c r="J139" s="82">
        <v>115357</v>
      </c>
      <c r="K139" s="82">
        <v>1788274</v>
      </c>
      <c r="L139" s="82">
        <v>3791889</v>
      </c>
      <c r="M139" s="50"/>
      <c r="N139" s="83">
        <f>N118+(J139/1000)</f>
        <v>432182.1879999995</v>
      </c>
      <c r="O139" s="50">
        <f>O118+(K139/1000)</f>
        <v>727150.25200000009</v>
      </c>
      <c r="P139" s="53"/>
      <c r="Q139" s="23"/>
      <c r="R139" s="23"/>
    </row>
    <row r="140" spans="1:18" s="24" customFormat="1" x14ac:dyDescent="0.2">
      <c r="A140" s="79" t="s">
        <v>113</v>
      </c>
      <c r="B140" s="80"/>
      <c r="C140" s="81"/>
      <c r="D140" s="45">
        <v>6</v>
      </c>
      <c r="E140" s="46">
        <v>5</v>
      </c>
      <c r="F140" s="46">
        <v>1</v>
      </c>
      <c r="G140" s="46">
        <v>10</v>
      </c>
      <c r="H140" s="46">
        <v>2</v>
      </c>
      <c r="I140" s="47">
        <f>SUM(D140:H140)</f>
        <v>24</v>
      </c>
      <c r="J140" s="82">
        <v>6218</v>
      </c>
      <c r="K140" s="82">
        <v>17232</v>
      </c>
      <c r="L140" s="82">
        <v>376722</v>
      </c>
      <c r="M140" s="50"/>
      <c r="N140" s="83">
        <f>N119+(J140/1000)</f>
        <v>59319.933000000005</v>
      </c>
      <c r="O140" s="50">
        <f>O119+(K140/1000)</f>
        <v>64773.261000000013</v>
      </c>
      <c r="P140" s="53"/>
      <c r="Q140" s="23"/>
      <c r="R140" s="23"/>
    </row>
    <row r="141" spans="1:18" s="24" customFormat="1" ht="14.25" x14ac:dyDescent="0.2">
      <c r="A141" s="59"/>
      <c r="B141" s="60"/>
      <c r="C141" s="61" t="s">
        <v>78</v>
      </c>
      <c r="D141" s="84">
        <f t="shared" ref="D141:L141" si="32">SUM(D139:D140)</f>
        <v>47</v>
      </c>
      <c r="E141" s="62">
        <f t="shared" si="32"/>
        <v>32</v>
      </c>
      <c r="F141" s="62">
        <f t="shared" si="32"/>
        <v>1</v>
      </c>
      <c r="G141" s="62">
        <f t="shared" si="32"/>
        <v>36</v>
      </c>
      <c r="H141" s="62">
        <f t="shared" si="32"/>
        <v>2</v>
      </c>
      <c r="I141" s="85">
        <f t="shared" si="32"/>
        <v>118</v>
      </c>
      <c r="J141" s="64">
        <f t="shared" si="32"/>
        <v>121575</v>
      </c>
      <c r="K141" s="65">
        <f t="shared" si="32"/>
        <v>1805506</v>
      </c>
      <c r="L141" s="65">
        <f t="shared" si="32"/>
        <v>4168611</v>
      </c>
      <c r="M141" s="69"/>
      <c r="N141" s="68">
        <f>SUM(N139:N140)</f>
        <v>491502.12099999952</v>
      </c>
      <c r="O141" s="69">
        <f>SUM(O139:O140)</f>
        <v>791923.51300000015</v>
      </c>
      <c r="P141" s="70"/>
      <c r="Q141" s="71"/>
      <c r="R141" s="71"/>
    </row>
    <row r="142" spans="1:18" s="24" customFormat="1" ht="14.25" x14ac:dyDescent="0.2">
      <c r="A142" s="86"/>
      <c r="B142" s="87" t="s">
        <v>79</v>
      </c>
      <c r="C142" s="88"/>
      <c r="D142" s="89">
        <f t="shared" ref="D142:L142" si="33">D137+D141</f>
        <v>63</v>
      </c>
      <c r="E142" s="90">
        <f t="shared" si="33"/>
        <v>32</v>
      </c>
      <c r="F142" s="90">
        <f t="shared" si="33"/>
        <v>8</v>
      </c>
      <c r="G142" s="90">
        <f t="shared" si="33"/>
        <v>56</v>
      </c>
      <c r="H142" s="90">
        <f t="shared" si="33"/>
        <v>7</v>
      </c>
      <c r="I142" s="91">
        <f t="shared" si="33"/>
        <v>166</v>
      </c>
      <c r="J142" s="92">
        <f t="shared" si="33"/>
        <v>164178</v>
      </c>
      <c r="K142" s="93">
        <f t="shared" si="33"/>
        <v>1822553</v>
      </c>
      <c r="L142" s="93">
        <f t="shared" si="33"/>
        <v>5193391</v>
      </c>
      <c r="M142" s="94"/>
      <c r="N142" s="95">
        <f>N137+N141</f>
        <v>603614.21349999961</v>
      </c>
      <c r="O142" s="94">
        <f>O137+O141</f>
        <v>802106.78300000017</v>
      </c>
      <c r="P142" s="96"/>
      <c r="Q142" s="71"/>
      <c r="R142" s="71"/>
    </row>
    <row r="143" spans="1:18" s="24" customFormat="1" x14ac:dyDescent="0.2">
      <c r="A143" s="97" t="s">
        <v>114</v>
      </c>
      <c r="B143" s="98"/>
      <c r="C143" s="98"/>
      <c r="D143" s="99"/>
      <c r="E143" s="99"/>
      <c r="F143" s="99"/>
      <c r="G143" s="100"/>
      <c r="H143" s="99"/>
      <c r="I143" s="99"/>
      <c r="J143" s="100"/>
      <c r="K143" s="100"/>
      <c r="L143" s="100"/>
      <c r="M143" s="101" t="s">
        <v>115</v>
      </c>
      <c r="N143" s="102">
        <v>17989</v>
      </c>
      <c r="O143" s="102">
        <v>6142</v>
      </c>
      <c r="P143" s="103"/>
      <c r="Q143" s="23"/>
      <c r="R143" s="23"/>
    </row>
    <row r="144" spans="1:18" s="24" customFormat="1" x14ac:dyDescent="0.2">
      <c r="A144" s="104" t="s">
        <v>92</v>
      </c>
      <c r="B144" s="98"/>
      <c r="C144" s="98"/>
      <c r="D144" s="99"/>
      <c r="E144" s="99"/>
      <c r="F144" s="99"/>
      <c r="G144" s="100"/>
      <c r="H144" s="99"/>
      <c r="I144" s="99"/>
      <c r="J144" s="100"/>
      <c r="K144" s="100"/>
      <c r="L144" s="100"/>
      <c r="M144" s="100"/>
      <c r="N144" s="102"/>
      <c r="O144" s="102"/>
      <c r="P144" s="103"/>
      <c r="Q144" s="23"/>
      <c r="R144" s="23"/>
    </row>
    <row r="145" spans="1:18" s="24" customFormat="1" ht="13.5" thickBot="1" x14ac:dyDescent="0.25">
      <c r="A145" s="79" t="s">
        <v>93</v>
      </c>
      <c r="B145" s="80"/>
      <c r="C145" s="98"/>
      <c r="D145" s="105"/>
      <c r="E145" s="105"/>
      <c r="F145" s="105"/>
      <c r="G145" s="105"/>
      <c r="H145" s="105"/>
      <c r="I145" s="105"/>
      <c r="J145" s="105"/>
      <c r="K145" s="105"/>
      <c r="L145" s="43"/>
      <c r="M145" s="43"/>
      <c r="N145" s="106"/>
      <c r="O145" s="106"/>
      <c r="P145" s="107"/>
      <c r="Q145" s="23"/>
      <c r="R145" s="23"/>
    </row>
    <row r="146" spans="1:18" s="24" customFormat="1" ht="19.5" thickTop="1" x14ac:dyDescent="0.3">
      <c r="A146" s="79" t="s">
        <v>76</v>
      </c>
      <c r="B146" s="80"/>
      <c r="C146" s="98"/>
      <c r="D146" s="105"/>
      <c r="E146" s="105"/>
      <c r="F146" s="105"/>
      <c r="G146" s="105"/>
      <c r="H146" s="105"/>
      <c r="I146" s="108" t="s">
        <v>80</v>
      </c>
      <c r="J146" s="108"/>
      <c r="K146" s="109"/>
      <c r="L146" s="43"/>
      <c r="M146" s="43"/>
      <c r="N146" s="110" t="s">
        <v>29</v>
      </c>
      <c r="O146" s="110" t="s">
        <v>30</v>
      </c>
      <c r="P146" s="34"/>
      <c r="Q146" s="23"/>
      <c r="R146" s="23"/>
    </row>
    <row r="147" spans="1:18" s="24" customFormat="1" ht="19.5" thickBot="1" x14ac:dyDescent="0.35">
      <c r="A147" s="111" t="s">
        <v>103</v>
      </c>
      <c r="B147" s="112"/>
      <c r="C147" s="113"/>
      <c r="D147" s="114"/>
      <c r="E147" s="114"/>
      <c r="F147" s="114"/>
      <c r="G147" s="114"/>
      <c r="H147" s="114"/>
      <c r="I147" s="114"/>
      <c r="J147" s="115"/>
      <c r="K147" s="115"/>
      <c r="L147" s="116" t="s">
        <v>81</v>
      </c>
      <c r="M147" s="117"/>
      <c r="N147" s="121">
        <f>N142+N143</f>
        <v>621603.21349999961</v>
      </c>
      <c r="O147" s="121">
        <f>O142+O143</f>
        <v>808248.78300000017</v>
      </c>
      <c r="P147" s="119"/>
      <c r="Q147" s="23"/>
      <c r="R147" s="23"/>
    </row>
    <row r="148" spans="1:18" s="24" customFormat="1" ht="23.25" x14ac:dyDescent="0.35">
      <c r="A148" s="120">
        <f>A127+31</f>
        <v>43321</v>
      </c>
      <c r="B148" s="17"/>
      <c r="C148" s="18"/>
      <c r="D148" s="19" t="s">
        <v>0</v>
      </c>
      <c r="E148" s="20"/>
      <c r="F148" s="20"/>
      <c r="G148" s="20"/>
      <c r="H148" s="20"/>
      <c r="I148" s="20"/>
      <c r="J148" s="21" t="s">
        <v>1</v>
      </c>
      <c r="K148" s="20"/>
      <c r="L148" s="20"/>
      <c r="M148" s="20"/>
      <c r="N148" s="21" t="s">
        <v>2</v>
      </c>
      <c r="O148" s="20"/>
      <c r="P148" s="22"/>
      <c r="Q148" s="23"/>
      <c r="R148" s="23"/>
    </row>
    <row r="149" spans="1:18" s="24" customFormat="1" ht="14.25" x14ac:dyDescent="0.2">
      <c r="A149" s="26" t="s">
        <v>3</v>
      </c>
      <c r="B149" s="27"/>
      <c r="C149" s="28"/>
      <c r="D149" s="29"/>
      <c r="E149" s="30"/>
      <c r="F149" s="30"/>
      <c r="G149" s="30"/>
      <c r="H149" s="31" t="s">
        <v>61</v>
      </c>
      <c r="I149" s="32" t="s">
        <v>63</v>
      </c>
      <c r="J149" s="33" t="s">
        <v>9</v>
      </c>
      <c r="K149" s="32" t="s">
        <v>11</v>
      </c>
      <c r="L149" s="32" t="s">
        <v>10</v>
      </c>
      <c r="M149" s="32"/>
      <c r="N149" s="33" t="s">
        <v>9</v>
      </c>
      <c r="O149" s="32" t="s">
        <v>11</v>
      </c>
      <c r="P149" s="34"/>
      <c r="Q149" s="23"/>
      <c r="R149" s="23"/>
    </row>
    <row r="150" spans="1:18" s="24" customFormat="1" ht="14.25" x14ac:dyDescent="0.2">
      <c r="A150" s="35" t="s">
        <v>104</v>
      </c>
      <c r="B150" s="27"/>
      <c r="C150" s="28"/>
      <c r="D150" s="36" t="s">
        <v>57</v>
      </c>
      <c r="E150" s="37" t="s">
        <v>59</v>
      </c>
      <c r="F150" s="37" t="s">
        <v>58</v>
      </c>
      <c r="G150" s="37" t="s">
        <v>60</v>
      </c>
      <c r="H150" s="38" t="s">
        <v>62</v>
      </c>
      <c r="I150" s="37" t="s">
        <v>64</v>
      </c>
      <c r="J150" s="40" t="s">
        <v>18</v>
      </c>
      <c r="K150" s="38" t="s">
        <v>102</v>
      </c>
      <c r="L150" s="38" t="s">
        <v>18</v>
      </c>
      <c r="M150" s="38"/>
      <c r="N150" s="40" t="s">
        <v>21</v>
      </c>
      <c r="O150" s="38" t="s">
        <v>22</v>
      </c>
      <c r="P150" s="41"/>
      <c r="Q150" s="23"/>
      <c r="R150" s="23"/>
    </row>
    <row r="151" spans="1:18" s="24" customFormat="1" x14ac:dyDescent="0.2">
      <c r="A151" s="42" t="s">
        <v>105</v>
      </c>
      <c r="B151" s="43"/>
      <c r="C151" s="44"/>
      <c r="D151" s="45">
        <v>0</v>
      </c>
      <c r="E151" s="46">
        <v>0</v>
      </c>
      <c r="F151" s="46">
        <v>0</v>
      </c>
      <c r="G151" s="46">
        <v>2</v>
      </c>
      <c r="H151" s="46">
        <v>0</v>
      </c>
      <c r="I151" s="47">
        <f t="shared" ref="I151:I157" si="34">SUM(D151:H151)</f>
        <v>2</v>
      </c>
      <c r="J151" s="48">
        <v>0</v>
      </c>
      <c r="K151" s="48">
        <v>0</v>
      </c>
      <c r="L151" s="48">
        <v>0</v>
      </c>
      <c r="M151" s="49"/>
      <c r="N151" s="50">
        <f t="shared" ref="N151:O157" si="35">N130+(J151/1000)</f>
        <v>18549.499</v>
      </c>
      <c r="O151" s="50">
        <f t="shared" si="35"/>
        <v>1831.7200000000003</v>
      </c>
      <c r="P151" s="51"/>
      <c r="Q151" s="23"/>
      <c r="R151" s="23"/>
    </row>
    <row r="152" spans="1:18" s="24" customFormat="1" x14ac:dyDescent="0.2">
      <c r="A152" s="42" t="s">
        <v>106</v>
      </c>
      <c r="B152" s="43"/>
      <c r="C152" s="44"/>
      <c r="D152" s="45">
        <v>6</v>
      </c>
      <c r="E152" s="46">
        <v>0</v>
      </c>
      <c r="F152" s="46">
        <v>1</v>
      </c>
      <c r="G152" s="46">
        <v>2</v>
      </c>
      <c r="H152" s="46">
        <v>0</v>
      </c>
      <c r="I152" s="47">
        <f t="shared" si="34"/>
        <v>9</v>
      </c>
      <c r="J152" s="48">
        <v>14724</v>
      </c>
      <c r="K152" s="48">
        <v>2500</v>
      </c>
      <c r="L152" s="48">
        <v>375621</v>
      </c>
      <c r="M152" s="52"/>
      <c r="N152" s="50">
        <f t="shared" si="35"/>
        <v>49071.176000000007</v>
      </c>
      <c r="O152" s="50">
        <f t="shared" si="35"/>
        <v>3927.9460000000026</v>
      </c>
      <c r="P152" s="53"/>
      <c r="Q152" s="23"/>
      <c r="R152" s="23"/>
    </row>
    <row r="153" spans="1:18" s="24" customFormat="1" x14ac:dyDescent="0.2">
      <c r="A153" s="42" t="s">
        <v>107</v>
      </c>
      <c r="B153" s="43"/>
      <c r="C153" s="44"/>
      <c r="D153" s="45">
        <v>4</v>
      </c>
      <c r="E153" s="46">
        <v>0</v>
      </c>
      <c r="F153" s="46">
        <v>1</v>
      </c>
      <c r="G153" s="46">
        <v>5</v>
      </c>
      <c r="H153" s="46">
        <v>3</v>
      </c>
      <c r="I153" s="47">
        <f t="shared" si="34"/>
        <v>13</v>
      </c>
      <c r="J153" s="48">
        <v>8073</v>
      </c>
      <c r="K153" s="48">
        <v>2093</v>
      </c>
      <c r="L153" s="48">
        <v>168514</v>
      </c>
      <c r="M153" s="52"/>
      <c r="N153" s="50">
        <f t="shared" si="35"/>
        <v>13548.963</v>
      </c>
      <c r="O153" s="50">
        <f t="shared" si="35"/>
        <v>1184.7589999999996</v>
      </c>
      <c r="P153" s="53"/>
      <c r="Q153" s="23"/>
      <c r="R153" s="23"/>
    </row>
    <row r="154" spans="1:18" s="24" customFormat="1" x14ac:dyDescent="0.2">
      <c r="A154" s="42" t="s">
        <v>108</v>
      </c>
      <c r="B154" s="43"/>
      <c r="C154" s="44"/>
      <c r="D154" s="45">
        <v>0</v>
      </c>
      <c r="E154" s="46">
        <v>0</v>
      </c>
      <c r="F154" s="46">
        <v>0</v>
      </c>
      <c r="G154" s="46">
        <v>2</v>
      </c>
      <c r="H154" s="46">
        <v>0</v>
      </c>
      <c r="I154" s="47">
        <f t="shared" si="34"/>
        <v>2</v>
      </c>
      <c r="J154" s="48">
        <v>0</v>
      </c>
      <c r="K154" s="48">
        <v>0</v>
      </c>
      <c r="L154" s="48">
        <v>0</v>
      </c>
      <c r="M154" s="52"/>
      <c r="N154" s="50">
        <f t="shared" si="35"/>
        <v>6104.5660000000034</v>
      </c>
      <c r="O154" s="50">
        <f t="shared" si="35"/>
        <v>634.59499999999969</v>
      </c>
      <c r="P154" s="53"/>
      <c r="Q154" s="23"/>
      <c r="R154" s="23"/>
    </row>
    <row r="155" spans="1:18" s="24" customFormat="1" x14ac:dyDescent="0.2">
      <c r="A155" s="42" t="s">
        <v>109</v>
      </c>
      <c r="B155" s="43"/>
      <c r="C155" s="44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34"/>
        <v>2</v>
      </c>
      <c r="J155" s="48">
        <v>0</v>
      </c>
      <c r="K155" s="48">
        <v>0</v>
      </c>
      <c r="L155" s="48">
        <v>0</v>
      </c>
      <c r="M155" s="52"/>
      <c r="N155" s="50">
        <f t="shared" si="35"/>
        <v>1518.1</v>
      </c>
      <c r="O155" s="50">
        <f t="shared" si="35"/>
        <v>10</v>
      </c>
      <c r="P155" s="53"/>
      <c r="Q155" s="23"/>
      <c r="R155" s="23"/>
    </row>
    <row r="156" spans="1:18" s="24" customFormat="1" x14ac:dyDescent="0.2">
      <c r="A156" s="42" t="s">
        <v>110</v>
      </c>
      <c r="B156" s="43"/>
      <c r="C156" s="44"/>
      <c r="D156" s="45">
        <v>5</v>
      </c>
      <c r="E156" s="46">
        <v>0</v>
      </c>
      <c r="F156" s="46">
        <v>2</v>
      </c>
      <c r="G156" s="46">
        <v>7</v>
      </c>
      <c r="H156" s="46">
        <v>2</v>
      </c>
      <c r="I156" s="47">
        <f t="shared" si="34"/>
        <v>16</v>
      </c>
      <c r="J156" s="48">
        <v>17182</v>
      </c>
      <c r="K156" s="48">
        <v>12109</v>
      </c>
      <c r="L156" s="48">
        <v>491623</v>
      </c>
      <c r="M156" s="52"/>
      <c r="N156" s="50">
        <f t="shared" si="35"/>
        <v>21640.180000000018</v>
      </c>
      <c r="O156" s="50">
        <f t="shared" si="35"/>
        <v>2607.9640000000018</v>
      </c>
      <c r="P156" s="53"/>
      <c r="Q156" s="23"/>
      <c r="R156" s="23"/>
    </row>
    <row r="157" spans="1:18" s="24" customFormat="1" x14ac:dyDescent="0.2">
      <c r="A157" s="42" t="s">
        <v>111</v>
      </c>
      <c r="B157" s="43"/>
      <c r="C157" s="44"/>
      <c r="D157" s="45">
        <v>1</v>
      </c>
      <c r="E157" s="46">
        <v>0</v>
      </c>
      <c r="F157" s="46">
        <v>0</v>
      </c>
      <c r="G157" s="46">
        <v>3</v>
      </c>
      <c r="H157" s="46">
        <v>0</v>
      </c>
      <c r="I157" s="55">
        <f t="shared" si="34"/>
        <v>4</v>
      </c>
      <c r="J157" s="48">
        <v>2251</v>
      </c>
      <c r="K157" s="48">
        <v>0</v>
      </c>
      <c r="L157" s="48">
        <v>2621</v>
      </c>
      <c r="M157" s="57"/>
      <c r="N157" s="50">
        <f t="shared" si="35"/>
        <v>1721.8384999999989</v>
      </c>
      <c r="O157" s="50">
        <f t="shared" si="35"/>
        <v>2.9880000000000004</v>
      </c>
      <c r="P157" s="58"/>
      <c r="Q157" s="23"/>
      <c r="R157" s="23"/>
    </row>
    <row r="158" spans="1:18" s="24" customFormat="1" ht="14.25" x14ac:dyDescent="0.2">
      <c r="A158" s="59"/>
      <c r="B158" s="60"/>
      <c r="C158" s="61" t="s">
        <v>77</v>
      </c>
      <c r="D158" s="62">
        <f t="shared" ref="D158:I158" si="36">SUM(D151:D157)</f>
        <v>16</v>
      </c>
      <c r="E158" s="62">
        <f t="shared" si="36"/>
        <v>0</v>
      </c>
      <c r="F158" s="62">
        <f t="shared" si="36"/>
        <v>5</v>
      </c>
      <c r="G158" s="62">
        <f t="shared" si="36"/>
        <v>22</v>
      </c>
      <c r="H158" s="62">
        <f t="shared" si="36"/>
        <v>5</v>
      </c>
      <c r="I158" s="63">
        <f t="shared" si="36"/>
        <v>48</v>
      </c>
      <c r="J158" s="64">
        <f>SUM(J151:J157)</f>
        <v>42230</v>
      </c>
      <c r="K158" s="65">
        <f>SUM(K151:K157)</f>
        <v>16702</v>
      </c>
      <c r="L158" s="65">
        <f>SUM(L151:L157)</f>
        <v>1038379</v>
      </c>
      <c r="M158" s="67"/>
      <c r="N158" s="68">
        <f>SUM(N151:N157)</f>
        <v>112154.32250000004</v>
      </c>
      <c r="O158" s="69">
        <f>SUM(O151:O157)</f>
        <v>10199.972000000003</v>
      </c>
      <c r="P158" s="70"/>
      <c r="Q158" s="71"/>
      <c r="R158" s="71"/>
    </row>
    <row r="159" spans="1:18" s="24" customFormat="1" ht="14.25" x14ac:dyDescent="0.2">
      <c r="A159" s="72" t="s">
        <v>23</v>
      </c>
      <c r="B159" s="73"/>
      <c r="C159" s="74"/>
      <c r="D159" s="75"/>
      <c r="E159" s="76"/>
      <c r="F159" s="76"/>
      <c r="G159" s="76"/>
      <c r="H159" s="76"/>
      <c r="I159" s="47"/>
      <c r="J159" s="77"/>
      <c r="K159" s="77"/>
      <c r="L159" s="77"/>
      <c r="M159" s="50"/>
      <c r="N159" s="83"/>
      <c r="O159" s="50"/>
      <c r="P159" s="53"/>
      <c r="Q159" s="23"/>
      <c r="R159" s="23"/>
    </row>
    <row r="160" spans="1:18" s="24" customFormat="1" x14ac:dyDescent="0.2">
      <c r="A160" s="79" t="s">
        <v>112</v>
      </c>
      <c r="B160" s="80"/>
      <c r="C160" s="81"/>
      <c r="D160" s="45">
        <v>35</v>
      </c>
      <c r="E160" s="46">
        <v>26</v>
      </c>
      <c r="F160" s="46">
        <v>0</v>
      </c>
      <c r="G160" s="46">
        <v>33</v>
      </c>
      <c r="H160" s="46">
        <v>0</v>
      </c>
      <c r="I160" s="47">
        <f>SUM(D160:H160)</f>
        <v>94</v>
      </c>
      <c r="J160" s="82">
        <v>71438</v>
      </c>
      <c r="K160" s="82">
        <v>1168027</v>
      </c>
      <c r="L160" s="82">
        <v>2557510</v>
      </c>
      <c r="M160" s="50"/>
      <c r="N160" s="83">
        <f>N139+(J160/1000)</f>
        <v>432253.62599999952</v>
      </c>
      <c r="O160" s="50">
        <f>O139+(K160/1000)</f>
        <v>728318.2790000001</v>
      </c>
      <c r="P160" s="53"/>
      <c r="Q160" s="23"/>
      <c r="R160" s="23"/>
    </row>
    <row r="161" spans="1:18" s="24" customFormat="1" x14ac:dyDescent="0.2">
      <c r="A161" s="79" t="s">
        <v>113</v>
      </c>
      <c r="B161" s="80"/>
      <c r="C161" s="81"/>
      <c r="D161" s="45">
        <v>6</v>
      </c>
      <c r="E161" s="46">
        <v>5</v>
      </c>
      <c r="F161" s="46">
        <v>0</v>
      </c>
      <c r="G161" s="46">
        <v>11</v>
      </c>
      <c r="H161" s="46">
        <v>2</v>
      </c>
      <c r="I161" s="47">
        <f>SUM(D161:H161)</f>
        <v>24</v>
      </c>
      <c r="J161" s="82">
        <v>4249</v>
      </c>
      <c r="K161" s="82">
        <v>13059</v>
      </c>
      <c r="L161" s="82">
        <v>288249</v>
      </c>
      <c r="M161" s="50"/>
      <c r="N161" s="83">
        <f>N140+(J161/1000)</f>
        <v>59324.182000000008</v>
      </c>
      <c r="O161" s="50">
        <f>O140+(K161/1000)</f>
        <v>64786.320000000014</v>
      </c>
      <c r="P161" s="53"/>
      <c r="Q161" s="23"/>
      <c r="R161" s="23"/>
    </row>
    <row r="162" spans="1:18" s="24" customFormat="1" ht="14.25" x14ac:dyDescent="0.2">
      <c r="A162" s="59"/>
      <c r="B162" s="60"/>
      <c r="C162" s="61" t="s">
        <v>78</v>
      </c>
      <c r="D162" s="84">
        <f t="shared" ref="D162:L162" si="37">SUM(D160:D161)</f>
        <v>41</v>
      </c>
      <c r="E162" s="62">
        <f t="shared" si="37"/>
        <v>31</v>
      </c>
      <c r="F162" s="62">
        <f t="shared" si="37"/>
        <v>0</v>
      </c>
      <c r="G162" s="62">
        <f t="shared" si="37"/>
        <v>44</v>
      </c>
      <c r="H162" s="62">
        <f t="shared" si="37"/>
        <v>2</v>
      </c>
      <c r="I162" s="85">
        <f t="shared" si="37"/>
        <v>118</v>
      </c>
      <c r="J162" s="64">
        <f t="shared" si="37"/>
        <v>75687</v>
      </c>
      <c r="K162" s="65">
        <f t="shared" si="37"/>
        <v>1181086</v>
      </c>
      <c r="L162" s="65">
        <f t="shared" si="37"/>
        <v>2845759</v>
      </c>
      <c r="M162" s="69"/>
      <c r="N162" s="68">
        <f>SUM(N160:N161)</f>
        <v>491577.80799999955</v>
      </c>
      <c r="O162" s="69">
        <f>SUM(O160:O161)</f>
        <v>793104.59900000016</v>
      </c>
      <c r="P162" s="70"/>
      <c r="Q162" s="71"/>
      <c r="R162" s="71"/>
    </row>
    <row r="163" spans="1:18" s="24" customFormat="1" ht="14.25" x14ac:dyDescent="0.2">
      <c r="A163" s="86"/>
      <c r="B163" s="87" t="s">
        <v>79</v>
      </c>
      <c r="C163" s="88"/>
      <c r="D163" s="89">
        <f t="shared" ref="D163:L163" si="38">D158+D162</f>
        <v>57</v>
      </c>
      <c r="E163" s="90">
        <f t="shared" si="38"/>
        <v>31</v>
      </c>
      <c r="F163" s="90">
        <f t="shared" si="38"/>
        <v>5</v>
      </c>
      <c r="G163" s="90">
        <f t="shared" si="38"/>
        <v>66</v>
      </c>
      <c r="H163" s="90">
        <f t="shared" si="38"/>
        <v>7</v>
      </c>
      <c r="I163" s="91">
        <f t="shared" si="38"/>
        <v>166</v>
      </c>
      <c r="J163" s="92">
        <f t="shared" si="38"/>
        <v>117917</v>
      </c>
      <c r="K163" s="93">
        <f t="shared" si="38"/>
        <v>1197788</v>
      </c>
      <c r="L163" s="93">
        <f t="shared" si="38"/>
        <v>3884138</v>
      </c>
      <c r="M163" s="94"/>
      <c r="N163" s="95">
        <f>N158+N162</f>
        <v>603732.13049999962</v>
      </c>
      <c r="O163" s="94">
        <f>O158+O162</f>
        <v>803304.57100000011</v>
      </c>
      <c r="P163" s="96"/>
      <c r="Q163" s="71"/>
      <c r="R163" s="71"/>
    </row>
    <row r="164" spans="1:18" s="24" customFormat="1" x14ac:dyDescent="0.2">
      <c r="A164" s="97" t="s">
        <v>114</v>
      </c>
      <c r="B164" s="98"/>
      <c r="C164" s="98"/>
      <c r="D164" s="99"/>
      <c r="E164" s="99"/>
      <c r="F164" s="99"/>
      <c r="G164" s="100"/>
      <c r="H164" s="99"/>
      <c r="I164" s="99"/>
      <c r="J164" s="100"/>
      <c r="K164" s="100"/>
      <c r="L164" s="100"/>
      <c r="M164" s="101" t="s">
        <v>115</v>
      </c>
      <c r="N164" s="102">
        <v>17989</v>
      </c>
      <c r="O164" s="102">
        <v>6142</v>
      </c>
      <c r="P164" s="103"/>
      <c r="Q164" s="23"/>
      <c r="R164" s="23"/>
    </row>
    <row r="165" spans="1:18" s="24" customFormat="1" x14ac:dyDescent="0.2">
      <c r="A165" s="104" t="s">
        <v>92</v>
      </c>
      <c r="B165" s="98"/>
      <c r="C165" s="98"/>
      <c r="D165" s="99"/>
      <c r="E165" s="99"/>
      <c r="F165" s="99"/>
      <c r="G165" s="100"/>
      <c r="H165" s="99"/>
      <c r="I165" s="99"/>
      <c r="J165" s="100"/>
      <c r="K165" s="100"/>
      <c r="L165" s="100"/>
      <c r="M165" s="100"/>
      <c r="N165" s="102"/>
      <c r="O165" s="102"/>
      <c r="P165" s="103"/>
      <c r="Q165" s="23"/>
      <c r="R165" s="23"/>
    </row>
    <row r="166" spans="1:18" s="24" customFormat="1" ht="13.5" thickBot="1" x14ac:dyDescent="0.25">
      <c r="A166" s="79" t="s">
        <v>93</v>
      </c>
      <c r="B166" s="80"/>
      <c r="C166" s="98"/>
      <c r="D166" s="105"/>
      <c r="E166" s="105"/>
      <c r="F166" s="105"/>
      <c r="G166" s="105"/>
      <c r="H166" s="105"/>
      <c r="I166" s="105"/>
      <c r="J166" s="105"/>
      <c r="K166" s="105"/>
      <c r="L166" s="43"/>
      <c r="M166" s="43"/>
      <c r="N166" s="106"/>
      <c r="O166" s="106"/>
      <c r="P166" s="107"/>
      <c r="Q166" s="23"/>
      <c r="R166" s="23"/>
    </row>
    <row r="167" spans="1:18" s="24" customFormat="1" ht="19.5" thickTop="1" x14ac:dyDescent="0.3">
      <c r="A167" s="79" t="s">
        <v>76</v>
      </c>
      <c r="B167" s="80"/>
      <c r="C167" s="98"/>
      <c r="D167" s="105"/>
      <c r="E167" s="105"/>
      <c r="F167" s="105"/>
      <c r="G167" s="105"/>
      <c r="H167" s="105"/>
      <c r="I167" s="108" t="s">
        <v>80</v>
      </c>
      <c r="J167" s="108"/>
      <c r="K167" s="109"/>
      <c r="L167" s="43"/>
      <c r="M167" s="43"/>
      <c r="N167" s="110" t="s">
        <v>29</v>
      </c>
      <c r="O167" s="110" t="s">
        <v>30</v>
      </c>
      <c r="P167" s="34"/>
      <c r="Q167" s="23"/>
      <c r="R167" s="23"/>
    </row>
    <row r="168" spans="1:18" s="24" customFormat="1" ht="19.5" thickBot="1" x14ac:dyDescent="0.35">
      <c r="A168" s="111" t="s">
        <v>103</v>
      </c>
      <c r="B168" s="112"/>
      <c r="C168" s="113"/>
      <c r="D168" s="114"/>
      <c r="E168" s="114"/>
      <c r="F168" s="114"/>
      <c r="G168" s="114"/>
      <c r="H168" s="114"/>
      <c r="I168" s="114"/>
      <c r="J168" s="115"/>
      <c r="K168" s="115"/>
      <c r="L168" s="116" t="s">
        <v>81</v>
      </c>
      <c r="M168" s="117"/>
      <c r="N168" s="121">
        <f>N163+N164</f>
        <v>621721.13049999962</v>
      </c>
      <c r="O168" s="121">
        <f>O163+O164</f>
        <v>809446.57100000011</v>
      </c>
      <c r="P168" s="119"/>
      <c r="Q168" s="23"/>
      <c r="R168" s="23"/>
    </row>
    <row r="169" spans="1:18" s="24" customFormat="1" ht="23.25" x14ac:dyDescent="0.35">
      <c r="A169" s="120">
        <f>A148+31</f>
        <v>43352</v>
      </c>
      <c r="B169" s="17"/>
      <c r="C169" s="18"/>
      <c r="D169" s="19" t="s">
        <v>0</v>
      </c>
      <c r="E169" s="20"/>
      <c r="F169" s="20"/>
      <c r="G169" s="20"/>
      <c r="H169" s="20"/>
      <c r="I169" s="20"/>
      <c r="J169" s="21" t="s">
        <v>1</v>
      </c>
      <c r="K169" s="20"/>
      <c r="L169" s="20"/>
      <c r="M169" s="20"/>
      <c r="N169" s="21" t="s">
        <v>2</v>
      </c>
      <c r="O169" s="20"/>
      <c r="P169" s="22"/>
      <c r="Q169" s="23"/>
      <c r="R169" s="23"/>
    </row>
    <row r="170" spans="1:18" s="24" customFormat="1" ht="14.25" x14ac:dyDescent="0.2">
      <c r="A170" s="26" t="s">
        <v>3</v>
      </c>
      <c r="B170" s="27"/>
      <c r="C170" s="28"/>
      <c r="D170" s="29"/>
      <c r="E170" s="30"/>
      <c r="F170" s="30"/>
      <c r="G170" s="30"/>
      <c r="H170" s="31" t="s">
        <v>61</v>
      </c>
      <c r="I170" s="32" t="s">
        <v>63</v>
      </c>
      <c r="J170" s="33" t="s">
        <v>9</v>
      </c>
      <c r="K170" s="32" t="s">
        <v>11</v>
      </c>
      <c r="L170" s="32" t="s">
        <v>10</v>
      </c>
      <c r="M170" s="32"/>
      <c r="N170" s="33" t="s">
        <v>9</v>
      </c>
      <c r="O170" s="32" t="s">
        <v>11</v>
      </c>
      <c r="P170" s="34"/>
      <c r="Q170" s="23"/>
      <c r="R170" s="23"/>
    </row>
    <row r="171" spans="1:18" s="24" customFormat="1" ht="14.25" x14ac:dyDescent="0.2">
      <c r="A171" s="35" t="s">
        <v>104</v>
      </c>
      <c r="B171" s="27"/>
      <c r="C171" s="28"/>
      <c r="D171" s="36" t="s">
        <v>57</v>
      </c>
      <c r="E171" s="37" t="s">
        <v>59</v>
      </c>
      <c r="F171" s="37" t="s">
        <v>58</v>
      </c>
      <c r="G171" s="37" t="s">
        <v>60</v>
      </c>
      <c r="H171" s="38" t="s">
        <v>62</v>
      </c>
      <c r="I171" s="37" t="s">
        <v>64</v>
      </c>
      <c r="J171" s="40" t="s">
        <v>18</v>
      </c>
      <c r="K171" s="38" t="s">
        <v>102</v>
      </c>
      <c r="L171" s="38" t="s">
        <v>18</v>
      </c>
      <c r="M171" s="38"/>
      <c r="N171" s="40" t="s">
        <v>21</v>
      </c>
      <c r="O171" s="38" t="s">
        <v>22</v>
      </c>
      <c r="P171" s="41"/>
      <c r="Q171" s="23"/>
      <c r="R171" s="23"/>
    </row>
    <row r="172" spans="1:18" s="24" customFormat="1" x14ac:dyDescent="0.2">
      <c r="A172" s="42" t="s">
        <v>105</v>
      </c>
      <c r="B172" s="43"/>
      <c r="C172" s="44"/>
      <c r="D172" s="45">
        <v>0</v>
      </c>
      <c r="E172" s="46">
        <v>0</v>
      </c>
      <c r="F172" s="46">
        <v>0</v>
      </c>
      <c r="G172" s="46">
        <v>2</v>
      </c>
      <c r="H172" s="46">
        <v>0</v>
      </c>
      <c r="I172" s="47">
        <f t="shared" ref="I172:I178" si="39">SUM(D172:H172)</f>
        <v>2</v>
      </c>
      <c r="J172" s="48">
        <v>0</v>
      </c>
      <c r="K172" s="48">
        <v>0</v>
      </c>
      <c r="L172" s="48">
        <v>0</v>
      </c>
      <c r="M172" s="49"/>
      <c r="N172" s="50">
        <f t="shared" ref="N172:O178" si="40">N151+(J172/1000)</f>
        <v>18549.499</v>
      </c>
      <c r="O172" s="50">
        <f t="shared" si="40"/>
        <v>1831.7200000000003</v>
      </c>
      <c r="P172" s="51"/>
      <c r="Q172" s="23"/>
      <c r="R172" s="23"/>
    </row>
    <row r="173" spans="1:18" s="24" customFormat="1" x14ac:dyDescent="0.2">
      <c r="A173" s="42" t="s">
        <v>106</v>
      </c>
      <c r="B173" s="43"/>
      <c r="C173" s="44"/>
      <c r="D173" s="45">
        <v>6</v>
      </c>
      <c r="E173" s="46">
        <v>0</v>
      </c>
      <c r="F173" s="46">
        <v>2</v>
      </c>
      <c r="G173" s="46">
        <v>1</v>
      </c>
      <c r="H173" s="46">
        <v>0</v>
      </c>
      <c r="I173" s="47">
        <f t="shared" si="39"/>
        <v>9</v>
      </c>
      <c r="J173" s="48">
        <v>16877</v>
      </c>
      <c r="K173" s="48">
        <v>2444</v>
      </c>
      <c r="L173" s="48">
        <v>407187</v>
      </c>
      <c r="M173" s="52"/>
      <c r="N173" s="50">
        <f t="shared" si="40"/>
        <v>49088.053000000007</v>
      </c>
      <c r="O173" s="50">
        <f t="shared" si="40"/>
        <v>3930.3900000000026</v>
      </c>
      <c r="P173" s="53"/>
      <c r="Q173" s="23"/>
      <c r="R173" s="23"/>
    </row>
    <row r="174" spans="1:18" s="24" customFormat="1" x14ac:dyDescent="0.2">
      <c r="A174" s="42" t="s">
        <v>107</v>
      </c>
      <c r="B174" s="43"/>
      <c r="C174" s="44"/>
      <c r="D174" s="45">
        <v>4</v>
      </c>
      <c r="E174" s="46">
        <v>0</v>
      </c>
      <c r="F174" s="46">
        <v>1</v>
      </c>
      <c r="G174" s="46">
        <v>5</v>
      </c>
      <c r="H174" s="46">
        <v>3</v>
      </c>
      <c r="I174" s="47">
        <f t="shared" si="39"/>
        <v>13</v>
      </c>
      <c r="J174" s="48">
        <v>7338</v>
      </c>
      <c r="K174" s="48">
        <v>2074</v>
      </c>
      <c r="L174" s="48">
        <v>159249</v>
      </c>
      <c r="M174" s="52"/>
      <c r="N174" s="50">
        <f t="shared" si="40"/>
        <v>13556.300999999999</v>
      </c>
      <c r="O174" s="50">
        <f t="shared" si="40"/>
        <v>1186.8329999999996</v>
      </c>
      <c r="P174" s="53"/>
      <c r="Q174" s="23"/>
      <c r="R174" s="23"/>
    </row>
    <row r="175" spans="1:18" s="24" customFormat="1" x14ac:dyDescent="0.2">
      <c r="A175" s="42" t="s">
        <v>108</v>
      </c>
      <c r="B175" s="43"/>
      <c r="C175" s="44"/>
      <c r="D175" s="45">
        <v>0</v>
      </c>
      <c r="E175" s="46">
        <v>0</v>
      </c>
      <c r="F175" s="46">
        <v>0</v>
      </c>
      <c r="G175" s="46">
        <v>2</v>
      </c>
      <c r="H175" s="46">
        <v>0</v>
      </c>
      <c r="I175" s="47">
        <f t="shared" si="39"/>
        <v>2</v>
      </c>
      <c r="J175" s="48">
        <v>0</v>
      </c>
      <c r="K175" s="48">
        <v>0</v>
      </c>
      <c r="L175" s="48">
        <v>0</v>
      </c>
      <c r="M175" s="52"/>
      <c r="N175" s="50">
        <f t="shared" si="40"/>
        <v>6104.5660000000034</v>
      </c>
      <c r="O175" s="50">
        <f t="shared" si="40"/>
        <v>634.59499999999969</v>
      </c>
      <c r="P175" s="53"/>
      <c r="Q175" s="23"/>
      <c r="R175" s="23"/>
    </row>
    <row r="176" spans="1:18" s="24" customFormat="1" x14ac:dyDescent="0.2">
      <c r="A176" s="42" t="s">
        <v>109</v>
      </c>
      <c r="B176" s="43"/>
      <c r="C176" s="44"/>
      <c r="D176" s="45">
        <v>0</v>
      </c>
      <c r="E176" s="46">
        <v>0</v>
      </c>
      <c r="F176" s="46">
        <v>0</v>
      </c>
      <c r="G176" s="46">
        <v>2</v>
      </c>
      <c r="H176" s="46">
        <v>0</v>
      </c>
      <c r="I176" s="47">
        <f t="shared" si="39"/>
        <v>2</v>
      </c>
      <c r="J176" s="48">
        <v>0</v>
      </c>
      <c r="K176" s="48">
        <v>0</v>
      </c>
      <c r="L176" s="48">
        <v>0</v>
      </c>
      <c r="M176" s="52"/>
      <c r="N176" s="50">
        <f t="shared" si="40"/>
        <v>1518.1</v>
      </c>
      <c r="O176" s="50">
        <f t="shared" si="40"/>
        <v>10</v>
      </c>
      <c r="P176" s="53"/>
      <c r="Q176" s="23"/>
      <c r="R176" s="23"/>
    </row>
    <row r="177" spans="1:18" s="24" customFormat="1" x14ac:dyDescent="0.2">
      <c r="A177" s="42" t="s">
        <v>110</v>
      </c>
      <c r="B177" s="43"/>
      <c r="C177" s="44"/>
      <c r="D177" s="45">
        <v>5</v>
      </c>
      <c r="E177" s="46">
        <v>0</v>
      </c>
      <c r="F177" s="46">
        <v>2</v>
      </c>
      <c r="G177" s="46">
        <v>7</v>
      </c>
      <c r="H177" s="46">
        <v>2</v>
      </c>
      <c r="I177" s="47">
        <f t="shared" si="39"/>
        <v>16</v>
      </c>
      <c r="J177" s="48">
        <v>17697</v>
      </c>
      <c r="K177" s="48">
        <v>7327</v>
      </c>
      <c r="L177" s="48">
        <v>484101</v>
      </c>
      <c r="M177" s="52"/>
      <c r="N177" s="50">
        <f t="shared" si="40"/>
        <v>21657.877000000019</v>
      </c>
      <c r="O177" s="50">
        <f t="shared" si="40"/>
        <v>2615.291000000002</v>
      </c>
      <c r="P177" s="53"/>
      <c r="Q177" s="23"/>
      <c r="R177" s="23"/>
    </row>
    <row r="178" spans="1:18" s="24" customFormat="1" x14ac:dyDescent="0.2">
      <c r="A178" s="42" t="s">
        <v>111</v>
      </c>
      <c r="B178" s="43"/>
      <c r="C178" s="44"/>
      <c r="D178" s="45">
        <v>1</v>
      </c>
      <c r="E178" s="46">
        <v>0</v>
      </c>
      <c r="F178" s="46">
        <v>0</v>
      </c>
      <c r="G178" s="46">
        <v>3</v>
      </c>
      <c r="H178" s="46">
        <v>0</v>
      </c>
      <c r="I178" s="55">
        <f t="shared" si="39"/>
        <v>4</v>
      </c>
      <c r="J178" s="48">
        <v>2124</v>
      </c>
      <c r="K178" s="48">
        <v>0</v>
      </c>
      <c r="L178" s="48">
        <v>2510</v>
      </c>
      <c r="M178" s="57"/>
      <c r="N178" s="50">
        <f t="shared" si="40"/>
        <v>1723.962499999999</v>
      </c>
      <c r="O178" s="50">
        <f t="shared" si="40"/>
        <v>2.9880000000000004</v>
      </c>
      <c r="P178" s="58"/>
      <c r="Q178" s="23"/>
      <c r="R178" s="23"/>
    </row>
    <row r="179" spans="1:18" s="24" customFormat="1" ht="14.25" x14ac:dyDescent="0.2">
      <c r="A179" s="59"/>
      <c r="B179" s="60"/>
      <c r="C179" s="61" t="s">
        <v>77</v>
      </c>
      <c r="D179" s="62">
        <f t="shared" ref="D179:I179" si="41">SUM(D172:D178)</f>
        <v>16</v>
      </c>
      <c r="E179" s="62">
        <f t="shared" si="41"/>
        <v>0</v>
      </c>
      <c r="F179" s="62">
        <f t="shared" si="41"/>
        <v>5</v>
      </c>
      <c r="G179" s="62">
        <f t="shared" si="41"/>
        <v>22</v>
      </c>
      <c r="H179" s="62">
        <f t="shared" si="41"/>
        <v>5</v>
      </c>
      <c r="I179" s="63">
        <f t="shared" si="41"/>
        <v>48</v>
      </c>
      <c r="J179" s="64">
        <f>SUM(J172:J178)</f>
        <v>44036</v>
      </c>
      <c r="K179" s="65">
        <f>SUM(K172:K178)</f>
        <v>11845</v>
      </c>
      <c r="L179" s="65">
        <f>SUM(L172:L178)</f>
        <v>1053047</v>
      </c>
      <c r="M179" s="67"/>
      <c r="N179" s="68">
        <f>SUM(N172:N178)</f>
        <v>112198.35850000003</v>
      </c>
      <c r="O179" s="69">
        <f>SUM(O172:O178)</f>
        <v>10211.817000000003</v>
      </c>
      <c r="P179" s="70"/>
      <c r="Q179" s="71"/>
      <c r="R179" s="71"/>
    </row>
    <row r="180" spans="1:18" s="24" customFormat="1" ht="14.25" x14ac:dyDescent="0.2">
      <c r="A180" s="72" t="s">
        <v>23</v>
      </c>
      <c r="B180" s="73"/>
      <c r="C180" s="74"/>
      <c r="D180" s="75"/>
      <c r="E180" s="76"/>
      <c r="F180" s="76"/>
      <c r="G180" s="76"/>
      <c r="H180" s="76"/>
      <c r="I180" s="47"/>
      <c r="J180" s="77"/>
      <c r="K180" s="77"/>
      <c r="L180" s="77"/>
      <c r="M180" s="50"/>
      <c r="N180" s="83"/>
      <c r="O180" s="50"/>
      <c r="P180" s="53"/>
      <c r="Q180" s="23"/>
      <c r="R180" s="23"/>
    </row>
    <row r="181" spans="1:18" s="24" customFormat="1" x14ac:dyDescent="0.2">
      <c r="A181" s="79" t="s">
        <v>112</v>
      </c>
      <c r="B181" s="80"/>
      <c r="C181" s="81"/>
      <c r="D181" s="45">
        <v>38</v>
      </c>
      <c r="E181" s="46">
        <v>27</v>
      </c>
      <c r="F181" s="46">
        <v>0</v>
      </c>
      <c r="G181" s="46">
        <v>29</v>
      </c>
      <c r="H181" s="46">
        <v>0</v>
      </c>
      <c r="I181" s="47">
        <f>SUM(D181:H181)</f>
        <v>94</v>
      </c>
      <c r="J181" s="82">
        <v>106612</v>
      </c>
      <c r="K181" s="82">
        <v>1685262</v>
      </c>
      <c r="L181" s="82">
        <v>3590150</v>
      </c>
      <c r="M181" s="50"/>
      <c r="N181" s="83">
        <f>N160+(J181/1000)</f>
        <v>432360.23799999955</v>
      </c>
      <c r="O181" s="50">
        <f>O160+(K181/1000)</f>
        <v>730003.54100000008</v>
      </c>
      <c r="P181" s="53"/>
      <c r="Q181" s="23"/>
      <c r="R181" s="23"/>
    </row>
    <row r="182" spans="1:18" s="24" customFormat="1" x14ac:dyDescent="0.2">
      <c r="A182" s="79" t="s">
        <v>113</v>
      </c>
      <c r="B182" s="80"/>
      <c r="C182" s="81"/>
      <c r="D182" s="45">
        <v>6</v>
      </c>
      <c r="E182" s="46">
        <v>4</v>
      </c>
      <c r="F182" s="46">
        <v>0</v>
      </c>
      <c r="G182" s="46">
        <v>12</v>
      </c>
      <c r="H182" s="46">
        <v>2</v>
      </c>
      <c r="I182" s="47">
        <f>SUM(D182:H182)</f>
        <v>24</v>
      </c>
      <c r="J182" s="82">
        <v>5800</v>
      </c>
      <c r="K182" s="82">
        <v>16301</v>
      </c>
      <c r="L182" s="82">
        <v>369303</v>
      </c>
      <c r="M182" s="50"/>
      <c r="N182" s="83">
        <f>N161+(J182/1000)</f>
        <v>59329.982000000011</v>
      </c>
      <c r="O182" s="50">
        <f>O161+(K182/1000)</f>
        <v>64802.621000000014</v>
      </c>
      <c r="P182" s="53"/>
      <c r="Q182" s="23"/>
      <c r="R182" s="23"/>
    </row>
    <row r="183" spans="1:18" s="24" customFormat="1" ht="14.25" x14ac:dyDescent="0.2">
      <c r="A183" s="59"/>
      <c r="B183" s="60"/>
      <c r="C183" s="61" t="s">
        <v>78</v>
      </c>
      <c r="D183" s="84">
        <f t="shared" ref="D183:L183" si="42">SUM(D181:D182)</f>
        <v>44</v>
      </c>
      <c r="E183" s="62">
        <f t="shared" si="42"/>
        <v>31</v>
      </c>
      <c r="F183" s="62">
        <f t="shared" si="42"/>
        <v>0</v>
      </c>
      <c r="G183" s="62">
        <f t="shared" si="42"/>
        <v>41</v>
      </c>
      <c r="H183" s="62">
        <f t="shared" si="42"/>
        <v>2</v>
      </c>
      <c r="I183" s="85">
        <f t="shared" si="42"/>
        <v>118</v>
      </c>
      <c r="J183" s="64">
        <f t="shared" si="42"/>
        <v>112412</v>
      </c>
      <c r="K183" s="65">
        <f t="shared" si="42"/>
        <v>1701563</v>
      </c>
      <c r="L183" s="65">
        <f t="shared" si="42"/>
        <v>3959453</v>
      </c>
      <c r="M183" s="69"/>
      <c r="N183" s="68">
        <f>SUM(N181:N182)</f>
        <v>491690.21999999956</v>
      </c>
      <c r="O183" s="69">
        <f>SUM(O181:O182)</f>
        <v>794806.16200000013</v>
      </c>
      <c r="P183" s="70"/>
      <c r="Q183" s="71"/>
      <c r="R183" s="71"/>
    </row>
    <row r="184" spans="1:18" s="24" customFormat="1" ht="14.25" x14ac:dyDescent="0.2">
      <c r="A184" s="86"/>
      <c r="B184" s="87" t="s">
        <v>79</v>
      </c>
      <c r="C184" s="88"/>
      <c r="D184" s="89">
        <f t="shared" ref="D184:L184" si="43">D179+D183</f>
        <v>60</v>
      </c>
      <c r="E184" s="90">
        <f t="shared" si="43"/>
        <v>31</v>
      </c>
      <c r="F184" s="90">
        <f t="shared" si="43"/>
        <v>5</v>
      </c>
      <c r="G184" s="90">
        <f t="shared" si="43"/>
        <v>63</v>
      </c>
      <c r="H184" s="90">
        <f t="shared" si="43"/>
        <v>7</v>
      </c>
      <c r="I184" s="91">
        <f t="shared" si="43"/>
        <v>166</v>
      </c>
      <c r="J184" s="92">
        <f t="shared" si="43"/>
        <v>156448</v>
      </c>
      <c r="K184" s="93">
        <f t="shared" si="43"/>
        <v>1713408</v>
      </c>
      <c r="L184" s="93">
        <f t="shared" si="43"/>
        <v>5012500</v>
      </c>
      <c r="M184" s="94"/>
      <c r="N184" s="95">
        <f>N179+N183</f>
        <v>603888.5784999996</v>
      </c>
      <c r="O184" s="94">
        <f>O179+O183</f>
        <v>805017.97900000017</v>
      </c>
      <c r="P184" s="96"/>
      <c r="Q184" s="71"/>
      <c r="R184" s="71"/>
    </row>
    <row r="185" spans="1:18" s="24" customFormat="1" x14ac:dyDescent="0.2">
      <c r="A185" s="97" t="s">
        <v>114</v>
      </c>
      <c r="B185" s="98"/>
      <c r="C185" s="98"/>
      <c r="D185" s="99"/>
      <c r="E185" s="99"/>
      <c r="F185" s="99"/>
      <c r="G185" s="100"/>
      <c r="H185" s="99"/>
      <c r="I185" s="99"/>
      <c r="J185" s="100"/>
      <c r="K185" s="100"/>
      <c r="L185" s="100"/>
      <c r="M185" s="101" t="s">
        <v>115</v>
      </c>
      <c r="N185" s="102">
        <v>17989</v>
      </c>
      <c r="O185" s="102">
        <v>6142</v>
      </c>
      <c r="P185" s="103"/>
      <c r="Q185" s="23"/>
      <c r="R185" s="23"/>
    </row>
    <row r="186" spans="1:18" s="24" customFormat="1" x14ac:dyDescent="0.2">
      <c r="A186" s="104" t="s">
        <v>92</v>
      </c>
      <c r="B186" s="98"/>
      <c r="C186" s="98"/>
      <c r="D186" s="99"/>
      <c r="E186" s="99"/>
      <c r="F186" s="99"/>
      <c r="G186" s="100"/>
      <c r="H186" s="99"/>
      <c r="I186" s="99"/>
      <c r="J186" s="100"/>
      <c r="K186" s="100"/>
      <c r="L186" s="100"/>
      <c r="M186" s="100"/>
      <c r="N186" s="102"/>
      <c r="O186" s="102"/>
      <c r="P186" s="103"/>
      <c r="Q186" s="23"/>
      <c r="R186" s="23"/>
    </row>
    <row r="187" spans="1:18" s="24" customFormat="1" ht="13.5" thickBot="1" x14ac:dyDescent="0.25">
      <c r="A187" s="79" t="s">
        <v>93</v>
      </c>
      <c r="B187" s="80"/>
      <c r="C187" s="98"/>
      <c r="D187" s="105"/>
      <c r="E187" s="105"/>
      <c r="F187" s="105"/>
      <c r="G187" s="105"/>
      <c r="H187" s="105"/>
      <c r="I187" s="105"/>
      <c r="J187" s="105"/>
      <c r="K187" s="105"/>
      <c r="L187" s="43"/>
      <c r="M187" s="43"/>
      <c r="N187" s="106"/>
      <c r="O187" s="106"/>
      <c r="P187" s="107"/>
      <c r="Q187" s="23"/>
      <c r="R187" s="23"/>
    </row>
    <row r="188" spans="1:18" s="24" customFormat="1" ht="19.5" thickTop="1" x14ac:dyDescent="0.3">
      <c r="A188" s="79" t="s">
        <v>76</v>
      </c>
      <c r="B188" s="80"/>
      <c r="C188" s="98"/>
      <c r="D188" s="105"/>
      <c r="E188" s="105"/>
      <c r="F188" s="105"/>
      <c r="G188" s="105"/>
      <c r="H188" s="105"/>
      <c r="I188" s="108" t="s">
        <v>80</v>
      </c>
      <c r="J188" s="108"/>
      <c r="K188" s="109"/>
      <c r="L188" s="43"/>
      <c r="M188" s="43"/>
      <c r="N188" s="110" t="s">
        <v>29</v>
      </c>
      <c r="O188" s="110" t="s">
        <v>30</v>
      </c>
      <c r="P188" s="34"/>
      <c r="Q188" s="23"/>
      <c r="R188" s="23"/>
    </row>
    <row r="189" spans="1:18" s="24" customFormat="1" ht="19.5" thickBot="1" x14ac:dyDescent="0.35">
      <c r="A189" s="111" t="s">
        <v>103</v>
      </c>
      <c r="B189" s="112"/>
      <c r="C189" s="113"/>
      <c r="D189" s="114"/>
      <c r="E189" s="114"/>
      <c r="F189" s="114"/>
      <c r="G189" s="114"/>
      <c r="H189" s="114"/>
      <c r="I189" s="114"/>
      <c r="J189" s="115"/>
      <c r="K189" s="115"/>
      <c r="L189" s="116" t="s">
        <v>81</v>
      </c>
      <c r="M189" s="117"/>
      <c r="N189" s="121">
        <f>N184+N185</f>
        <v>621877.5784999996</v>
      </c>
      <c r="O189" s="121">
        <f>O184+O185</f>
        <v>811159.97900000017</v>
      </c>
      <c r="P189" s="119"/>
      <c r="Q189" s="23"/>
      <c r="R189" s="23"/>
    </row>
    <row r="190" spans="1:18" s="24" customFormat="1" ht="23.25" x14ac:dyDescent="0.35">
      <c r="A190" s="120">
        <f>A169+31</f>
        <v>43383</v>
      </c>
      <c r="B190" s="17"/>
      <c r="C190" s="18"/>
      <c r="D190" s="19" t="s">
        <v>0</v>
      </c>
      <c r="E190" s="20"/>
      <c r="F190" s="20"/>
      <c r="G190" s="20"/>
      <c r="H190" s="20"/>
      <c r="I190" s="20"/>
      <c r="J190" s="21" t="s">
        <v>1</v>
      </c>
      <c r="K190" s="20"/>
      <c r="L190" s="20"/>
      <c r="M190" s="20"/>
      <c r="N190" s="21" t="s">
        <v>2</v>
      </c>
      <c r="O190" s="20"/>
      <c r="P190" s="22"/>
      <c r="Q190" s="23"/>
      <c r="R190" s="23"/>
    </row>
    <row r="191" spans="1:18" s="24" customFormat="1" ht="14.25" x14ac:dyDescent="0.2">
      <c r="A191" s="26" t="s">
        <v>3</v>
      </c>
      <c r="B191" s="27"/>
      <c r="C191" s="28"/>
      <c r="D191" s="29"/>
      <c r="E191" s="30"/>
      <c r="F191" s="30"/>
      <c r="G191" s="30"/>
      <c r="H191" s="31" t="s">
        <v>61</v>
      </c>
      <c r="I191" s="32" t="s">
        <v>63</v>
      </c>
      <c r="J191" s="33" t="s">
        <v>9</v>
      </c>
      <c r="K191" s="32" t="s">
        <v>11</v>
      </c>
      <c r="L191" s="32" t="s">
        <v>10</v>
      </c>
      <c r="M191" s="32"/>
      <c r="N191" s="33" t="s">
        <v>9</v>
      </c>
      <c r="O191" s="32" t="s">
        <v>11</v>
      </c>
      <c r="P191" s="34"/>
      <c r="Q191" s="23"/>
      <c r="R191" s="23"/>
    </row>
    <row r="192" spans="1:18" s="24" customFormat="1" ht="14.25" x14ac:dyDescent="0.2">
      <c r="A192" s="35" t="s">
        <v>104</v>
      </c>
      <c r="B192" s="27"/>
      <c r="C192" s="28"/>
      <c r="D192" s="36" t="s">
        <v>57</v>
      </c>
      <c r="E192" s="37" t="s">
        <v>59</v>
      </c>
      <c r="F192" s="37" t="s">
        <v>58</v>
      </c>
      <c r="G192" s="37" t="s">
        <v>60</v>
      </c>
      <c r="H192" s="38" t="s">
        <v>62</v>
      </c>
      <c r="I192" s="37" t="s">
        <v>64</v>
      </c>
      <c r="J192" s="40" t="s">
        <v>18</v>
      </c>
      <c r="K192" s="38" t="s">
        <v>102</v>
      </c>
      <c r="L192" s="38" t="s">
        <v>18</v>
      </c>
      <c r="M192" s="38"/>
      <c r="N192" s="40" t="s">
        <v>21</v>
      </c>
      <c r="O192" s="38" t="s">
        <v>22</v>
      </c>
      <c r="P192" s="41"/>
      <c r="Q192" s="23"/>
      <c r="R192" s="23"/>
    </row>
    <row r="193" spans="1:18" s="24" customFormat="1" x14ac:dyDescent="0.2">
      <c r="A193" s="42" t="s">
        <v>105</v>
      </c>
      <c r="B193" s="43"/>
      <c r="C193" s="44"/>
      <c r="D193" s="45">
        <v>0</v>
      </c>
      <c r="E193" s="46">
        <v>0</v>
      </c>
      <c r="F193" s="46">
        <v>0</v>
      </c>
      <c r="G193" s="46">
        <v>2</v>
      </c>
      <c r="H193" s="46">
        <v>0</v>
      </c>
      <c r="I193" s="47">
        <f t="shared" ref="I193:I199" si="44">SUM(D193:H193)</f>
        <v>2</v>
      </c>
      <c r="J193" s="48">
        <v>0</v>
      </c>
      <c r="K193" s="48">
        <v>0</v>
      </c>
      <c r="L193" s="48">
        <v>0</v>
      </c>
      <c r="M193" s="49"/>
      <c r="N193" s="50">
        <f t="shared" ref="N193:O199" si="45">N172+(J193/1000)</f>
        <v>18549.499</v>
      </c>
      <c r="O193" s="50">
        <f t="shared" si="45"/>
        <v>1831.7200000000003</v>
      </c>
      <c r="P193" s="51"/>
      <c r="Q193" s="23"/>
      <c r="R193" s="23"/>
    </row>
    <row r="194" spans="1:18" s="24" customFormat="1" x14ac:dyDescent="0.2">
      <c r="A194" s="42" t="s">
        <v>106</v>
      </c>
      <c r="B194" s="43"/>
      <c r="C194" s="44"/>
      <c r="D194" s="45">
        <v>6</v>
      </c>
      <c r="E194" s="46">
        <v>0</v>
      </c>
      <c r="F194" s="46">
        <v>2</v>
      </c>
      <c r="G194" s="46">
        <v>1</v>
      </c>
      <c r="H194" s="46">
        <v>0</v>
      </c>
      <c r="I194" s="47">
        <f t="shared" si="44"/>
        <v>9</v>
      </c>
      <c r="J194" s="48">
        <v>17111</v>
      </c>
      <c r="K194" s="48">
        <v>2558</v>
      </c>
      <c r="L194" s="48">
        <v>420168</v>
      </c>
      <c r="M194" s="52"/>
      <c r="N194" s="50">
        <f t="shared" si="45"/>
        <v>49105.164000000004</v>
      </c>
      <c r="O194" s="50">
        <f t="shared" si="45"/>
        <v>3932.9480000000026</v>
      </c>
      <c r="P194" s="53"/>
      <c r="Q194" s="23"/>
      <c r="R194" s="23"/>
    </row>
    <row r="195" spans="1:18" s="24" customFormat="1" x14ac:dyDescent="0.2">
      <c r="A195" s="42" t="s">
        <v>107</v>
      </c>
      <c r="B195" s="43"/>
      <c r="C195" s="44"/>
      <c r="D195" s="45">
        <v>4</v>
      </c>
      <c r="E195" s="46">
        <v>0</v>
      </c>
      <c r="F195" s="46">
        <v>2</v>
      </c>
      <c r="G195" s="46">
        <v>4</v>
      </c>
      <c r="H195" s="46">
        <v>3</v>
      </c>
      <c r="I195" s="47">
        <f t="shared" si="44"/>
        <v>13</v>
      </c>
      <c r="J195" s="48">
        <v>7777</v>
      </c>
      <c r="K195" s="48">
        <v>2074</v>
      </c>
      <c r="L195" s="48">
        <v>184974</v>
      </c>
      <c r="M195" s="52"/>
      <c r="N195" s="50">
        <f t="shared" si="45"/>
        <v>13564.078</v>
      </c>
      <c r="O195" s="50">
        <f t="shared" si="45"/>
        <v>1188.9069999999997</v>
      </c>
      <c r="P195" s="53"/>
      <c r="Q195" s="23"/>
      <c r="R195" s="23"/>
    </row>
    <row r="196" spans="1:18" s="24" customFormat="1" x14ac:dyDescent="0.2">
      <c r="A196" s="42" t="s">
        <v>108</v>
      </c>
      <c r="B196" s="43"/>
      <c r="C196" s="44"/>
      <c r="D196" s="45">
        <v>0</v>
      </c>
      <c r="E196" s="46">
        <v>0</v>
      </c>
      <c r="F196" s="46">
        <v>0</v>
      </c>
      <c r="G196" s="46">
        <v>2</v>
      </c>
      <c r="H196" s="46">
        <v>0</v>
      </c>
      <c r="I196" s="47">
        <f t="shared" si="44"/>
        <v>2</v>
      </c>
      <c r="J196" s="48">
        <v>0</v>
      </c>
      <c r="K196" s="48">
        <v>0</v>
      </c>
      <c r="L196" s="48">
        <v>0</v>
      </c>
      <c r="M196" s="52"/>
      <c r="N196" s="50">
        <f t="shared" si="45"/>
        <v>6104.5660000000034</v>
      </c>
      <c r="O196" s="50">
        <f t="shared" si="45"/>
        <v>634.59499999999969</v>
      </c>
      <c r="P196" s="53"/>
      <c r="Q196" s="23"/>
      <c r="R196" s="23"/>
    </row>
    <row r="197" spans="1:18" s="24" customFormat="1" x14ac:dyDescent="0.2">
      <c r="A197" s="42" t="s">
        <v>109</v>
      </c>
      <c r="B197" s="43"/>
      <c r="C197" s="44"/>
      <c r="D197" s="45">
        <v>0</v>
      </c>
      <c r="E197" s="46">
        <v>0</v>
      </c>
      <c r="F197" s="46">
        <v>0</v>
      </c>
      <c r="G197" s="46">
        <v>2</v>
      </c>
      <c r="H197" s="46">
        <v>0</v>
      </c>
      <c r="I197" s="47">
        <f t="shared" si="44"/>
        <v>2</v>
      </c>
      <c r="J197" s="48">
        <v>0</v>
      </c>
      <c r="K197" s="48">
        <v>0</v>
      </c>
      <c r="L197" s="48">
        <v>0</v>
      </c>
      <c r="M197" s="52"/>
      <c r="N197" s="50">
        <f t="shared" si="45"/>
        <v>1518.1</v>
      </c>
      <c r="O197" s="50">
        <f t="shared" si="45"/>
        <v>10</v>
      </c>
      <c r="P197" s="53"/>
      <c r="Q197" s="23"/>
      <c r="R197" s="23"/>
    </row>
    <row r="198" spans="1:18" s="24" customFormat="1" x14ac:dyDescent="0.2">
      <c r="A198" s="42" t="s">
        <v>110</v>
      </c>
      <c r="B198" s="43"/>
      <c r="C198" s="44"/>
      <c r="D198" s="45">
        <v>5</v>
      </c>
      <c r="E198" s="46">
        <v>0</v>
      </c>
      <c r="F198" s="46">
        <v>2</v>
      </c>
      <c r="G198" s="46">
        <v>7</v>
      </c>
      <c r="H198" s="46">
        <v>2</v>
      </c>
      <c r="I198" s="47">
        <f t="shared" si="44"/>
        <v>16</v>
      </c>
      <c r="J198" s="48">
        <v>16968</v>
      </c>
      <c r="K198" s="48">
        <v>7278</v>
      </c>
      <c r="L198" s="48">
        <v>463797</v>
      </c>
      <c r="M198" s="52"/>
      <c r="N198" s="50">
        <f t="shared" si="45"/>
        <v>21674.845000000019</v>
      </c>
      <c r="O198" s="50">
        <f t="shared" si="45"/>
        <v>2622.5690000000018</v>
      </c>
      <c r="P198" s="53"/>
      <c r="Q198" s="23"/>
      <c r="R198" s="23"/>
    </row>
    <row r="199" spans="1:18" s="24" customFormat="1" x14ac:dyDescent="0.2">
      <c r="A199" s="42" t="s">
        <v>111</v>
      </c>
      <c r="B199" s="43"/>
      <c r="C199" s="44"/>
      <c r="D199" s="45">
        <v>1</v>
      </c>
      <c r="E199" s="46">
        <v>0</v>
      </c>
      <c r="F199" s="46">
        <v>0</v>
      </c>
      <c r="G199" s="46">
        <v>3</v>
      </c>
      <c r="H199" s="46">
        <v>0</v>
      </c>
      <c r="I199" s="55">
        <f t="shared" si="44"/>
        <v>4</v>
      </c>
      <c r="J199" s="48">
        <v>2290</v>
      </c>
      <c r="K199" s="48">
        <v>0</v>
      </c>
      <c r="L199" s="48">
        <v>2738</v>
      </c>
      <c r="M199" s="57"/>
      <c r="N199" s="50">
        <f t="shared" si="45"/>
        <v>1726.2524999999989</v>
      </c>
      <c r="O199" s="50">
        <f t="shared" si="45"/>
        <v>2.9880000000000004</v>
      </c>
      <c r="P199" s="58"/>
      <c r="Q199" s="23"/>
      <c r="R199" s="23"/>
    </row>
    <row r="200" spans="1:18" s="24" customFormat="1" ht="14.25" x14ac:dyDescent="0.2">
      <c r="A200" s="59"/>
      <c r="B200" s="60"/>
      <c r="C200" s="61" t="s">
        <v>77</v>
      </c>
      <c r="D200" s="62">
        <f t="shared" ref="D200:I200" si="46">SUM(D193:D199)</f>
        <v>16</v>
      </c>
      <c r="E200" s="62">
        <f t="shared" si="46"/>
        <v>0</v>
      </c>
      <c r="F200" s="62">
        <f t="shared" si="46"/>
        <v>6</v>
      </c>
      <c r="G200" s="62">
        <f t="shared" si="46"/>
        <v>21</v>
      </c>
      <c r="H200" s="62">
        <f t="shared" si="46"/>
        <v>5</v>
      </c>
      <c r="I200" s="63">
        <f t="shared" si="46"/>
        <v>48</v>
      </c>
      <c r="J200" s="64">
        <f>SUM(J193:J199)</f>
        <v>44146</v>
      </c>
      <c r="K200" s="65">
        <f>SUM(K193:K199)</f>
        <v>11910</v>
      </c>
      <c r="L200" s="65">
        <f>SUM(L193:L199)</f>
        <v>1071677</v>
      </c>
      <c r="M200" s="67"/>
      <c r="N200" s="68">
        <f>SUM(N193:N199)</f>
        <v>112242.50450000002</v>
      </c>
      <c r="O200" s="69">
        <f>SUM(O193:O199)</f>
        <v>10223.727000000003</v>
      </c>
      <c r="P200" s="70"/>
      <c r="Q200" s="71"/>
      <c r="R200" s="71"/>
    </row>
    <row r="201" spans="1:18" s="24" customFormat="1" ht="14.25" x14ac:dyDescent="0.2">
      <c r="A201" s="72" t="s">
        <v>23</v>
      </c>
      <c r="B201" s="73"/>
      <c r="C201" s="74"/>
      <c r="D201" s="75"/>
      <c r="E201" s="76"/>
      <c r="F201" s="76"/>
      <c r="G201" s="76"/>
      <c r="H201" s="76"/>
      <c r="I201" s="47"/>
      <c r="J201" s="77"/>
      <c r="K201" s="77"/>
      <c r="L201" s="77"/>
      <c r="M201" s="50"/>
      <c r="N201" s="83"/>
      <c r="O201" s="50"/>
      <c r="P201" s="53"/>
      <c r="Q201" s="23"/>
      <c r="R201" s="23"/>
    </row>
    <row r="202" spans="1:18" s="24" customFormat="1" x14ac:dyDescent="0.2">
      <c r="A202" s="79" t="s">
        <v>112</v>
      </c>
      <c r="B202" s="80"/>
      <c r="C202" s="81"/>
      <c r="D202" s="45">
        <v>39</v>
      </c>
      <c r="E202" s="46">
        <v>28</v>
      </c>
      <c r="F202" s="46">
        <v>0</v>
      </c>
      <c r="G202" s="46">
        <v>27</v>
      </c>
      <c r="H202" s="46">
        <v>0</v>
      </c>
      <c r="I202" s="47">
        <f>SUM(D202:H202)</f>
        <v>94</v>
      </c>
      <c r="J202" s="82">
        <v>115731</v>
      </c>
      <c r="K202" s="82">
        <v>1828451</v>
      </c>
      <c r="L202" s="82">
        <v>3577062</v>
      </c>
      <c r="M202" s="50"/>
      <c r="N202" s="83">
        <f>N181+(J202/1000)</f>
        <v>432475.96899999958</v>
      </c>
      <c r="O202" s="50">
        <f>O181+(K202/1000)</f>
        <v>731831.99200000009</v>
      </c>
      <c r="P202" s="53"/>
      <c r="Q202" s="23"/>
      <c r="R202" s="23"/>
    </row>
    <row r="203" spans="1:18" s="24" customFormat="1" x14ac:dyDescent="0.2">
      <c r="A203" s="79" t="s">
        <v>113</v>
      </c>
      <c r="B203" s="80"/>
      <c r="C203" s="81"/>
      <c r="D203" s="45">
        <v>6</v>
      </c>
      <c r="E203" s="46">
        <v>5</v>
      </c>
      <c r="F203" s="46">
        <v>0</v>
      </c>
      <c r="G203" s="46">
        <v>11</v>
      </c>
      <c r="H203" s="46">
        <v>2</v>
      </c>
      <c r="I203" s="47">
        <f>SUM(D203:H203)</f>
        <v>24</v>
      </c>
      <c r="J203" s="82">
        <v>5368</v>
      </c>
      <c r="K203" s="82">
        <v>15629</v>
      </c>
      <c r="L203" s="82">
        <v>327602</v>
      </c>
      <c r="M203" s="50"/>
      <c r="N203" s="83">
        <f>N182+(J203/1000)</f>
        <v>59335.350000000013</v>
      </c>
      <c r="O203" s="50">
        <f>O182+(K203/1000)</f>
        <v>64818.250000000015</v>
      </c>
      <c r="P203" s="53"/>
      <c r="Q203" s="23"/>
      <c r="R203" s="23"/>
    </row>
    <row r="204" spans="1:18" s="24" customFormat="1" ht="14.25" x14ac:dyDescent="0.2">
      <c r="A204" s="59"/>
      <c r="B204" s="60"/>
      <c r="C204" s="61" t="s">
        <v>78</v>
      </c>
      <c r="D204" s="84">
        <f t="shared" ref="D204:L204" si="47">SUM(D202:D203)</f>
        <v>45</v>
      </c>
      <c r="E204" s="62">
        <f t="shared" si="47"/>
        <v>33</v>
      </c>
      <c r="F204" s="62">
        <f t="shared" si="47"/>
        <v>0</v>
      </c>
      <c r="G204" s="62">
        <f t="shared" si="47"/>
        <v>38</v>
      </c>
      <c r="H204" s="62">
        <f t="shared" si="47"/>
        <v>2</v>
      </c>
      <c r="I204" s="85">
        <f t="shared" si="47"/>
        <v>118</v>
      </c>
      <c r="J204" s="64">
        <f t="shared" si="47"/>
        <v>121099</v>
      </c>
      <c r="K204" s="65">
        <f t="shared" si="47"/>
        <v>1844080</v>
      </c>
      <c r="L204" s="65">
        <f t="shared" si="47"/>
        <v>3904664</v>
      </c>
      <c r="M204" s="69"/>
      <c r="N204" s="68">
        <f>SUM(N202:N203)</f>
        <v>491811.31899999961</v>
      </c>
      <c r="O204" s="69">
        <f>SUM(O202:O203)</f>
        <v>796650.24200000009</v>
      </c>
      <c r="P204" s="70"/>
      <c r="Q204" s="71"/>
      <c r="R204" s="71"/>
    </row>
    <row r="205" spans="1:18" s="24" customFormat="1" ht="14.25" x14ac:dyDescent="0.2">
      <c r="A205" s="86"/>
      <c r="B205" s="87" t="s">
        <v>79</v>
      </c>
      <c r="C205" s="88"/>
      <c r="D205" s="89">
        <f t="shared" ref="D205:L205" si="48">D200+D204</f>
        <v>61</v>
      </c>
      <c r="E205" s="90">
        <f t="shared" si="48"/>
        <v>33</v>
      </c>
      <c r="F205" s="90">
        <f t="shared" si="48"/>
        <v>6</v>
      </c>
      <c r="G205" s="90">
        <f t="shared" si="48"/>
        <v>59</v>
      </c>
      <c r="H205" s="90">
        <f t="shared" si="48"/>
        <v>7</v>
      </c>
      <c r="I205" s="91">
        <f t="shared" si="48"/>
        <v>166</v>
      </c>
      <c r="J205" s="92">
        <f t="shared" si="48"/>
        <v>165245</v>
      </c>
      <c r="K205" s="93">
        <f t="shared" si="48"/>
        <v>1855990</v>
      </c>
      <c r="L205" s="93">
        <f t="shared" si="48"/>
        <v>4976341</v>
      </c>
      <c r="M205" s="94"/>
      <c r="N205" s="95">
        <f>N200+N204</f>
        <v>604053.82349999959</v>
      </c>
      <c r="O205" s="94">
        <f>O200+O204</f>
        <v>806873.96900000004</v>
      </c>
      <c r="P205" s="96"/>
      <c r="Q205" s="71"/>
      <c r="R205" s="71"/>
    </row>
    <row r="206" spans="1:18" s="24" customFormat="1" x14ac:dyDescent="0.2">
      <c r="A206" s="97" t="s">
        <v>114</v>
      </c>
      <c r="B206" s="98"/>
      <c r="C206" s="98"/>
      <c r="D206" s="99"/>
      <c r="E206" s="99"/>
      <c r="F206" s="99"/>
      <c r="G206" s="100"/>
      <c r="H206" s="99"/>
      <c r="I206" s="99"/>
      <c r="J206" s="100"/>
      <c r="K206" s="100"/>
      <c r="L206" s="100"/>
      <c r="M206" s="101" t="s">
        <v>115</v>
      </c>
      <c r="N206" s="102">
        <v>17989</v>
      </c>
      <c r="O206" s="102">
        <v>6142</v>
      </c>
      <c r="P206" s="103"/>
      <c r="Q206" s="23"/>
      <c r="R206" s="23"/>
    </row>
    <row r="207" spans="1:18" s="24" customFormat="1" x14ac:dyDescent="0.2">
      <c r="A207" s="104" t="s">
        <v>92</v>
      </c>
      <c r="B207" s="98"/>
      <c r="C207" s="98"/>
      <c r="D207" s="99"/>
      <c r="E207" s="99"/>
      <c r="F207" s="99"/>
      <c r="G207" s="100"/>
      <c r="H207" s="99"/>
      <c r="I207" s="99"/>
      <c r="J207" s="100"/>
      <c r="K207" s="100"/>
      <c r="L207" s="100"/>
      <c r="M207" s="100"/>
      <c r="N207" s="102"/>
      <c r="O207" s="102"/>
      <c r="P207" s="103"/>
      <c r="Q207" s="23"/>
      <c r="R207" s="23"/>
    </row>
    <row r="208" spans="1:18" s="24" customFormat="1" ht="13.5" thickBot="1" x14ac:dyDescent="0.25">
      <c r="A208" s="79" t="s">
        <v>93</v>
      </c>
      <c r="B208" s="80"/>
      <c r="C208" s="98"/>
      <c r="D208" s="105"/>
      <c r="E208" s="105"/>
      <c r="F208" s="105"/>
      <c r="G208" s="105"/>
      <c r="H208" s="105"/>
      <c r="I208" s="105"/>
      <c r="J208" s="105"/>
      <c r="K208" s="105"/>
      <c r="L208" s="43"/>
      <c r="M208" s="43"/>
      <c r="N208" s="106"/>
      <c r="O208" s="106"/>
      <c r="P208" s="107"/>
      <c r="Q208" s="23"/>
      <c r="R208" s="23"/>
    </row>
    <row r="209" spans="1:18" s="24" customFormat="1" ht="19.5" thickTop="1" x14ac:dyDescent="0.3">
      <c r="A209" s="79" t="s">
        <v>76</v>
      </c>
      <c r="B209" s="80"/>
      <c r="C209" s="98"/>
      <c r="D209" s="105"/>
      <c r="E209" s="105"/>
      <c r="F209" s="105"/>
      <c r="G209" s="105"/>
      <c r="H209" s="105"/>
      <c r="I209" s="108" t="s">
        <v>80</v>
      </c>
      <c r="J209" s="108"/>
      <c r="K209" s="109"/>
      <c r="L209" s="43"/>
      <c r="M209" s="43"/>
      <c r="N209" s="110" t="s">
        <v>29</v>
      </c>
      <c r="O209" s="110" t="s">
        <v>30</v>
      </c>
      <c r="P209" s="34"/>
      <c r="Q209" s="23"/>
      <c r="R209" s="23"/>
    </row>
    <row r="210" spans="1:18" s="24" customFormat="1" ht="19.5" thickBot="1" x14ac:dyDescent="0.35">
      <c r="A210" s="111" t="s">
        <v>103</v>
      </c>
      <c r="B210" s="112"/>
      <c r="C210" s="113"/>
      <c r="D210" s="114"/>
      <c r="E210" s="114"/>
      <c r="F210" s="114"/>
      <c r="G210" s="114"/>
      <c r="H210" s="114"/>
      <c r="I210" s="114"/>
      <c r="J210" s="115"/>
      <c r="K210" s="115"/>
      <c r="L210" s="116" t="s">
        <v>81</v>
      </c>
      <c r="M210" s="117"/>
      <c r="N210" s="121">
        <f>N205+N206</f>
        <v>622042.82349999959</v>
      </c>
      <c r="O210" s="121">
        <f>O205+O206</f>
        <v>813015.96900000004</v>
      </c>
      <c r="P210" s="119"/>
      <c r="Q210" s="23"/>
      <c r="R210" s="23"/>
    </row>
    <row r="211" spans="1:18" s="24" customFormat="1" ht="23.25" x14ac:dyDescent="0.35">
      <c r="A211" s="120">
        <f>A190+31</f>
        <v>43414</v>
      </c>
      <c r="B211" s="17"/>
      <c r="C211" s="18"/>
      <c r="D211" s="19" t="s">
        <v>0</v>
      </c>
      <c r="E211" s="20"/>
      <c r="F211" s="20"/>
      <c r="G211" s="20"/>
      <c r="H211" s="20"/>
      <c r="I211" s="20"/>
      <c r="J211" s="21" t="s">
        <v>1</v>
      </c>
      <c r="K211" s="20"/>
      <c r="L211" s="20"/>
      <c r="M211" s="20"/>
      <c r="N211" s="21" t="s">
        <v>2</v>
      </c>
      <c r="O211" s="20"/>
      <c r="P211" s="22"/>
      <c r="Q211" s="23"/>
      <c r="R211" s="23"/>
    </row>
    <row r="212" spans="1:18" s="24" customFormat="1" ht="14.25" x14ac:dyDescent="0.2">
      <c r="A212" s="26" t="s">
        <v>3</v>
      </c>
      <c r="B212" s="27"/>
      <c r="C212" s="28"/>
      <c r="D212" s="29"/>
      <c r="E212" s="30"/>
      <c r="F212" s="30"/>
      <c r="G212" s="30"/>
      <c r="H212" s="31" t="s">
        <v>61</v>
      </c>
      <c r="I212" s="32" t="s">
        <v>63</v>
      </c>
      <c r="J212" s="33" t="s">
        <v>9</v>
      </c>
      <c r="K212" s="32" t="s">
        <v>11</v>
      </c>
      <c r="L212" s="32" t="s">
        <v>10</v>
      </c>
      <c r="M212" s="32"/>
      <c r="N212" s="33" t="s">
        <v>9</v>
      </c>
      <c r="O212" s="32" t="s">
        <v>11</v>
      </c>
      <c r="P212" s="34"/>
      <c r="Q212" s="23"/>
      <c r="R212" s="23"/>
    </row>
    <row r="213" spans="1:18" s="24" customFormat="1" ht="14.25" x14ac:dyDescent="0.2">
      <c r="A213" s="35" t="s">
        <v>104</v>
      </c>
      <c r="B213" s="27"/>
      <c r="C213" s="28"/>
      <c r="D213" s="36" t="s">
        <v>57</v>
      </c>
      <c r="E213" s="37" t="s">
        <v>59</v>
      </c>
      <c r="F213" s="37" t="s">
        <v>58</v>
      </c>
      <c r="G213" s="37" t="s">
        <v>60</v>
      </c>
      <c r="H213" s="38" t="s">
        <v>62</v>
      </c>
      <c r="I213" s="37" t="s">
        <v>64</v>
      </c>
      <c r="J213" s="40" t="s">
        <v>18</v>
      </c>
      <c r="K213" s="38" t="s">
        <v>102</v>
      </c>
      <c r="L213" s="38" t="s">
        <v>18</v>
      </c>
      <c r="M213" s="38"/>
      <c r="N213" s="40" t="s">
        <v>21</v>
      </c>
      <c r="O213" s="38" t="s">
        <v>22</v>
      </c>
      <c r="P213" s="41"/>
      <c r="Q213" s="23"/>
      <c r="R213" s="23"/>
    </row>
    <row r="214" spans="1:18" s="24" customFormat="1" x14ac:dyDescent="0.2">
      <c r="A214" s="42" t="s">
        <v>105</v>
      </c>
      <c r="B214" s="43"/>
      <c r="C214" s="44"/>
      <c r="D214" s="45">
        <v>0</v>
      </c>
      <c r="E214" s="46">
        <v>0</v>
      </c>
      <c r="F214" s="46">
        <v>0</v>
      </c>
      <c r="G214" s="46">
        <v>2</v>
      </c>
      <c r="H214" s="46">
        <v>0</v>
      </c>
      <c r="I214" s="47">
        <f t="shared" ref="I214:I220" si="49">SUM(D214:H214)</f>
        <v>2</v>
      </c>
      <c r="J214" s="48">
        <v>0</v>
      </c>
      <c r="K214" s="48">
        <v>0</v>
      </c>
      <c r="L214" s="48">
        <v>0</v>
      </c>
      <c r="M214" s="49"/>
      <c r="N214" s="50">
        <f t="shared" ref="N214:O220" si="50">N193+(J214/1000)</f>
        <v>18549.499</v>
      </c>
      <c r="O214" s="50">
        <f t="shared" si="50"/>
        <v>1831.7200000000003</v>
      </c>
      <c r="P214" s="51"/>
      <c r="Q214" s="23"/>
      <c r="R214" s="23"/>
    </row>
    <row r="215" spans="1:18" s="24" customFormat="1" x14ac:dyDescent="0.2">
      <c r="A215" s="42" t="s">
        <v>106</v>
      </c>
      <c r="B215" s="43"/>
      <c r="C215" s="44"/>
      <c r="D215" s="45">
        <v>6</v>
      </c>
      <c r="E215" s="46">
        <v>0</v>
      </c>
      <c r="F215" s="46">
        <v>2</v>
      </c>
      <c r="G215" s="46">
        <v>1</v>
      </c>
      <c r="H215" s="46">
        <v>0</v>
      </c>
      <c r="I215" s="47">
        <f t="shared" si="49"/>
        <v>9</v>
      </c>
      <c r="J215" s="48">
        <v>16757</v>
      </c>
      <c r="K215" s="48">
        <v>2288</v>
      </c>
      <c r="L215" s="48">
        <v>412686</v>
      </c>
      <c r="M215" s="52"/>
      <c r="N215" s="50">
        <f t="shared" si="50"/>
        <v>49121.921000000002</v>
      </c>
      <c r="O215" s="50">
        <f t="shared" si="50"/>
        <v>3935.2360000000026</v>
      </c>
      <c r="P215" s="53"/>
      <c r="Q215" s="23"/>
      <c r="R215" s="23"/>
    </row>
    <row r="216" spans="1:18" s="24" customFormat="1" x14ac:dyDescent="0.2">
      <c r="A216" s="42" t="s">
        <v>107</v>
      </c>
      <c r="B216" s="43"/>
      <c r="C216" s="44"/>
      <c r="D216" s="45">
        <v>4</v>
      </c>
      <c r="E216" s="46">
        <v>0</v>
      </c>
      <c r="F216" s="46">
        <v>2</v>
      </c>
      <c r="G216" s="46">
        <v>4</v>
      </c>
      <c r="H216" s="46">
        <v>3</v>
      </c>
      <c r="I216" s="47">
        <f t="shared" si="49"/>
        <v>13</v>
      </c>
      <c r="J216" s="48">
        <v>7173</v>
      </c>
      <c r="K216" s="48">
        <v>1898</v>
      </c>
      <c r="L216" s="48">
        <v>156371</v>
      </c>
      <c r="M216" s="52"/>
      <c r="N216" s="50">
        <f t="shared" si="50"/>
        <v>13571.251</v>
      </c>
      <c r="O216" s="50">
        <f t="shared" si="50"/>
        <v>1190.8049999999996</v>
      </c>
      <c r="P216" s="53"/>
      <c r="Q216" s="23"/>
      <c r="R216" s="23"/>
    </row>
    <row r="217" spans="1:18" s="24" customFormat="1" x14ac:dyDescent="0.2">
      <c r="A217" s="42" t="s">
        <v>108</v>
      </c>
      <c r="B217" s="43"/>
      <c r="C217" s="44"/>
      <c r="D217" s="45">
        <v>0</v>
      </c>
      <c r="E217" s="46">
        <v>0</v>
      </c>
      <c r="F217" s="46">
        <v>0</v>
      </c>
      <c r="G217" s="46">
        <v>2</v>
      </c>
      <c r="H217" s="46">
        <v>0</v>
      </c>
      <c r="I217" s="47">
        <f t="shared" si="49"/>
        <v>2</v>
      </c>
      <c r="J217" s="48">
        <v>0</v>
      </c>
      <c r="K217" s="48">
        <v>0</v>
      </c>
      <c r="L217" s="48">
        <v>0</v>
      </c>
      <c r="M217" s="52"/>
      <c r="N217" s="50">
        <f t="shared" si="50"/>
        <v>6104.5660000000034</v>
      </c>
      <c r="O217" s="50">
        <f t="shared" si="50"/>
        <v>634.59499999999969</v>
      </c>
      <c r="P217" s="53"/>
      <c r="Q217" s="23"/>
      <c r="R217" s="23"/>
    </row>
    <row r="218" spans="1:18" s="24" customFormat="1" x14ac:dyDescent="0.2">
      <c r="A218" s="42" t="s">
        <v>109</v>
      </c>
      <c r="B218" s="43"/>
      <c r="C218" s="44"/>
      <c r="D218" s="45">
        <v>0</v>
      </c>
      <c r="E218" s="46">
        <v>0</v>
      </c>
      <c r="F218" s="46">
        <v>1</v>
      </c>
      <c r="G218" s="46">
        <v>1</v>
      </c>
      <c r="H218" s="46">
        <v>0</v>
      </c>
      <c r="I218" s="47">
        <f t="shared" si="49"/>
        <v>2</v>
      </c>
      <c r="J218" s="48">
        <v>0</v>
      </c>
      <c r="K218" s="48">
        <v>0</v>
      </c>
      <c r="L218" s="48">
        <v>0</v>
      </c>
      <c r="M218" s="52"/>
      <c r="N218" s="50">
        <f t="shared" si="50"/>
        <v>1518.1</v>
      </c>
      <c r="O218" s="50">
        <f t="shared" si="50"/>
        <v>10</v>
      </c>
      <c r="P218" s="53"/>
      <c r="Q218" s="23"/>
      <c r="R218" s="23"/>
    </row>
    <row r="219" spans="1:18" s="24" customFormat="1" x14ac:dyDescent="0.2">
      <c r="A219" s="42" t="s">
        <v>110</v>
      </c>
      <c r="B219" s="43"/>
      <c r="C219" s="44"/>
      <c r="D219" s="45">
        <v>4</v>
      </c>
      <c r="E219" s="46">
        <v>0</v>
      </c>
      <c r="F219" s="46">
        <v>2</v>
      </c>
      <c r="G219" s="46">
        <v>8</v>
      </c>
      <c r="H219" s="46">
        <v>2</v>
      </c>
      <c r="I219" s="47">
        <f t="shared" si="49"/>
        <v>16</v>
      </c>
      <c r="J219" s="48">
        <v>10689</v>
      </c>
      <c r="K219" s="48">
        <v>5968</v>
      </c>
      <c r="L219" s="48">
        <v>252404</v>
      </c>
      <c r="M219" s="52"/>
      <c r="N219" s="50">
        <f t="shared" si="50"/>
        <v>21685.534000000018</v>
      </c>
      <c r="O219" s="50">
        <f t="shared" si="50"/>
        <v>2628.5370000000016</v>
      </c>
      <c r="P219" s="53"/>
      <c r="Q219" s="23"/>
      <c r="R219" s="23"/>
    </row>
    <row r="220" spans="1:18" s="24" customFormat="1" x14ac:dyDescent="0.2">
      <c r="A220" s="42" t="s">
        <v>111</v>
      </c>
      <c r="B220" s="43"/>
      <c r="C220" s="44"/>
      <c r="D220" s="45">
        <v>1</v>
      </c>
      <c r="E220" s="46">
        <v>0</v>
      </c>
      <c r="F220" s="46">
        <v>0</v>
      </c>
      <c r="G220" s="46">
        <v>3</v>
      </c>
      <c r="H220" s="46">
        <v>0</v>
      </c>
      <c r="I220" s="55">
        <f t="shared" si="49"/>
        <v>4</v>
      </c>
      <c r="J220" s="48">
        <v>2197</v>
      </c>
      <c r="K220" s="48">
        <v>0</v>
      </c>
      <c r="L220" s="48">
        <v>2696</v>
      </c>
      <c r="M220" s="57"/>
      <c r="N220" s="50">
        <f t="shared" si="50"/>
        <v>1728.4494999999988</v>
      </c>
      <c r="O220" s="50">
        <f t="shared" si="50"/>
        <v>2.9880000000000004</v>
      </c>
      <c r="P220" s="58"/>
      <c r="Q220" s="23"/>
      <c r="R220" s="23"/>
    </row>
    <row r="221" spans="1:18" s="24" customFormat="1" ht="14.25" x14ac:dyDescent="0.2">
      <c r="A221" s="59"/>
      <c r="B221" s="60"/>
      <c r="C221" s="61" t="s">
        <v>77</v>
      </c>
      <c r="D221" s="62">
        <f t="shared" ref="D221:I221" si="51">SUM(D214:D220)</f>
        <v>15</v>
      </c>
      <c r="E221" s="62">
        <f t="shared" si="51"/>
        <v>0</v>
      </c>
      <c r="F221" s="62">
        <f t="shared" si="51"/>
        <v>7</v>
      </c>
      <c r="G221" s="62">
        <f t="shared" si="51"/>
        <v>21</v>
      </c>
      <c r="H221" s="62">
        <f t="shared" si="51"/>
        <v>5</v>
      </c>
      <c r="I221" s="63">
        <f t="shared" si="51"/>
        <v>48</v>
      </c>
      <c r="J221" s="64">
        <f>SUM(J214:J220)</f>
        <v>36816</v>
      </c>
      <c r="K221" s="65">
        <f>SUM(K214:K220)</f>
        <v>10154</v>
      </c>
      <c r="L221" s="65">
        <f>SUM(L214:L220)</f>
        <v>824157</v>
      </c>
      <c r="M221" s="67"/>
      <c r="N221" s="68">
        <f>SUM(N214:N220)</f>
        <v>112279.32050000003</v>
      </c>
      <c r="O221" s="69">
        <f>SUM(O214:O220)</f>
        <v>10233.881000000003</v>
      </c>
      <c r="P221" s="70"/>
      <c r="Q221" s="71"/>
      <c r="R221" s="71"/>
    </row>
    <row r="222" spans="1:18" s="24" customFormat="1" ht="14.25" x14ac:dyDescent="0.2">
      <c r="A222" s="72" t="s">
        <v>23</v>
      </c>
      <c r="B222" s="73"/>
      <c r="C222" s="74"/>
      <c r="D222" s="75"/>
      <c r="E222" s="76"/>
      <c r="F222" s="76"/>
      <c r="G222" s="76"/>
      <c r="H222" s="76"/>
      <c r="I222" s="47"/>
      <c r="J222" s="77"/>
      <c r="K222" s="77"/>
      <c r="L222" s="77"/>
      <c r="M222" s="50"/>
      <c r="N222" s="83"/>
      <c r="O222" s="50"/>
      <c r="P222" s="53"/>
      <c r="Q222" s="23"/>
      <c r="R222" s="23"/>
    </row>
    <row r="223" spans="1:18" s="24" customFormat="1" x14ac:dyDescent="0.2">
      <c r="A223" s="79" t="s">
        <v>112</v>
      </c>
      <c r="B223" s="80"/>
      <c r="C223" s="81"/>
      <c r="D223" s="45">
        <v>38</v>
      </c>
      <c r="E223" s="46">
        <v>28</v>
      </c>
      <c r="F223" s="46">
        <v>0</v>
      </c>
      <c r="G223" s="46">
        <v>28</v>
      </c>
      <c r="H223" s="46">
        <v>0</v>
      </c>
      <c r="I223" s="47">
        <f>SUM(D223:H223)</f>
        <v>94</v>
      </c>
      <c r="J223" s="82">
        <v>116656</v>
      </c>
      <c r="K223" s="82">
        <v>1791600</v>
      </c>
      <c r="L223" s="82">
        <v>3445831</v>
      </c>
      <c r="M223" s="50"/>
      <c r="N223" s="83">
        <f>N202+(J223/1000)</f>
        <v>432592.62499999959</v>
      </c>
      <c r="O223" s="50">
        <f>O202+(K223/1000)</f>
        <v>733623.59200000006</v>
      </c>
      <c r="P223" s="53"/>
      <c r="Q223" s="23"/>
      <c r="R223" s="23"/>
    </row>
    <row r="224" spans="1:18" s="24" customFormat="1" x14ac:dyDescent="0.2">
      <c r="A224" s="79" t="s">
        <v>113</v>
      </c>
      <c r="B224" s="80"/>
      <c r="C224" s="81"/>
      <c r="D224" s="45">
        <v>6</v>
      </c>
      <c r="E224" s="46">
        <v>5</v>
      </c>
      <c r="F224" s="46">
        <v>1</v>
      </c>
      <c r="G224" s="46">
        <v>10</v>
      </c>
      <c r="H224" s="46">
        <v>2</v>
      </c>
      <c r="I224" s="47">
        <f>SUM(D224:H224)</f>
        <v>24</v>
      </c>
      <c r="J224" s="82">
        <v>5134</v>
      </c>
      <c r="K224" s="82">
        <v>14570</v>
      </c>
      <c r="L224" s="82">
        <v>274457</v>
      </c>
      <c r="M224" s="50"/>
      <c r="N224" s="83">
        <f>N203+(J224/1000)</f>
        <v>59340.484000000011</v>
      </c>
      <c r="O224" s="50">
        <f>O203+(K224/1000)</f>
        <v>64832.820000000014</v>
      </c>
      <c r="P224" s="53"/>
      <c r="Q224" s="23"/>
      <c r="R224" s="23"/>
    </row>
    <row r="225" spans="1:18" s="24" customFormat="1" ht="14.25" x14ac:dyDescent="0.2">
      <c r="A225" s="59"/>
      <c r="B225" s="60"/>
      <c r="C225" s="61" t="s">
        <v>78</v>
      </c>
      <c r="D225" s="84">
        <f t="shared" ref="D225:L225" si="52">SUM(D223:D224)</f>
        <v>44</v>
      </c>
      <c r="E225" s="62">
        <f t="shared" si="52"/>
        <v>33</v>
      </c>
      <c r="F225" s="62">
        <f t="shared" si="52"/>
        <v>1</v>
      </c>
      <c r="G225" s="62">
        <f t="shared" si="52"/>
        <v>38</v>
      </c>
      <c r="H225" s="62">
        <f t="shared" si="52"/>
        <v>2</v>
      </c>
      <c r="I225" s="85">
        <f t="shared" si="52"/>
        <v>118</v>
      </c>
      <c r="J225" s="64">
        <f t="shared" si="52"/>
        <v>121790</v>
      </c>
      <c r="K225" s="65">
        <f t="shared" si="52"/>
        <v>1806170</v>
      </c>
      <c r="L225" s="65">
        <f t="shared" si="52"/>
        <v>3720288</v>
      </c>
      <c r="M225" s="69"/>
      <c r="N225" s="68">
        <f>SUM(N223:N224)</f>
        <v>491933.10899999959</v>
      </c>
      <c r="O225" s="69">
        <f>SUM(O223:O224)</f>
        <v>798456.41200000013</v>
      </c>
      <c r="P225" s="70"/>
      <c r="Q225" s="71"/>
      <c r="R225" s="71"/>
    </row>
    <row r="226" spans="1:18" s="24" customFormat="1" ht="14.25" x14ac:dyDescent="0.2">
      <c r="A226" s="86"/>
      <c r="B226" s="87" t="s">
        <v>79</v>
      </c>
      <c r="C226" s="88"/>
      <c r="D226" s="89">
        <f t="shared" ref="D226:L226" si="53">D221+D225</f>
        <v>59</v>
      </c>
      <c r="E226" s="90">
        <f t="shared" si="53"/>
        <v>33</v>
      </c>
      <c r="F226" s="90">
        <f t="shared" si="53"/>
        <v>8</v>
      </c>
      <c r="G226" s="90">
        <f t="shared" si="53"/>
        <v>59</v>
      </c>
      <c r="H226" s="90">
        <f t="shared" si="53"/>
        <v>7</v>
      </c>
      <c r="I226" s="91">
        <f t="shared" si="53"/>
        <v>166</v>
      </c>
      <c r="J226" s="92">
        <f t="shared" si="53"/>
        <v>158606</v>
      </c>
      <c r="K226" s="93">
        <f t="shared" si="53"/>
        <v>1816324</v>
      </c>
      <c r="L226" s="93">
        <f t="shared" si="53"/>
        <v>4544445</v>
      </c>
      <c r="M226" s="94"/>
      <c r="N226" s="95">
        <f>N221+N225</f>
        <v>604212.42949999962</v>
      </c>
      <c r="O226" s="94">
        <f>O221+O225</f>
        <v>808690.29300000018</v>
      </c>
      <c r="P226" s="96"/>
      <c r="Q226" s="71"/>
      <c r="R226" s="71"/>
    </row>
    <row r="227" spans="1:18" s="24" customFormat="1" x14ac:dyDescent="0.2">
      <c r="A227" s="97" t="s">
        <v>114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1" t="s">
        <v>115</v>
      </c>
      <c r="N227" s="102">
        <v>17989</v>
      </c>
      <c r="O227" s="102">
        <v>6142</v>
      </c>
      <c r="P227" s="103"/>
      <c r="Q227" s="23"/>
      <c r="R227" s="23"/>
    </row>
    <row r="228" spans="1:18" s="24" customFormat="1" x14ac:dyDescent="0.2">
      <c r="A228" s="104" t="s">
        <v>92</v>
      </c>
      <c r="B228" s="98"/>
      <c r="C228" s="98"/>
      <c r="D228" s="99"/>
      <c r="E228" s="99"/>
      <c r="F228" s="99"/>
      <c r="G228" s="100"/>
      <c r="H228" s="99"/>
      <c r="I228" s="99"/>
      <c r="J228" s="100"/>
      <c r="K228" s="100"/>
      <c r="L228" s="100"/>
      <c r="M228" s="100"/>
      <c r="N228" s="102"/>
      <c r="O228" s="102"/>
      <c r="P228" s="103"/>
      <c r="Q228" s="23"/>
      <c r="R228" s="23"/>
    </row>
    <row r="229" spans="1:18" s="24" customFormat="1" ht="13.5" thickBot="1" x14ac:dyDescent="0.25">
      <c r="A229" s="79" t="s">
        <v>93</v>
      </c>
      <c r="B229" s="80"/>
      <c r="C229" s="98"/>
      <c r="D229" s="105"/>
      <c r="E229" s="105"/>
      <c r="F229" s="105"/>
      <c r="G229" s="105"/>
      <c r="H229" s="105"/>
      <c r="I229" s="105"/>
      <c r="J229" s="105"/>
      <c r="K229" s="105"/>
      <c r="L229" s="43"/>
      <c r="M229" s="43"/>
      <c r="N229" s="106"/>
      <c r="O229" s="106"/>
      <c r="P229" s="107"/>
      <c r="Q229" s="23"/>
      <c r="R229" s="23"/>
    </row>
    <row r="230" spans="1:18" s="24" customFormat="1" ht="19.5" thickTop="1" x14ac:dyDescent="0.3">
      <c r="A230" s="79" t="s">
        <v>76</v>
      </c>
      <c r="B230" s="80"/>
      <c r="C230" s="98"/>
      <c r="D230" s="105"/>
      <c r="E230" s="105"/>
      <c r="F230" s="105"/>
      <c r="G230" s="105"/>
      <c r="H230" s="105"/>
      <c r="I230" s="108" t="s">
        <v>80</v>
      </c>
      <c r="J230" s="108"/>
      <c r="K230" s="109"/>
      <c r="L230" s="43"/>
      <c r="M230" s="43"/>
      <c r="N230" s="110" t="s">
        <v>29</v>
      </c>
      <c r="O230" s="110" t="s">
        <v>30</v>
      </c>
      <c r="P230" s="34"/>
      <c r="Q230" s="23"/>
      <c r="R230" s="23"/>
    </row>
    <row r="231" spans="1:18" s="24" customFormat="1" ht="19.5" thickBot="1" x14ac:dyDescent="0.35">
      <c r="A231" s="111" t="s">
        <v>103</v>
      </c>
      <c r="B231" s="112"/>
      <c r="C231" s="113"/>
      <c r="D231" s="114"/>
      <c r="E231" s="114"/>
      <c r="F231" s="114"/>
      <c r="G231" s="114"/>
      <c r="H231" s="114"/>
      <c r="I231" s="114"/>
      <c r="J231" s="115"/>
      <c r="K231" s="115"/>
      <c r="L231" s="116" t="s">
        <v>81</v>
      </c>
      <c r="M231" s="117"/>
      <c r="N231" s="121">
        <f>N226+N227</f>
        <v>622201.42949999962</v>
      </c>
      <c r="O231" s="121">
        <f>O226+O227</f>
        <v>814832.29300000018</v>
      </c>
      <c r="P231" s="119"/>
      <c r="Q231" s="23"/>
      <c r="R231" s="23"/>
    </row>
    <row r="232" spans="1:18" s="24" customFormat="1" ht="23.25" x14ac:dyDescent="0.35">
      <c r="A232" s="120">
        <f>A211+31</f>
        <v>43445</v>
      </c>
      <c r="B232" s="17"/>
      <c r="C232" s="18"/>
      <c r="D232" s="19" t="s">
        <v>0</v>
      </c>
      <c r="E232" s="20"/>
      <c r="F232" s="20"/>
      <c r="G232" s="20"/>
      <c r="H232" s="20"/>
      <c r="I232" s="20"/>
      <c r="J232" s="21" t="s">
        <v>1</v>
      </c>
      <c r="K232" s="20"/>
      <c r="L232" s="20"/>
      <c r="M232" s="20"/>
      <c r="N232" s="21" t="s">
        <v>2</v>
      </c>
      <c r="O232" s="20"/>
      <c r="P232" s="22"/>
      <c r="Q232" s="23"/>
      <c r="R232" s="23"/>
    </row>
    <row r="233" spans="1:18" s="24" customFormat="1" ht="14.25" x14ac:dyDescent="0.2">
      <c r="A233" s="26" t="s">
        <v>3</v>
      </c>
      <c r="B233" s="27"/>
      <c r="C233" s="28"/>
      <c r="D233" s="29"/>
      <c r="E233" s="30"/>
      <c r="F233" s="30"/>
      <c r="G233" s="30"/>
      <c r="H233" s="31" t="s">
        <v>61</v>
      </c>
      <c r="I233" s="32" t="s">
        <v>63</v>
      </c>
      <c r="J233" s="33" t="s">
        <v>9</v>
      </c>
      <c r="K233" s="32" t="s">
        <v>11</v>
      </c>
      <c r="L233" s="32" t="s">
        <v>10</v>
      </c>
      <c r="M233" s="32"/>
      <c r="N233" s="33" t="s">
        <v>9</v>
      </c>
      <c r="O233" s="32" t="s">
        <v>11</v>
      </c>
      <c r="P233" s="34"/>
      <c r="Q233" s="23"/>
      <c r="R233" s="23"/>
    </row>
    <row r="234" spans="1:18" s="24" customFormat="1" ht="14.25" x14ac:dyDescent="0.2">
      <c r="A234" s="35" t="s">
        <v>104</v>
      </c>
      <c r="B234" s="27"/>
      <c r="C234" s="28"/>
      <c r="D234" s="36" t="s">
        <v>57</v>
      </c>
      <c r="E234" s="37" t="s">
        <v>59</v>
      </c>
      <c r="F234" s="37" t="s">
        <v>58</v>
      </c>
      <c r="G234" s="37" t="s">
        <v>60</v>
      </c>
      <c r="H234" s="38" t="s">
        <v>62</v>
      </c>
      <c r="I234" s="37" t="s">
        <v>64</v>
      </c>
      <c r="J234" s="40" t="s">
        <v>18</v>
      </c>
      <c r="K234" s="38" t="s">
        <v>102</v>
      </c>
      <c r="L234" s="38" t="s">
        <v>18</v>
      </c>
      <c r="M234" s="38"/>
      <c r="N234" s="40" t="s">
        <v>21</v>
      </c>
      <c r="O234" s="38" t="s">
        <v>22</v>
      </c>
      <c r="P234" s="41"/>
      <c r="Q234" s="23"/>
      <c r="R234" s="23"/>
    </row>
    <row r="235" spans="1:18" s="24" customFormat="1" x14ac:dyDescent="0.2">
      <c r="A235" s="42" t="s">
        <v>105</v>
      </c>
      <c r="B235" s="43"/>
      <c r="C235" s="44"/>
      <c r="D235" s="45">
        <v>0</v>
      </c>
      <c r="E235" s="46">
        <v>0</v>
      </c>
      <c r="F235" s="46">
        <v>0</v>
      </c>
      <c r="G235" s="46">
        <v>0</v>
      </c>
      <c r="H235" s="46">
        <v>2</v>
      </c>
      <c r="I235" s="47">
        <f t="shared" ref="I235:I241" si="54">SUM(D235:H235)</f>
        <v>2</v>
      </c>
      <c r="J235" s="48">
        <v>0</v>
      </c>
      <c r="K235" s="48">
        <v>0</v>
      </c>
      <c r="L235" s="48">
        <v>0</v>
      </c>
      <c r="M235" s="49"/>
      <c r="N235" s="50">
        <f t="shared" ref="N235:O241" si="55">N214+(J235/1000)</f>
        <v>18549.499</v>
      </c>
      <c r="O235" s="50">
        <f t="shared" si="55"/>
        <v>1831.7200000000003</v>
      </c>
      <c r="P235" s="51"/>
      <c r="Q235" s="23"/>
      <c r="R235" s="23"/>
    </row>
    <row r="236" spans="1:18" s="24" customFormat="1" x14ac:dyDescent="0.2">
      <c r="A236" s="42" t="s">
        <v>106</v>
      </c>
      <c r="B236" s="43"/>
      <c r="C236" s="44"/>
      <c r="D236" s="45">
        <v>6</v>
      </c>
      <c r="E236" s="46">
        <v>0</v>
      </c>
      <c r="F236" s="46">
        <v>2</v>
      </c>
      <c r="G236" s="46">
        <v>1</v>
      </c>
      <c r="H236" s="46">
        <v>0</v>
      </c>
      <c r="I236" s="47">
        <f t="shared" si="54"/>
        <v>9</v>
      </c>
      <c r="J236" s="48">
        <v>17495</v>
      </c>
      <c r="K236" s="48">
        <v>2332</v>
      </c>
      <c r="L236" s="48">
        <v>426939</v>
      </c>
      <c r="M236" s="52"/>
      <c r="N236" s="50">
        <f t="shared" si="55"/>
        <v>49139.416000000005</v>
      </c>
      <c r="O236" s="50">
        <f t="shared" si="55"/>
        <v>3937.5680000000025</v>
      </c>
      <c r="P236" s="53"/>
      <c r="Q236" s="23"/>
      <c r="R236" s="23"/>
    </row>
    <row r="237" spans="1:18" s="24" customFormat="1" x14ac:dyDescent="0.2">
      <c r="A237" s="42" t="s">
        <v>107</v>
      </c>
      <c r="B237" s="43"/>
      <c r="C237" s="44"/>
      <c r="D237" s="45">
        <v>4</v>
      </c>
      <c r="E237" s="46">
        <v>0</v>
      </c>
      <c r="F237" s="46">
        <v>2</v>
      </c>
      <c r="G237" s="46">
        <v>4</v>
      </c>
      <c r="H237" s="46">
        <v>3</v>
      </c>
      <c r="I237" s="47">
        <f t="shared" si="54"/>
        <v>13</v>
      </c>
      <c r="J237" s="48">
        <v>6621</v>
      </c>
      <c r="K237" s="48">
        <v>1862</v>
      </c>
      <c r="L237" s="48">
        <v>166156</v>
      </c>
      <c r="M237" s="52"/>
      <c r="N237" s="50">
        <f t="shared" si="55"/>
        <v>13577.871999999999</v>
      </c>
      <c r="O237" s="50">
        <f t="shared" si="55"/>
        <v>1192.6669999999997</v>
      </c>
      <c r="P237" s="53"/>
      <c r="Q237" s="23"/>
      <c r="R237" s="23"/>
    </row>
    <row r="238" spans="1:18" s="24" customFormat="1" x14ac:dyDescent="0.2">
      <c r="A238" s="42" t="s">
        <v>108</v>
      </c>
      <c r="B238" s="43"/>
      <c r="C238" s="44"/>
      <c r="D238" s="45">
        <v>0</v>
      </c>
      <c r="E238" s="46">
        <v>0</v>
      </c>
      <c r="F238" s="46">
        <v>0</v>
      </c>
      <c r="G238" s="46">
        <v>2</v>
      </c>
      <c r="H238" s="46">
        <v>0</v>
      </c>
      <c r="I238" s="47">
        <f t="shared" si="54"/>
        <v>2</v>
      </c>
      <c r="J238" s="48">
        <v>0</v>
      </c>
      <c r="K238" s="48">
        <v>0</v>
      </c>
      <c r="L238" s="48">
        <v>0</v>
      </c>
      <c r="M238" s="52"/>
      <c r="N238" s="50">
        <f t="shared" si="55"/>
        <v>6104.5660000000034</v>
      </c>
      <c r="O238" s="50">
        <f t="shared" si="55"/>
        <v>634.59499999999969</v>
      </c>
      <c r="P238" s="53"/>
      <c r="Q238" s="23"/>
      <c r="R238" s="23"/>
    </row>
    <row r="239" spans="1:18" s="24" customForma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4"/>
        <v>2</v>
      </c>
      <c r="J239" s="48">
        <v>0</v>
      </c>
      <c r="K239" s="48">
        <v>0</v>
      </c>
      <c r="L239" s="48">
        <v>0</v>
      </c>
      <c r="M239" s="52"/>
      <c r="N239" s="50">
        <f t="shared" si="55"/>
        <v>1518.1</v>
      </c>
      <c r="O239" s="50">
        <f t="shared" si="55"/>
        <v>10</v>
      </c>
      <c r="P239" s="53"/>
      <c r="Q239" s="23"/>
      <c r="R239" s="23"/>
    </row>
    <row r="240" spans="1:18" s="24" customFormat="1" x14ac:dyDescent="0.2">
      <c r="A240" s="42" t="s">
        <v>110</v>
      </c>
      <c r="B240" s="43"/>
      <c r="C240" s="44"/>
      <c r="D240" s="45">
        <v>4</v>
      </c>
      <c r="E240" s="46">
        <v>0</v>
      </c>
      <c r="F240" s="46">
        <v>2</v>
      </c>
      <c r="G240" s="46">
        <v>8</v>
      </c>
      <c r="H240" s="46">
        <v>2</v>
      </c>
      <c r="I240" s="47">
        <f t="shared" si="54"/>
        <v>16</v>
      </c>
      <c r="J240" s="48">
        <v>11162</v>
      </c>
      <c r="K240" s="48">
        <v>6028</v>
      </c>
      <c r="L240" s="48">
        <v>226756</v>
      </c>
      <c r="M240" s="52"/>
      <c r="N240" s="50">
        <f t="shared" si="55"/>
        <v>21696.696000000018</v>
      </c>
      <c r="O240" s="50">
        <f t="shared" si="55"/>
        <v>2634.5650000000014</v>
      </c>
      <c r="P240" s="53"/>
      <c r="Q240" s="23"/>
      <c r="R240" s="23"/>
    </row>
    <row r="241" spans="1:18" s="24" customFormat="1" x14ac:dyDescent="0.2">
      <c r="A241" s="42" t="s">
        <v>111</v>
      </c>
      <c r="B241" s="43"/>
      <c r="C241" s="44"/>
      <c r="D241" s="45">
        <v>1</v>
      </c>
      <c r="E241" s="46">
        <v>0</v>
      </c>
      <c r="F241" s="46">
        <v>0</v>
      </c>
      <c r="G241" s="46">
        <v>3</v>
      </c>
      <c r="H241" s="46">
        <v>0</v>
      </c>
      <c r="I241" s="55">
        <f t="shared" si="54"/>
        <v>4</v>
      </c>
      <c r="J241" s="48">
        <v>2203</v>
      </c>
      <c r="K241" s="48">
        <v>0</v>
      </c>
      <c r="L241" s="48">
        <v>2735</v>
      </c>
      <c r="M241" s="57"/>
      <c r="N241" s="50">
        <f t="shared" si="55"/>
        <v>1730.6524999999988</v>
      </c>
      <c r="O241" s="50">
        <f t="shared" si="55"/>
        <v>2.9880000000000004</v>
      </c>
      <c r="P241" s="58"/>
      <c r="Q241" s="23"/>
      <c r="R241" s="23"/>
    </row>
    <row r="242" spans="1:18" s="24" customFormat="1" ht="14.25" x14ac:dyDescent="0.2">
      <c r="A242" s="59"/>
      <c r="B242" s="60"/>
      <c r="C242" s="61" t="s">
        <v>77</v>
      </c>
      <c r="D242" s="62">
        <f t="shared" ref="D242:I242" si="56">SUM(D235:D241)</f>
        <v>15</v>
      </c>
      <c r="E242" s="62">
        <f t="shared" si="56"/>
        <v>0</v>
      </c>
      <c r="F242" s="62">
        <f t="shared" si="56"/>
        <v>7</v>
      </c>
      <c r="G242" s="62">
        <f t="shared" si="56"/>
        <v>19</v>
      </c>
      <c r="H242" s="62">
        <f t="shared" si="56"/>
        <v>7</v>
      </c>
      <c r="I242" s="63">
        <f t="shared" si="56"/>
        <v>48</v>
      </c>
      <c r="J242" s="64">
        <f>SUM(J235:J241)</f>
        <v>37481</v>
      </c>
      <c r="K242" s="65">
        <f>SUM(K235:K241)</f>
        <v>10222</v>
      </c>
      <c r="L242" s="65">
        <f>SUM(L235:L241)</f>
        <v>822586</v>
      </c>
      <c r="M242" s="67"/>
      <c r="N242" s="68">
        <f>SUM(N235:N241)</f>
        <v>112316.80150000003</v>
      </c>
      <c r="O242" s="69">
        <f>SUM(O235:O241)</f>
        <v>10244.103000000001</v>
      </c>
      <c r="P242" s="70"/>
      <c r="Q242" s="71"/>
      <c r="R242" s="71"/>
    </row>
    <row r="243" spans="1:18" s="24" customFormat="1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77"/>
      <c r="K243" s="77"/>
      <c r="L243" s="77"/>
      <c r="M243" s="50"/>
      <c r="N243" s="83"/>
      <c r="O243" s="50"/>
      <c r="P243" s="53"/>
      <c r="Q243" s="23"/>
      <c r="R243" s="23"/>
    </row>
    <row r="244" spans="1:18" s="24" customFormat="1" x14ac:dyDescent="0.2">
      <c r="A244" s="79" t="s">
        <v>112</v>
      </c>
      <c r="B244" s="80"/>
      <c r="C244" s="81"/>
      <c r="D244" s="45">
        <v>36</v>
      </c>
      <c r="E244" s="46">
        <v>29</v>
      </c>
      <c r="F244" s="46">
        <v>0</v>
      </c>
      <c r="G244" s="46">
        <v>29</v>
      </c>
      <c r="H244" s="46">
        <v>0</v>
      </c>
      <c r="I244" s="47">
        <f>SUM(D244:H244)</f>
        <v>94</v>
      </c>
      <c r="J244" s="82">
        <v>113911</v>
      </c>
      <c r="K244" s="82">
        <v>1728811</v>
      </c>
      <c r="L244" s="82">
        <v>3610912</v>
      </c>
      <c r="M244" s="50"/>
      <c r="N244" s="83">
        <f>N223+(J244/1000)</f>
        <v>432706.53599999961</v>
      </c>
      <c r="O244" s="50">
        <f>O223+(K244/1000)</f>
        <v>735352.40300000005</v>
      </c>
      <c r="P244" s="53"/>
      <c r="Q244" s="23"/>
      <c r="R244" s="23"/>
    </row>
    <row r="245" spans="1:18" s="24" customFormat="1" x14ac:dyDescent="0.2">
      <c r="A245" s="79" t="s">
        <v>113</v>
      </c>
      <c r="B245" s="80"/>
      <c r="C245" s="81"/>
      <c r="D245" s="45">
        <v>6</v>
      </c>
      <c r="E245" s="46">
        <v>5</v>
      </c>
      <c r="F245" s="46">
        <v>0</v>
      </c>
      <c r="G245" s="46">
        <v>11</v>
      </c>
      <c r="H245" s="46">
        <v>2</v>
      </c>
      <c r="I245" s="47">
        <f>SUM(D245:H245)</f>
        <v>24</v>
      </c>
      <c r="J245" s="82">
        <v>6303</v>
      </c>
      <c r="K245" s="82">
        <v>15976</v>
      </c>
      <c r="L245" s="82">
        <v>292985</v>
      </c>
      <c r="M245" s="50"/>
      <c r="N245" s="83">
        <f>N224+(J245/1000)</f>
        <v>59346.787000000011</v>
      </c>
      <c r="O245" s="50">
        <f>O224+(K245/1000)</f>
        <v>64848.796000000017</v>
      </c>
      <c r="P245" s="53"/>
      <c r="Q245" s="23"/>
      <c r="R245" s="23"/>
    </row>
    <row r="246" spans="1:18" s="24" customFormat="1" ht="14.25" x14ac:dyDescent="0.2">
      <c r="A246" s="59"/>
      <c r="B246" s="60"/>
      <c r="C246" s="61" t="s">
        <v>78</v>
      </c>
      <c r="D246" s="84">
        <f t="shared" ref="D246:L246" si="57">SUM(D244:D245)</f>
        <v>42</v>
      </c>
      <c r="E246" s="62">
        <f t="shared" si="57"/>
        <v>34</v>
      </c>
      <c r="F246" s="62">
        <f t="shared" si="57"/>
        <v>0</v>
      </c>
      <c r="G246" s="62">
        <f t="shared" si="57"/>
        <v>40</v>
      </c>
      <c r="H246" s="62">
        <f t="shared" si="57"/>
        <v>2</v>
      </c>
      <c r="I246" s="85">
        <f t="shared" si="57"/>
        <v>118</v>
      </c>
      <c r="J246" s="64">
        <f t="shared" si="57"/>
        <v>120214</v>
      </c>
      <c r="K246" s="65">
        <f t="shared" si="57"/>
        <v>1744787</v>
      </c>
      <c r="L246" s="65">
        <f t="shared" si="57"/>
        <v>3903897</v>
      </c>
      <c r="M246" s="69"/>
      <c r="N246" s="68">
        <f>SUM(N244:N245)</f>
        <v>492053.32299999963</v>
      </c>
      <c r="O246" s="69">
        <f>SUM(O244:O245)</f>
        <v>800201.19900000002</v>
      </c>
      <c r="P246" s="70"/>
      <c r="Q246" s="71"/>
      <c r="R246" s="71"/>
    </row>
    <row r="247" spans="1:18" s="24" customFormat="1" ht="14.25" x14ac:dyDescent="0.2">
      <c r="A247" s="86"/>
      <c r="B247" s="87" t="s">
        <v>79</v>
      </c>
      <c r="C247" s="88"/>
      <c r="D247" s="89">
        <f t="shared" ref="D247:L247" si="58">D242+D246</f>
        <v>57</v>
      </c>
      <c r="E247" s="90">
        <f t="shared" si="58"/>
        <v>34</v>
      </c>
      <c r="F247" s="90">
        <f t="shared" si="58"/>
        <v>7</v>
      </c>
      <c r="G247" s="90">
        <f t="shared" si="58"/>
        <v>59</v>
      </c>
      <c r="H247" s="90">
        <f t="shared" si="58"/>
        <v>9</v>
      </c>
      <c r="I247" s="91">
        <f t="shared" si="58"/>
        <v>166</v>
      </c>
      <c r="J247" s="92">
        <f t="shared" si="58"/>
        <v>157695</v>
      </c>
      <c r="K247" s="93">
        <f t="shared" si="58"/>
        <v>1755009</v>
      </c>
      <c r="L247" s="93">
        <f t="shared" si="58"/>
        <v>4726483</v>
      </c>
      <c r="M247" s="94"/>
      <c r="N247" s="95">
        <f>N242+N246</f>
        <v>604370.12449999969</v>
      </c>
      <c r="O247" s="94">
        <f>O242+O246</f>
        <v>810445.30200000003</v>
      </c>
      <c r="P247" s="96"/>
      <c r="Q247" s="71"/>
      <c r="R247" s="71"/>
    </row>
    <row r="248" spans="1:18" s="24" customFormat="1" x14ac:dyDescent="0.2">
      <c r="A248" s="97" t="s">
        <v>114</v>
      </c>
      <c r="B248" s="98"/>
      <c r="C248" s="98"/>
      <c r="D248" s="99"/>
      <c r="E248" s="99"/>
      <c r="F248" s="99"/>
      <c r="G248" s="100"/>
      <c r="H248" s="99"/>
      <c r="I248" s="99"/>
      <c r="J248" s="100"/>
      <c r="K248" s="100"/>
      <c r="L248" s="100"/>
      <c r="M248" s="101" t="s">
        <v>115</v>
      </c>
      <c r="N248" s="102">
        <v>17989</v>
      </c>
      <c r="O248" s="102">
        <v>6142</v>
      </c>
      <c r="P248" s="103"/>
      <c r="Q248" s="23"/>
      <c r="R248" s="23"/>
    </row>
    <row r="249" spans="1:18" s="24" customFormat="1" x14ac:dyDescent="0.2">
      <c r="A249" s="104" t="s">
        <v>92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0"/>
      <c r="N249" s="102"/>
      <c r="O249" s="102"/>
      <c r="P249" s="103"/>
      <c r="Q249" s="23"/>
      <c r="R249" s="23"/>
    </row>
    <row r="250" spans="1:18" s="24" customFormat="1" ht="13.5" thickBot="1" x14ac:dyDescent="0.25">
      <c r="A250" s="79" t="s">
        <v>93</v>
      </c>
      <c r="B250" s="80"/>
      <c r="C250" s="98"/>
      <c r="D250" s="105"/>
      <c r="E250" s="105"/>
      <c r="F250" s="105"/>
      <c r="G250" s="105"/>
      <c r="H250" s="105"/>
      <c r="I250" s="105"/>
      <c r="J250" s="105"/>
      <c r="K250" s="105"/>
      <c r="L250" s="43"/>
      <c r="M250" s="43"/>
      <c r="N250" s="106"/>
      <c r="O250" s="106"/>
      <c r="P250" s="107"/>
      <c r="Q250" s="23"/>
      <c r="R250" s="23"/>
    </row>
    <row r="251" spans="1:18" s="24" customFormat="1" ht="19.5" thickTop="1" x14ac:dyDescent="0.3">
      <c r="A251" s="79" t="s">
        <v>76</v>
      </c>
      <c r="B251" s="80"/>
      <c r="C251" s="98"/>
      <c r="D251" s="105"/>
      <c r="E251" s="105"/>
      <c r="F251" s="105"/>
      <c r="G251" s="105"/>
      <c r="H251" s="105"/>
      <c r="I251" s="108" t="s">
        <v>80</v>
      </c>
      <c r="J251" s="108"/>
      <c r="K251" s="109"/>
      <c r="L251" s="43"/>
      <c r="M251" s="43"/>
      <c r="N251" s="110" t="s">
        <v>29</v>
      </c>
      <c r="O251" s="110" t="s">
        <v>30</v>
      </c>
      <c r="P251" s="34"/>
      <c r="Q251" s="23"/>
      <c r="R251" s="23"/>
    </row>
    <row r="252" spans="1:18" s="24" customFormat="1" ht="19.5" thickBot="1" x14ac:dyDescent="0.35">
      <c r="A252" s="111" t="s">
        <v>103</v>
      </c>
      <c r="B252" s="112"/>
      <c r="C252" s="113"/>
      <c r="D252" s="114"/>
      <c r="E252" s="114"/>
      <c r="F252" s="114"/>
      <c r="G252" s="114"/>
      <c r="H252" s="114"/>
      <c r="I252" s="114"/>
      <c r="J252" s="115"/>
      <c r="K252" s="115"/>
      <c r="L252" s="116" t="s">
        <v>81</v>
      </c>
      <c r="M252" s="117"/>
      <c r="N252" s="121">
        <f>N247+N248</f>
        <v>622359.12449999969</v>
      </c>
      <c r="O252" s="121">
        <f>O247+O248</f>
        <v>816587.30200000003</v>
      </c>
      <c r="P252" s="119"/>
      <c r="Q252" s="23"/>
      <c r="R252" s="23"/>
    </row>
    <row r="253" spans="1:18" s="24" customFormat="1" ht="18.75" x14ac:dyDescent="0.2">
      <c r="A253" s="122" t="s">
        <v>150</v>
      </c>
      <c r="B253" s="122"/>
      <c r="C253" s="122"/>
      <c r="D253" s="123" t="s">
        <v>0</v>
      </c>
      <c r="E253" s="124"/>
      <c r="F253" s="124"/>
      <c r="G253" s="124"/>
      <c r="H253" s="124"/>
      <c r="I253" s="124"/>
      <c r="J253" s="125" t="s">
        <v>1</v>
      </c>
      <c r="K253" s="124"/>
      <c r="L253" s="124"/>
      <c r="M253" s="124"/>
      <c r="N253" s="125" t="s">
        <v>2</v>
      </c>
      <c r="O253" s="124"/>
      <c r="P253" s="126"/>
      <c r="Q253" s="23"/>
      <c r="R253" s="23"/>
    </row>
    <row r="254" spans="1:18" s="24" customFormat="1" ht="14.25" x14ac:dyDescent="0.2">
      <c r="A254" s="127" t="s">
        <v>3</v>
      </c>
      <c r="B254" s="128"/>
      <c r="C254" s="129"/>
      <c r="D254" s="130"/>
      <c r="E254" s="131"/>
      <c r="F254" s="131"/>
      <c r="G254" s="131"/>
      <c r="H254" s="132" t="s">
        <v>61</v>
      </c>
      <c r="I254" s="133" t="s">
        <v>63</v>
      </c>
      <c r="J254" s="134" t="s">
        <v>9</v>
      </c>
      <c r="K254" s="133" t="s">
        <v>11</v>
      </c>
      <c r="L254" s="133" t="s">
        <v>10</v>
      </c>
      <c r="M254" s="133"/>
      <c r="N254" s="134" t="s">
        <v>9</v>
      </c>
      <c r="O254" s="133" t="s">
        <v>11</v>
      </c>
      <c r="P254" s="135"/>
      <c r="Q254" s="23"/>
      <c r="R254" s="23"/>
    </row>
    <row r="255" spans="1:18" s="24" customFormat="1" ht="14.25" x14ac:dyDescent="0.2">
      <c r="A255" s="136" t="s">
        <v>104</v>
      </c>
      <c r="B255" s="128"/>
      <c r="C255" s="129"/>
      <c r="D255" s="137" t="s">
        <v>57</v>
      </c>
      <c r="E255" s="138" t="s">
        <v>59</v>
      </c>
      <c r="F255" s="138" t="s">
        <v>58</v>
      </c>
      <c r="G255" s="138" t="s">
        <v>60</v>
      </c>
      <c r="H255" s="139" t="s">
        <v>62</v>
      </c>
      <c r="I255" s="138" t="s">
        <v>64</v>
      </c>
      <c r="J255" s="140" t="s">
        <v>18</v>
      </c>
      <c r="K255" s="139" t="s">
        <v>102</v>
      </c>
      <c r="L255" s="139" t="s">
        <v>18</v>
      </c>
      <c r="M255" s="139"/>
      <c r="N255" s="140" t="s">
        <v>21</v>
      </c>
      <c r="O255" s="139" t="s">
        <v>22</v>
      </c>
      <c r="P255" s="141"/>
      <c r="Q255" s="23"/>
      <c r="R255" s="23"/>
    </row>
    <row r="256" spans="1:18" s="24" customFormat="1" x14ac:dyDescent="0.2">
      <c r="A256" s="142" t="s">
        <v>105</v>
      </c>
      <c r="B256" s="143"/>
      <c r="C256" s="144"/>
      <c r="D256" s="75">
        <f t="shared" ref="D256:H262" si="59">D235</f>
        <v>0</v>
      </c>
      <c r="E256" s="76">
        <f t="shared" si="59"/>
        <v>0</v>
      </c>
      <c r="F256" s="76">
        <f t="shared" si="59"/>
        <v>0</v>
      </c>
      <c r="G256" s="76">
        <f t="shared" si="59"/>
        <v>0</v>
      </c>
      <c r="H256" s="76">
        <f t="shared" si="59"/>
        <v>2</v>
      </c>
      <c r="I256" s="145">
        <f t="shared" ref="I256:I262" si="60">SUM(D256:H256)</f>
        <v>2</v>
      </c>
      <c r="J256" s="146">
        <f t="shared" ref="J256:L262" si="61">J4+J25+J46+J67+J88+J109+J130+J151+J172+J193+J214+J235</f>
        <v>0</v>
      </c>
      <c r="K256" s="50">
        <f t="shared" si="61"/>
        <v>0</v>
      </c>
      <c r="L256" s="50">
        <f t="shared" si="61"/>
        <v>0</v>
      </c>
      <c r="M256" s="49"/>
      <c r="N256" s="50">
        <f t="shared" ref="N256:O262" si="62">N235</f>
        <v>18549.499</v>
      </c>
      <c r="O256" s="50">
        <f t="shared" si="62"/>
        <v>1831.7200000000003</v>
      </c>
      <c r="P256" s="51"/>
      <c r="Q256" s="23"/>
      <c r="R256" s="23"/>
    </row>
    <row r="257" spans="1:18" s="24" customFormat="1" x14ac:dyDescent="0.2">
      <c r="A257" s="142" t="s">
        <v>106</v>
      </c>
      <c r="B257" s="143"/>
      <c r="C257" s="144"/>
      <c r="D257" s="75">
        <f t="shared" si="59"/>
        <v>6</v>
      </c>
      <c r="E257" s="76">
        <f t="shared" si="59"/>
        <v>0</v>
      </c>
      <c r="F257" s="76">
        <f t="shared" si="59"/>
        <v>2</v>
      </c>
      <c r="G257" s="76">
        <f t="shared" si="59"/>
        <v>1</v>
      </c>
      <c r="H257" s="76">
        <f t="shared" si="59"/>
        <v>0</v>
      </c>
      <c r="I257" s="47">
        <f t="shared" si="60"/>
        <v>9</v>
      </c>
      <c r="J257" s="146">
        <f t="shared" si="61"/>
        <v>193792</v>
      </c>
      <c r="K257" s="50">
        <f t="shared" si="61"/>
        <v>28583</v>
      </c>
      <c r="L257" s="50">
        <f t="shared" si="61"/>
        <v>4932408</v>
      </c>
      <c r="M257" s="52"/>
      <c r="N257" s="50">
        <f t="shared" si="62"/>
        <v>49139.416000000005</v>
      </c>
      <c r="O257" s="50">
        <f t="shared" si="62"/>
        <v>3937.5680000000025</v>
      </c>
      <c r="P257" s="53"/>
      <c r="Q257" s="23"/>
      <c r="R257" s="23"/>
    </row>
    <row r="258" spans="1:18" s="24" customFormat="1" x14ac:dyDescent="0.2">
      <c r="A258" s="142" t="s">
        <v>107</v>
      </c>
      <c r="B258" s="143"/>
      <c r="C258" s="144"/>
      <c r="D258" s="75">
        <f t="shared" si="59"/>
        <v>4</v>
      </c>
      <c r="E258" s="76">
        <f t="shared" si="59"/>
        <v>0</v>
      </c>
      <c r="F258" s="76">
        <f t="shared" si="59"/>
        <v>2</v>
      </c>
      <c r="G258" s="76">
        <f t="shared" si="59"/>
        <v>4</v>
      </c>
      <c r="H258" s="76">
        <f t="shared" si="59"/>
        <v>3</v>
      </c>
      <c r="I258" s="47">
        <f t="shared" si="60"/>
        <v>13</v>
      </c>
      <c r="J258" s="146">
        <f t="shared" si="61"/>
        <v>93117</v>
      </c>
      <c r="K258" s="50">
        <f t="shared" si="61"/>
        <v>23534</v>
      </c>
      <c r="L258" s="50">
        <f t="shared" si="61"/>
        <v>1941034</v>
      </c>
      <c r="M258" s="52"/>
      <c r="N258" s="50">
        <f t="shared" si="62"/>
        <v>13577.871999999999</v>
      </c>
      <c r="O258" s="50">
        <f t="shared" si="62"/>
        <v>1192.6669999999997</v>
      </c>
      <c r="P258" s="53"/>
      <c r="Q258" s="23"/>
      <c r="R258" s="23"/>
    </row>
    <row r="259" spans="1:18" s="24" customFormat="1" x14ac:dyDescent="0.2">
      <c r="A259" s="142" t="s">
        <v>108</v>
      </c>
      <c r="B259" s="143"/>
      <c r="C259" s="144"/>
      <c r="D259" s="75">
        <f t="shared" si="59"/>
        <v>0</v>
      </c>
      <c r="E259" s="76">
        <f t="shared" si="59"/>
        <v>0</v>
      </c>
      <c r="F259" s="76">
        <f t="shared" si="59"/>
        <v>0</v>
      </c>
      <c r="G259" s="76">
        <f t="shared" si="59"/>
        <v>2</v>
      </c>
      <c r="H259" s="76">
        <f t="shared" si="59"/>
        <v>0</v>
      </c>
      <c r="I259" s="47">
        <f t="shared" si="60"/>
        <v>2</v>
      </c>
      <c r="J259" s="146">
        <f t="shared" si="61"/>
        <v>5232</v>
      </c>
      <c r="K259" s="50">
        <f t="shared" si="61"/>
        <v>747</v>
      </c>
      <c r="L259" s="50">
        <f t="shared" si="61"/>
        <v>196755</v>
      </c>
      <c r="M259" s="52"/>
      <c r="N259" s="50">
        <f t="shared" si="62"/>
        <v>6104.5660000000034</v>
      </c>
      <c r="O259" s="50">
        <f t="shared" si="62"/>
        <v>634.59499999999969</v>
      </c>
      <c r="P259" s="53"/>
      <c r="Q259" s="23"/>
      <c r="R259" s="23"/>
    </row>
    <row r="260" spans="1:18" s="24" customFormat="1" x14ac:dyDescent="0.2">
      <c r="A260" s="142" t="s">
        <v>109</v>
      </c>
      <c r="B260" s="143"/>
      <c r="C260" s="144"/>
      <c r="D260" s="75">
        <f t="shared" si="59"/>
        <v>0</v>
      </c>
      <c r="E260" s="76">
        <f t="shared" si="59"/>
        <v>0</v>
      </c>
      <c r="F260" s="76">
        <f t="shared" si="59"/>
        <v>1</v>
      </c>
      <c r="G260" s="76">
        <f t="shared" si="59"/>
        <v>1</v>
      </c>
      <c r="H260" s="76">
        <f t="shared" si="59"/>
        <v>0</v>
      </c>
      <c r="I260" s="47">
        <f t="shared" si="60"/>
        <v>2</v>
      </c>
      <c r="J260" s="146">
        <f t="shared" si="61"/>
        <v>0</v>
      </c>
      <c r="K260" s="50">
        <f t="shared" si="61"/>
        <v>0</v>
      </c>
      <c r="L260" s="50">
        <f t="shared" si="61"/>
        <v>0</v>
      </c>
      <c r="M260" s="52"/>
      <c r="N260" s="50">
        <f t="shared" si="62"/>
        <v>1518.1</v>
      </c>
      <c r="O260" s="50">
        <f t="shared" si="62"/>
        <v>10</v>
      </c>
      <c r="P260" s="53"/>
      <c r="Q260" s="23"/>
      <c r="R260" s="23"/>
    </row>
    <row r="261" spans="1:18" s="24" customFormat="1" x14ac:dyDescent="0.2">
      <c r="A261" s="142" t="s">
        <v>110</v>
      </c>
      <c r="B261" s="143"/>
      <c r="C261" s="144"/>
      <c r="D261" s="75">
        <f t="shared" si="59"/>
        <v>4</v>
      </c>
      <c r="E261" s="76">
        <f t="shared" si="59"/>
        <v>0</v>
      </c>
      <c r="F261" s="76">
        <f t="shared" si="59"/>
        <v>2</v>
      </c>
      <c r="G261" s="76">
        <f t="shared" si="59"/>
        <v>8</v>
      </c>
      <c r="H261" s="76">
        <f t="shared" si="59"/>
        <v>2</v>
      </c>
      <c r="I261" s="47">
        <f t="shared" si="60"/>
        <v>16</v>
      </c>
      <c r="J261" s="146">
        <f t="shared" si="61"/>
        <v>182486</v>
      </c>
      <c r="K261" s="50">
        <f t="shared" si="61"/>
        <v>91112</v>
      </c>
      <c r="L261" s="50">
        <f t="shared" si="61"/>
        <v>4919868</v>
      </c>
      <c r="M261" s="52"/>
      <c r="N261" s="50">
        <f t="shared" si="62"/>
        <v>21696.696000000018</v>
      </c>
      <c r="O261" s="50">
        <f t="shared" si="62"/>
        <v>2634.5650000000014</v>
      </c>
      <c r="P261" s="53"/>
      <c r="Q261" s="23"/>
      <c r="R261" s="23"/>
    </row>
    <row r="262" spans="1:18" s="24" customFormat="1" x14ac:dyDescent="0.2">
      <c r="A262" s="142" t="s">
        <v>111</v>
      </c>
      <c r="B262" s="143"/>
      <c r="C262" s="144"/>
      <c r="D262" s="75">
        <f t="shared" si="59"/>
        <v>1</v>
      </c>
      <c r="E262" s="76">
        <f t="shared" si="59"/>
        <v>0</v>
      </c>
      <c r="F262" s="76">
        <f t="shared" si="59"/>
        <v>0</v>
      </c>
      <c r="G262" s="76">
        <f t="shared" si="59"/>
        <v>3</v>
      </c>
      <c r="H262" s="76">
        <f t="shared" si="59"/>
        <v>0</v>
      </c>
      <c r="I262" s="55">
        <f t="shared" si="60"/>
        <v>4</v>
      </c>
      <c r="J262" s="146">
        <f t="shared" si="61"/>
        <v>25210</v>
      </c>
      <c r="K262" s="147">
        <f t="shared" si="61"/>
        <v>0</v>
      </c>
      <c r="L262" s="147">
        <f t="shared" si="61"/>
        <v>29864</v>
      </c>
      <c r="M262" s="57"/>
      <c r="N262" s="50">
        <f t="shared" si="62"/>
        <v>1730.6524999999988</v>
      </c>
      <c r="O262" s="50">
        <f t="shared" si="62"/>
        <v>2.9880000000000004</v>
      </c>
      <c r="P262" s="58"/>
      <c r="Q262" s="23"/>
      <c r="R262" s="23"/>
    </row>
    <row r="263" spans="1:18" s="24" customFormat="1" ht="14.25" x14ac:dyDescent="0.2">
      <c r="A263" s="148"/>
      <c r="B263" s="149"/>
      <c r="C263" s="150" t="s">
        <v>77</v>
      </c>
      <c r="D263" s="151">
        <f t="shared" ref="D263:L263" si="63">SUM(D256:D262)</f>
        <v>15</v>
      </c>
      <c r="E263" s="151">
        <f t="shared" si="63"/>
        <v>0</v>
      </c>
      <c r="F263" s="151">
        <f t="shared" si="63"/>
        <v>7</v>
      </c>
      <c r="G263" s="151">
        <f t="shared" si="63"/>
        <v>19</v>
      </c>
      <c r="H263" s="151">
        <f t="shared" si="63"/>
        <v>7</v>
      </c>
      <c r="I263" s="152">
        <f t="shared" si="63"/>
        <v>48</v>
      </c>
      <c r="J263" s="153">
        <f t="shared" si="63"/>
        <v>499837</v>
      </c>
      <c r="K263" s="154">
        <f t="shared" si="63"/>
        <v>143976</v>
      </c>
      <c r="L263" s="155">
        <f t="shared" si="63"/>
        <v>12019929</v>
      </c>
      <c r="M263" s="156"/>
      <c r="N263" s="157">
        <f>SUM(N256:N262)</f>
        <v>112316.80150000003</v>
      </c>
      <c r="O263" s="158">
        <f>SUM(O256:O262)</f>
        <v>10244.103000000001</v>
      </c>
      <c r="P263" s="159"/>
      <c r="Q263" s="23"/>
      <c r="R263" s="23"/>
    </row>
    <row r="264" spans="1:18" s="24" customFormat="1" ht="14.25" x14ac:dyDescent="0.2">
      <c r="A264" s="160" t="s">
        <v>23</v>
      </c>
      <c r="B264" s="161"/>
      <c r="C264" s="162"/>
      <c r="D264" s="75"/>
      <c r="E264" s="76"/>
      <c r="F264" s="76"/>
      <c r="G264" s="76"/>
      <c r="H264" s="76"/>
      <c r="I264" s="47"/>
      <c r="J264" s="146"/>
      <c r="K264" s="77"/>
      <c r="L264" s="77"/>
      <c r="M264" s="50"/>
      <c r="N264" s="83"/>
      <c r="O264" s="50"/>
      <c r="P264" s="53"/>
      <c r="Q264" s="23"/>
      <c r="R264" s="23"/>
    </row>
    <row r="265" spans="1:18" s="24" customFormat="1" x14ac:dyDescent="0.2">
      <c r="A265" s="163" t="s">
        <v>112</v>
      </c>
      <c r="B265" s="164"/>
      <c r="C265" s="165"/>
      <c r="D265" s="75">
        <f t="shared" ref="D265:H266" si="64">D244</f>
        <v>36</v>
      </c>
      <c r="E265" s="76">
        <f t="shared" si="64"/>
        <v>29</v>
      </c>
      <c r="F265" s="76">
        <f t="shared" si="64"/>
        <v>0</v>
      </c>
      <c r="G265" s="76">
        <f t="shared" si="64"/>
        <v>29</v>
      </c>
      <c r="H265" s="76">
        <f t="shared" si="64"/>
        <v>0</v>
      </c>
      <c r="I265" s="47">
        <f>SUM(D265:H265)</f>
        <v>94</v>
      </c>
      <c r="J265" s="146">
        <f t="shared" ref="J265:L266" si="65">J13+J34+J55+J76+J97+J118+J139+J160+J181+J202+J223+J244</f>
        <v>1275441</v>
      </c>
      <c r="K265" s="77">
        <f t="shared" si="65"/>
        <v>19686256</v>
      </c>
      <c r="L265" s="77">
        <f t="shared" si="65"/>
        <v>39977598</v>
      </c>
      <c r="M265" s="50"/>
      <c r="N265" s="83">
        <f>N244</f>
        <v>432706.53599999961</v>
      </c>
      <c r="O265" s="50">
        <f>O244</f>
        <v>735352.40300000005</v>
      </c>
      <c r="P265" s="53"/>
      <c r="Q265" s="23"/>
      <c r="R265" s="23"/>
    </row>
    <row r="266" spans="1:18" s="24" customFormat="1" x14ac:dyDescent="0.2">
      <c r="A266" s="163" t="s">
        <v>113</v>
      </c>
      <c r="B266" s="164"/>
      <c r="C266" s="165"/>
      <c r="D266" s="75">
        <f t="shared" si="64"/>
        <v>6</v>
      </c>
      <c r="E266" s="76">
        <f t="shared" si="64"/>
        <v>5</v>
      </c>
      <c r="F266" s="76">
        <f t="shared" si="64"/>
        <v>0</v>
      </c>
      <c r="G266" s="76">
        <f t="shared" si="64"/>
        <v>11</v>
      </c>
      <c r="H266" s="76">
        <f t="shared" si="64"/>
        <v>2</v>
      </c>
      <c r="I266" s="47">
        <f>SUM(D266:H266)</f>
        <v>24</v>
      </c>
      <c r="J266" s="146">
        <f t="shared" si="65"/>
        <v>63791</v>
      </c>
      <c r="K266" s="77">
        <f t="shared" si="65"/>
        <v>180809</v>
      </c>
      <c r="L266" s="77">
        <f t="shared" si="65"/>
        <v>3891802</v>
      </c>
      <c r="M266" s="50"/>
      <c r="N266" s="83">
        <f>N245</f>
        <v>59346.787000000011</v>
      </c>
      <c r="O266" s="50">
        <f>O245</f>
        <v>64848.796000000017</v>
      </c>
      <c r="P266" s="53"/>
      <c r="Q266" s="23"/>
      <c r="R266" s="23"/>
    </row>
    <row r="267" spans="1:18" s="24" customFormat="1" ht="14.25" x14ac:dyDescent="0.2">
      <c r="A267" s="166"/>
      <c r="B267" s="167"/>
      <c r="C267" s="168" t="s">
        <v>78</v>
      </c>
      <c r="D267" s="169">
        <f t="shared" ref="D267:L267" si="66">SUM(D265:D266)</f>
        <v>42</v>
      </c>
      <c r="E267" s="151">
        <f t="shared" si="66"/>
        <v>34</v>
      </c>
      <c r="F267" s="151">
        <f t="shared" si="66"/>
        <v>0</v>
      </c>
      <c r="G267" s="151">
        <f t="shared" si="66"/>
        <v>40</v>
      </c>
      <c r="H267" s="151">
        <f t="shared" si="66"/>
        <v>2</v>
      </c>
      <c r="I267" s="152">
        <f t="shared" si="66"/>
        <v>118</v>
      </c>
      <c r="J267" s="153">
        <f t="shared" si="66"/>
        <v>1339232</v>
      </c>
      <c r="K267" s="154">
        <f t="shared" si="66"/>
        <v>19867065</v>
      </c>
      <c r="L267" s="154">
        <f t="shared" si="66"/>
        <v>43869400</v>
      </c>
      <c r="M267" s="158"/>
      <c r="N267" s="157">
        <f>SUM(N265:N266)</f>
        <v>492053.32299999963</v>
      </c>
      <c r="O267" s="158">
        <f>SUM(O265:O266)</f>
        <v>800201.19900000002</v>
      </c>
      <c r="P267" s="159"/>
      <c r="Q267" s="23"/>
      <c r="R267" s="23"/>
    </row>
    <row r="268" spans="1:18" s="24" customFormat="1" ht="14.25" x14ac:dyDescent="0.2">
      <c r="A268" s="170"/>
      <c r="B268" s="171" t="s">
        <v>79</v>
      </c>
      <c r="C268" s="172"/>
      <c r="D268" s="89">
        <f t="shared" ref="D268:L268" si="67">D263+D267</f>
        <v>57</v>
      </c>
      <c r="E268" s="90">
        <f t="shared" si="67"/>
        <v>34</v>
      </c>
      <c r="F268" s="90">
        <f t="shared" si="67"/>
        <v>7</v>
      </c>
      <c r="G268" s="90">
        <f t="shared" si="67"/>
        <v>59</v>
      </c>
      <c r="H268" s="90">
        <f t="shared" si="67"/>
        <v>9</v>
      </c>
      <c r="I268" s="91">
        <f t="shared" si="67"/>
        <v>166</v>
      </c>
      <c r="J268" s="92">
        <f t="shared" si="67"/>
        <v>1839069</v>
      </c>
      <c r="K268" s="93">
        <f t="shared" si="67"/>
        <v>20011041</v>
      </c>
      <c r="L268" s="93">
        <f t="shared" si="67"/>
        <v>55889329</v>
      </c>
      <c r="M268" s="94"/>
      <c r="N268" s="95">
        <f>N263+N267</f>
        <v>604370.12449999969</v>
      </c>
      <c r="O268" s="94">
        <f>O263+O267</f>
        <v>810445.30200000003</v>
      </c>
      <c r="P268" s="96"/>
      <c r="Q268" s="23"/>
      <c r="R268" s="23"/>
    </row>
    <row r="269" spans="1:18" s="24" customFormat="1" x14ac:dyDescent="0.2">
      <c r="A269" s="173" t="s">
        <v>114</v>
      </c>
      <c r="B269" s="174"/>
      <c r="C269" s="174"/>
      <c r="D269" s="175"/>
      <c r="E269" s="175"/>
      <c r="F269" s="175"/>
      <c r="G269" s="176"/>
      <c r="H269" s="175"/>
      <c r="I269" s="175"/>
      <c r="J269" s="176"/>
      <c r="K269" s="176"/>
      <c r="L269" s="176"/>
      <c r="M269" s="177" t="s">
        <v>115</v>
      </c>
      <c r="N269" s="178">
        <v>17989</v>
      </c>
      <c r="O269" s="178">
        <v>6142</v>
      </c>
      <c r="P269" s="179"/>
      <c r="Q269" s="23"/>
      <c r="R269" s="23"/>
    </row>
    <row r="270" spans="1:18" s="24" customFormat="1" x14ac:dyDescent="0.2">
      <c r="A270" s="180" t="s">
        <v>92</v>
      </c>
      <c r="B270" s="174"/>
      <c r="C270" s="174"/>
      <c r="D270" s="175"/>
      <c r="E270" s="175"/>
      <c r="F270" s="175"/>
      <c r="G270" s="176"/>
      <c r="H270" s="175"/>
      <c r="I270" s="175"/>
      <c r="J270" s="176"/>
      <c r="K270" s="176"/>
      <c r="L270" s="176"/>
      <c r="M270" s="176"/>
      <c r="N270" s="178"/>
      <c r="O270" s="178"/>
      <c r="P270" s="179"/>
      <c r="Q270" s="23"/>
      <c r="R270" s="23"/>
    </row>
    <row r="271" spans="1:18" s="24" customFormat="1" ht="13.5" thickBot="1" x14ac:dyDescent="0.25">
      <c r="A271" s="181" t="s">
        <v>93</v>
      </c>
      <c r="B271" s="164"/>
      <c r="C271" s="174"/>
      <c r="D271" s="182"/>
      <c r="E271" s="182"/>
      <c r="F271" s="182"/>
      <c r="G271" s="182"/>
      <c r="H271" s="182"/>
      <c r="I271" s="182"/>
      <c r="J271" s="182"/>
      <c r="K271" s="182"/>
      <c r="L271" s="143"/>
      <c r="M271" s="143"/>
      <c r="N271" s="183"/>
      <c r="O271" s="183"/>
      <c r="P271" s="184"/>
      <c r="Q271" s="23"/>
      <c r="R271" s="23"/>
    </row>
    <row r="272" spans="1:18" s="24" customFormat="1" ht="19.5" thickTop="1" x14ac:dyDescent="0.3">
      <c r="A272" s="181" t="s">
        <v>76</v>
      </c>
      <c r="B272" s="164"/>
      <c r="C272" s="174"/>
      <c r="D272" s="182"/>
      <c r="E272" s="182"/>
      <c r="F272" s="182"/>
      <c r="G272" s="182"/>
      <c r="H272" s="182"/>
      <c r="I272" s="185" t="s">
        <v>80</v>
      </c>
      <c r="J272" s="185"/>
      <c r="K272" s="186"/>
      <c r="L272" s="143"/>
      <c r="M272" s="143"/>
      <c r="N272" s="187" t="s">
        <v>29</v>
      </c>
      <c r="O272" s="187" t="s">
        <v>30</v>
      </c>
      <c r="P272" s="135"/>
      <c r="Q272" s="23"/>
      <c r="R272" s="23"/>
    </row>
    <row r="273" spans="1:18" s="24" customFormat="1" ht="19.5" thickBot="1" x14ac:dyDescent="0.35">
      <c r="A273" s="188" t="s">
        <v>103</v>
      </c>
      <c r="B273" s="189"/>
      <c r="C273" s="190"/>
      <c r="D273" s="191"/>
      <c r="E273" s="191"/>
      <c r="F273" s="191"/>
      <c r="G273" s="191"/>
      <c r="H273" s="191"/>
      <c r="I273" s="191"/>
      <c r="J273" s="192"/>
      <c r="K273" s="192"/>
      <c r="L273" s="193" t="s">
        <v>81</v>
      </c>
      <c r="M273" s="194"/>
      <c r="N273" s="195">
        <f>N268+N269</f>
        <v>622359.12449999969</v>
      </c>
      <c r="O273" s="195">
        <f>O268+O269</f>
        <v>816587.30200000003</v>
      </c>
      <c r="P273" s="196"/>
      <c r="Q273" s="23"/>
      <c r="R273" s="23"/>
    </row>
    <row r="417" spans="1:18" s="24" customFormat="1" x14ac:dyDescent="0.2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</row>
    <row r="418" spans="1:18" s="24" customFormat="1" ht="15" x14ac:dyDescent="0.2">
      <c r="A418" s="25"/>
      <c r="B418" s="25"/>
      <c r="C418" s="25"/>
      <c r="D418" s="25"/>
      <c r="E418" s="25"/>
      <c r="F418" s="25"/>
      <c r="G418" s="25"/>
      <c r="H418" s="197" t="s">
        <v>24</v>
      </c>
      <c r="I418" s="198"/>
      <c r="J418" s="199"/>
      <c r="K418" s="199"/>
      <c r="L418" s="199"/>
      <c r="M418" s="200"/>
      <c r="N418" s="25"/>
      <c r="O418" s="25"/>
      <c r="P418" s="25"/>
    </row>
    <row r="419" spans="1:18" s="24" customFormat="1" x14ac:dyDescent="0.2">
      <c r="A419" s="25"/>
      <c r="B419" s="25"/>
      <c r="C419" s="25"/>
      <c r="D419" s="25"/>
      <c r="E419" s="25"/>
      <c r="F419" s="25"/>
      <c r="G419" s="25"/>
      <c r="H419" s="201"/>
      <c r="I419" s="202"/>
      <c r="J419" s="203" t="s">
        <v>47</v>
      </c>
      <c r="K419" s="203" t="s">
        <v>48</v>
      </c>
      <c r="L419" s="203" t="s">
        <v>49</v>
      </c>
      <c r="M419" s="204"/>
      <c r="N419" s="205"/>
      <c r="O419" s="25"/>
      <c r="P419" s="25"/>
    </row>
    <row r="420" spans="1:18" s="24" customFormat="1" x14ac:dyDescent="0.2">
      <c r="A420" s="25"/>
      <c r="B420" s="25"/>
      <c r="C420" s="25"/>
      <c r="D420" s="25"/>
      <c r="E420" s="25"/>
      <c r="F420" s="206" t="s">
        <v>83</v>
      </c>
      <c r="G420" s="25">
        <f>O420</f>
        <v>32</v>
      </c>
      <c r="H420" s="207">
        <v>42</v>
      </c>
      <c r="I420" s="208" t="s">
        <v>35</v>
      </c>
      <c r="J420" s="209">
        <f>J11</f>
        <v>46515</v>
      </c>
      <c r="K420" s="209">
        <f>K11</f>
        <v>10635</v>
      </c>
      <c r="L420" s="209">
        <f>L11</f>
        <v>1083462</v>
      </c>
      <c r="M420" s="210"/>
      <c r="N420" s="25"/>
      <c r="O420" s="25">
        <v>32</v>
      </c>
      <c r="P420" s="25"/>
    </row>
    <row r="421" spans="1:18" s="24" customFormat="1" x14ac:dyDescent="0.2">
      <c r="A421" s="25"/>
      <c r="B421" s="25"/>
      <c r="C421" s="25"/>
      <c r="D421" s="25"/>
      <c r="E421" s="25"/>
      <c r="F421" s="206" t="s">
        <v>83</v>
      </c>
      <c r="G421" s="25">
        <f t="shared" ref="G421:G431" si="68">O421</f>
        <v>54</v>
      </c>
      <c r="H421" s="207">
        <v>42</v>
      </c>
      <c r="I421" s="208" t="s">
        <v>36</v>
      </c>
      <c r="J421" s="209">
        <f>J32</f>
        <v>38859</v>
      </c>
      <c r="K421" s="209">
        <f>K32</f>
        <v>9712</v>
      </c>
      <c r="L421" s="209">
        <f>L32</f>
        <v>986871</v>
      </c>
      <c r="M421" s="210"/>
      <c r="N421" s="25"/>
      <c r="O421" s="25">
        <v>54</v>
      </c>
      <c r="P421" s="25"/>
      <c r="Q421" s="24">
        <f t="shared" ref="Q421:Q431" si="69">O421-O420</f>
        <v>22</v>
      </c>
    </row>
    <row r="422" spans="1:18" s="24" customFormat="1" x14ac:dyDescent="0.2">
      <c r="A422" s="25"/>
      <c r="B422" s="25"/>
      <c r="C422" s="25"/>
      <c r="D422" s="25"/>
      <c r="E422" s="25"/>
      <c r="F422" s="206" t="s">
        <v>83</v>
      </c>
      <c r="G422" s="25">
        <f t="shared" si="68"/>
        <v>76</v>
      </c>
      <c r="H422" s="207">
        <v>42</v>
      </c>
      <c r="I422" s="208" t="s">
        <v>37</v>
      </c>
      <c r="J422" s="209">
        <f>J53</f>
        <v>45729</v>
      </c>
      <c r="K422" s="209">
        <f>K53</f>
        <v>10099</v>
      </c>
      <c r="L422" s="209">
        <f>L53</f>
        <v>1074354</v>
      </c>
      <c r="M422" s="210"/>
      <c r="N422" s="25"/>
      <c r="O422" s="25">
        <v>76</v>
      </c>
      <c r="P422" s="25"/>
      <c r="Q422" s="24">
        <f t="shared" si="69"/>
        <v>22</v>
      </c>
    </row>
    <row r="423" spans="1:18" s="24" customFormat="1" x14ac:dyDescent="0.2">
      <c r="A423" s="25"/>
      <c r="B423" s="25"/>
      <c r="C423" s="25"/>
      <c r="D423" s="25"/>
      <c r="E423" s="25"/>
      <c r="F423" s="206" t="s">
        <v>83</v>
      </c>
      <c r="G423" s="25">
        <f t="shared" si="68"/>
        <v>98</v>
      </c>
      <c r="H423" s="207">
        <v>42</v>
      </c>
      <c r="I423" s="208" t="s">
        <v>38</v>
      </c>
      <c r="J423" s="209">
        <f>J74</f>
        <v>39614</v>
      </c>
      <c r="K423" s="209">
        <f>K74</f>
        <v>9718</v>
      </c>
      <c r="L423" s="209">
        <f>L74</f>
        <v>982616</v>
      </c>
      <c r="M423" s="210"/>
      <c r="N423" s="25"/>
      <c r="O423" s="25">
        <v>98</v>
      </c>
      <c r="P423" s="25"/>
      <c r="Q423" s="24">
        <f t="shared" si="69"/>
        <v>22</v>
      </c>
    </row>
    <row r="424" spans="1:18" s="24" customFormat="1" x14ac:dyDescent="0.2">
      <c r="A424" s="25"/>
      <c r="B424" s="25"/>
      <c r="C424" s="25"/>
      <c r="D424" s="25"/>
      <c r="E424" s="25"/>
      <c r="F424" s="206" t="s">
        <v>83</v>
      </c>
      <c r="G424" s="25">
        <f t="shared" si="68"/>
        <v>120</v>
      </c>
      <c r="H424" s="207">
        <v>42</v>
      </c>
      <c r="I424" s="208" t="s">
        <v>39</v>
      </c>
      <c r="J424" s="209">
        <f>J95</f>
        <v>38930</v>
      </c>
      <c r="K424" s="209">
        <f>K95</f>
        <v>9900</v>
      </c>
      <c r="L424" s="209">
        <f>L95</f>
        <v>1019431</v>
      </c>
      <c r="M424" s="210"/>
      <c r="N424" s="25"/>
      <c r="O424" s="25">
        <v>120</v>
      </c>
      <c r="P424" s="25"/>
      <c r="Q424" s="24">
        <f t="shared" si="69"/>
        <v>22</v>
      </c>
    </row>
    <row r="425" spans="1:18" s="24" customFormat="1" x14ac:dyDescent="0.2">
      <c r="A425" s="25"/>
      <c r="B425" s="25"/>
      <c r="C425" s="25"/>
      <c r="D425" s="25"/>
      <c r="E425" s="25"/>
      <c r="F425" s="206" t="s">
        <v>83</v>
      </c>
      <c r="G425" s="25">
        <f t="shared" si="68"/>
        <v>142</v>
      </c>
      <c r="H425" s="207">
        <v>42</v>
      </c>
      <c r="I425" s="208" t="s">
        <v>40</v>
      </c>
      <c r="J425" s="209">
        <f>J116</f>
        <v>42878</v>
      </c>
      <c r="K425" s="209">
        <f>K116</f>
        <v>16032</v>
      </c>
      <c r="L425" s="209">
        <f>L116</f>
        <v>1038569</v>
      </c>
      <c r="M425" s="210"/>
      <c r="N425" s="25"/>
      <c r="O425" s="25">
        <v>142</v>
      </c>
      <c r="P425" s="25"/>
      <c r="Q425" s="24">
        <f t="shared" si="69"/>
        <v>22</v>
      </c>
    </row>
    <row r="426" spans="1:18" s="24" customFormat="1" x14ac:dyDescent="0.2">
      <c r="A426" s="25"/>
      <c r="B426" s="25"/>
      <c r="C426" s="25"/>
      <c r="D426" s="25"/>
      <c r="E426" s="25"/>
      <c r="F426" s="206" t="s">
        <v>83</v>
      </c>
      <c r="G426" s="25">
        <f t="shared" si="68"/>
        <v>164</v>
      </c>
      <c r="H426" s="207">
        <v>42</v>
      </c>
      <c r="I426" s="208" t="s">
        <v>41</v>
      </c>
      <c r="J426" s="209">
        <f>J137</f>
        <v>42603</v>
      </c>
      <c r="K426" s="209">
        <f>K137</f>
        <v>17047</v>
      </c>
      <c r="L426" s="209">
        <f>L137</f>
        <v>1024780</v>
      </c>
      <c r="M426" s="210"/>
      <c r="N426" s="25"/>
      <c r="O426" s="25">
        <v>164</v>
      </c>
      <c r="P426" s="25"/>
      <c r="Q426" s="24">
        <f t="shared" si="69"/>
        <v>22</v>
      </c>
    </row>
    <row r="427" spans="1:18" s="24" customFormat="1" x14ac:dyDescent="0.2">
      <c r="A427" s="25"/>
      <c r="B427" s="25"/>
      <c r="C427" s="25"/>
      <c r="D427" s="25"/>
      <c r="E427" s="25"/>
      <c r="F427" s="206" t="s">
        <v>83</v>
      </c>
      <c r="G427" s="25">
        <f t="shared" si="68"/>
        <v>186</v>
      </c>
      <c r="H427" s="207">
        <v>42</v>
      </c>
      <c r="I427" s="208" t="s">
        <v>42</v>
      </c>
      <c r="J427" s="209">
        <f>J158</f>
        <v>42230</v>
      </c>
      <c r="K427" s="209">
        <f>K158</f>
        <v>16702</v>
      </c>
      <c r="L427" s="209">
        <f>L158</f>
        <v>1038379</v>
      </c>
      <c r="M427" s="210"/>
      <c r="N427" s="25"/>
      <c r="O427" s="25">
        <v>186</v>
      </c>
      <c r="P427" s="25"/>
      <c r="Q427" s="24">
        <f t="shared" si="69"/>
        <v>22</v>
      </c>
      <c r="R427" s="211"/>
    </row>
    <row r="428" spans="1:18" s="24" customFormat="1" x14ac:dyDescent="0.2">
      <c r="A428" s="25"/>
      <c r="B428" s="25"/>
      <c r="C428" s="25"/>
      <c r="D428" s="25"/>
      <c r="E428" s="25"/>
      <c r="F428" s="206" t="s">
        <v>83</v>
      </c>
      <c r="G428" s="25">
        <f t="shared" si="68"/>
        <v>208</v>
      </c>
      <c r="H428" s="207">
        <v>42</v>
      </c>
      <c r="I428" s="208" t="s">
        <v>43</v>
      </c>
      <c r="J428" s="209">
        <f>J179</f>
        <v>44036</v>
      </c>
      <c r="K428" s="209">
        <f>K179</f>
        <v>11845</v>
      </c>
      <c r="L428" s="209">
        <f>L179</f>
        <v>1053047</v>
      </c>
      <c r="M428" s="210"/>
      <c r="N428" s="25"/>
      <c r="O428" s="25">
        <f>O427+22</f>
        <v>208</v>
      </c>
      <c r="P428" s="25"/>
      <c r="Q428" s="24">
        <f t="shared" si="69"/>
        <v>22</v>
      </c>
    </row>
    <row r="429" spans="1:18" s="24" customFormat="1" x14ac:dyDescent="0.2">
      <c r="A429" s="25"/>
      <c r="B429" s="25"/>
      <c r="C429" s="25"/>
      <c r="D429" s="25"/>
      <c r="E429" s="25"/>
      <c r="F429" s="206" t="s">
        <v>83</v>
      </c>
      <c r="G429" s="25">
        <f t="shared" si="68"/>
        <v>230</v>
      </c>
      <c r="H429" s="207">
        <v>42</v>
      </c>
      <c r="I429" s="208" t="s">
        <v>44</v>
      </c>
      <c r="J429" s="209">
        <f>J200</f>
        <v>44146</v>
      </c>
      <c r="K429" s="209">
        <f>K200</f>
        <v>11910</v>
      </c>
      <c r="L429" s="209">
        <f>L200</f>
        <v>1071677</v>
      </c>
      <c r="M429" s="210"/>
      <c r="N429" s="25"/>
      <c r="O429" s="25">
        <f>O428+22</f>
        <v>230</v>
      </c>
      <c r="P429" s="25"/>
      <c r="Q429" s="24">
        <f t="shared" si="69"/>
        <v>22</v>
      </c>
    </row>
    <row r="430" spans="1:18" s="24" customFormat="1" x14ac:dyDescent="0.2">
      <c r="A430" s="25"/>
      <c r="B430" s="25"/>
      <c r="C430" s="25"/>
      <c r="D430" s="25"/>
      <c r="E430" s="25"/>
      <c r="F430" s="206" t="s">
        <v>83</v>
      </c>
      <c r="G430" s="25">
        <f t="shared" si="68"/>
        <v>252</v>
      </c>
      <c r="H430" s="207">
        <v>42</v>
      </c>
      <c r="I430" s="208" t="s">
        <v>45</v>
      </c>
      <c r="J430" s="209">
        <f>J221</f>
        <v>36816</v>
      </c>
      <c r="K430" s="209">
        <f>K221</f>
        <v>10154</v>
      </c>
      <c r="L430" s="209">
        <f>L221</f>
        <v>824157</v>
      </c>
      <c r="M430" s="210"/>
      <c r="N430" s="25"/>
      <c r="O430" s="25">
        <f>O429+22</f>
        <v>252</v>
      </c>
      <c r="P430" s="25"/>
      <c r="Q430" s="24">
        <f t="shared" si="69"/>
        <v>22</v>
      </c>
    </row>
    <row r="431" spans="1:18" s="24" customFormat="1" x14ac:dyDescent="0.2">
      <c r="A431" s="25"/>
      <c r="B431" s="25"/>
      <c r="C431" s="25"/>
      <c r="D431" s="25"/>
      <c r="E431" s="25"/>
      <c r="F431" s="206" t="s">
        <v>83</v>
      </c>
      <c r="G431" s="25">
        <f t="shared" si="68"/>
        <v>274</v>
      </c>
      <c r="H431" s="207">
        <v>42</v>
      </c>
      <c r="I431" s="208" t="s">
        <v>46</v>
      </c>
      <c r="J431" s="209">
        <f>J242</f>
        <v>37481</v>
      </c>
      <c r="K431" s="209">
        <f>K242</f>
        <v>10222</v>
      </c>
      <c r="L431" s="209">
        <f>L242</f>
        <v>822586</v>
      </c>
      <c r="M431" s="210"/>
      <c r="N431" s="25"/>
      <c r="O431" s="25">
        <f>O430+22</f>
        <v>274</v>
      </c>
      <c r="P431" s="25"/>
      <c r="Q431" s="24">
        <f t="shared" si="69"/>
        <v>22</v>
      </c>
    </row>
    <row r="432" spans="1:18" s="24" customFormat="1" x14ac:dyDescent="0.2">
      <c r="A432" s="25"/>
      <c r="B432" s="25"/>
      <c r="C432" s="25"/>
      <c r="D432" s="25"/>
      <c r="E432" s="25"/>
      <c r="F432" s="25"/>
      <c r="G432" s="25"/>
      <c r="H432" s="212"/>
      <c r="I432" s="213"/>
      <c r="J432" s="214"/>
      <c r="K432" s="214"/>
      <c r="L432" s="214"/>
      <c r="M432" s="215"/>
      <c r="N432" s="25"/>
      <c r="O432" s="25"/>
      <c r="P432" s="25"/>
    </row>
    <row r="433" spans="1:16" s="24" customFormat="1" x14ac:dyDescent="0.2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</row>
    <row r="434" spans="1:16" s="24" customFormat="1" ht="15" x14ac:dyDescent="0.2">
      <c r="A434" s="25"/>
      <c r="B434" s="25"/>
      <c r="C434" s="25"/>
      <c r="D434" s="25"/>
      <c r="E434" s="25"/>
      <c r="F434" s="25"/>
      <c r="G434" s="25"/>
      <c r="H434" s="197" t="s">
        <v>50</v>
      </c>
      <c r="I434" s="198"/>
      <c r="J434" s="199"/>
      <c r="K434" s="199"/>
      <c r="L434" s="199"/>
      <c r="M434" s="200"/>
      <c r="N434" s="25"/>
      <c r="O434" s="25"/>
      <c r="P434" s="25"/>
    </row>
    <row r="435" spans="1:16" s="24" customFormat="1" x14ac:dyDescent="0.2">
      <c r="A435" s="25"/>
      <c r="B435" s="25"/>
      <c r="C435" s="25"/>
      <c r="D435" s="25"/>
      <c r="E435" s="25"/>
      <c r="F435" s="25"/>
      <c r="G435" s="25"/>
      <c r="H435" s="201"/>
      <c r="I435" s="202"/>
      <c r="J435" s="203" t="s">
        <v>47</v>
      </c>
      <c r="K435" s="203" t="s">
        <v>48</v>
      </c>
      <c r="L435" s="203" t="s">
        <v>49</v>
      </c>
      <c r="M435" s="216"/>
      <c r="N435" s="25"/>
      <c r="O435" s="25"/>
      <c r="P435" s="25"/>
    </row>
    <row r="436" spans="1:16" s="24" customFormat="1" x14ac:dyDescent="0.2">
      <c r="A436" s="25"/>
      <c r="B436" s="25"/>
      <c r="C436" s="25"/>
      <c r="D436" s="25"/>
      <c r="E436" s="25"/>
      <c r="F436" s="25"/>
      <c r="G436" s="25">
        <f t="shared" ref="G436:G447" si="70">G420+5</f>
        <v>37</v>
      </c>
      <c r="H436" s="207">
        <v>49</v>
      </c>
      <c r="I436" s="208" t="s">
        <v>35</v>
      </c>
      <c r="J436" s="209">
        <f>J15</f>
        <v>116326</v>
      </c>
      <c r="K436" s="209">
        <f>K15</f>
        <v>1831288</v>
      </c>
      <c r="L436" s="209">
        <f>L15</f>
        <v>3661627</v>
      </c>
      <c r="M436" s="210"/>
      <c r="N436" s="25"/>
      <c r="O436" s="25"/>
      <c r="P436" s="25"/>
    </row>
    <row r="437" spans="1:16" s="24" customFormat="1" x14ac:dyDescent="0.2">
      <c r="A437" s="25"/>
      <c r="B437" s="25"/>
      <c r="C437" s="25"/>
      <c r="D437" s="25"/>
      <c r="E437" s="25"/>
      <c r="F437" s="25"/>
      <c r="G437" s="25">
        <f t="shared" si="70"/>
        <v>59</v>
      </c>
      <c r="H437" s="207">
        <f t="shared" ref="H437:H447" si="71">H436+29</f>
        <v>78</v>
      </c>
      <c r="I437" s="208" t="s">
        <v>36</v>
      </c>
      <c r="J437" s="209">
        <f>J36</f>
        <v>108828</v>
      </c>
      <c r="K437" s="209">
        <f>K36</f>
        <v>1662957</v>
      </c>
      <c r="L437" s="209">
        <f>L36</f>
        <v>3353909</v>
      </c>
      <c r="M437" s="210"/>
      <c r="N437" s="25"/>
      <c r="O437" s="25"/>
      <c r="P437" s="25"/>
    </row>
    <row r="438" spans="1:16" s="24" customFormat="1" x14ac:dyDescent="0.2">
      <c r="A438" s="25"/>
      <c r="B438" s="25"/>
      <c r="C438" s="25"/>
      <c r="D438" s="25"/>
      <c r="E438" s="25"/>
      <c r="F438" s="25"/>
      <c r="G438" s="25">
        <f t="shared" si="70"/>
        <v>81</v>
      </c>
      <c r="H438" s="207">
        <f t="shared" si="71"/>
        <v>107</v>
      </c>
      <c r="I438" s="208" t="s">
        <v>37</v>
      </c>
      <c r="J438" s="209">
        <f>J57</f>
        <v>121805</v>
      </c>
      <c r="K438" s="209">
        <f>K57</f>
        <v>1769973</v>
      </c>
      <c r="L438" s="209">
        <f>L57</f>
        <v>3803173</v>
      </c>
      <c r="M438" s="210"/>
      <c r="N438" s="25"/>
      <c r="O438" s="25"/>
      <c r="P438" s="25"/>
    </row>
    <row r="439" spans="1:16" s="24" customFormat="1" x14ac:dyDescent="0.2">
      <c r="A439" s="25"/>
      <c r="B439" s="25"/>
      <c r="C439" s="25"/>
      <c r="D439" s="25"/>
      <c r="E439" s="25"/>
      <c r="F439" s="25"/>
      <c r="G439" s="25">
        <f t="shared" si="70"/>
        <v>103</v>
      </c>
      <c r="H439" s="207">
        <f t="shared" si="71"/>
        <v>136</v>
      </c>
      <c r="I439" s="208" t="s">
        <v>38</v>
      </c>
      <c r="J439" s="209">
        <f>J78</f>
        <v>97465</v>
      </c>
      <c r="K439" s="209">
        <f>K78</f>
        <v>1466681</v>
      </c>
      <c r="L439" s="209">
        <f>L78</f>
        <v>3073441</v>
      </c>
      <c r="M439" s="210"/>
      <c r="N439" s="25"/>
      <c r="O439" s="25"/>
      <c r="P439" s="25"/>
    </row>
    <row r="440" spans="1:16" s="24" customFormat="1" x14ac:dyDescent="0.2">
      <c r="A440" s="25"/>
      <c r="B440" s="25"/>
      <c r="C440" s="25"/>
      <c r="D440" s="25"/>
      <c r="E440" s="25"/>
      <c r="F440" s="25"/>
      <c r="G440" s="25">
        <f t="shared" si="70"/>
        <v>125</v>
      </c>
      <c r="H440" s="207">
        <f t="shared" si="71"/>
        <v>165</v>
      </c>
      <c r="I440" s="208" t="s">
        <v>39</v>
      </c>
      <c r="J440" s="209">
        <f>J99</f>
        <v>108030</v>
      </c>
      <c r="K440" s="209">
        <f>K99</f>
        <v>1460168</v>
      </c>
      <c r="L440" s="209">
        <f>L99</f>
        <v>3636068</v>
      </c>
      <c r="M440" s="210"/>
      <c r="N440" s="25"/>
      <c r="O440" s="25"/>
      <c r="P440" s="25"/>
    </row>
    <row r="441" spans="1:16" s="24" customFormat="1" x14ac:dyDescent="0.2">
      <c r="A441" s="25"/>
      <c r="B441" s="25"/>
      <c r="C441" s="25"/>
      <c r="D441" s="25"/>
      <c r="E441" s="25"/>
      <c r="F441" s="25"/>
      <c r="G441" s="25">
        <f t="shared" si="70"/>
        <v>147</v>
      </c>
      <c r="H441" s="207">
        <f t="shared" si="71"/>
        <v>194</v>
      </c>
      <c r="I441" s="208" t="s">
        <v>40</v>
      </c>
      <c r="J441" s="209">
        <f>J120</f>
        <v>114001</v>
      </c>
      <c r="K441" s="209">
        <f>K120</f>
        <v>1592806</v>
      </c>
      <c r="L441" s="209">
        <f>L120</f>
        <v>3838510</v>
      </c>
      <c r="M441" s="210"/>
      <c r="N441" s="25"/>
      <c r="O441" s="25"/>
      <c r="P441" s="25"/>
    </row>
    <row r="442" spans="1:16" s="24" customFormat="1" x14ac:dyDescent="0.2">
      <c r="A442" s="25"/>
      <c r="B442" s="25"/>
      <c r="C442" s="25"/>
      <c r="D442" s="25"/>
      <c r="E442" s="25"/>
      <c r="F442" s="25"/>
      <c r="G442" s="25">
        <f t="shared" si="70"/>
        <v>169</v>
      </c>
      <c r="H442" s="207">
        <f t="shared" si="71"/>
        <v>223</v>
      </c>
      <c r="I442" s="208" t="s">
        <v>41</v>
      </c>
      <c r="J442" s="209">
        <f>J141</f>
        <v>121575</v>
      </c>
      <c r="K442" s="209">
        <f>K141</f>
        <v>1805506</v>
      </c>
      <c r="L442" s="209">
        <f>L141</f>
        <v>4168611</v>
      </c>
      <c r="M442" s="210"/>
      <c r="N442" s="25"/>
      <c r="O442" s="25"/>
      <c r="P442" s="25"/>
    </row>
    <row r="443" spans="1:16" s="24" customFormat="1" x14ac:dyDescent="0.2">
      <c r="A443" s="25"/>
      <c r="B443" s="25"/>
      <c r="C443" s="25"/>
      <c r="D443" s="25"/>
      <c r="E443" s="25"/>
      <c r="F443" s="25"/>
      <c r="G443" s="25">
        <f t="shared" si="70"/>
        <v>191</v>
      </c>
      <c r="H443" s="207">
        <f t="shared" si="71"/>
        <v>252</v>
      </c>
      <c r="I443" s="208" t="s">
        <v>42</v>
      </c>
      <c r="J443" s="209">
        <f>J162</f>
        <v>75687</v>
      </c>
      <c r="K443" s="209">
        <f>K162</f>
        <v>1181086</v>
      </c>
      <c r="L443" s="209">
        <f>L162</f>
        <v>2845759</v>
      </c>
      <c r="M443" s="210"/>
      <c r="N443" s="25"/>
      <c r="O443" s="25"/>
      <c r="P443" s="25"/>
    </row>
    <row r="444" spans="1:16" s="24" customFormat="1" x14ac:dyDescent="0.2">
      <c r="A444" s="25"/>
      <c r="B444" s="25"/>
      <c r="C444" s="25"/>
      <c r="D444" s="25"/>
      <c r="E444" s="25"/>
      <c r="F444" s="25"/>
      <c r="G444" s="25">
        <f t="shared" si="70"/>
        <v>213</v>
      </c>
      <c r="H444" s="207">
        <f t="shared" si="71"/>
        <v>281</v>
      </c>
      <c r="I444" s="208" t="s">
        <v>43</v>
      </c>
      <c r="J444" s="209">
        <f>J183</f>
        <v>112412</v>
      </c>
      <c r="K444" s="209">
        <f>K183</f>
        <v>1701563</v>
      </c>
      <c r="L444" s="209">
        <f>L183</f>
        <v>3959453</v>
      </c>
      <c r="M444" s="210"/>
      <c r="N444" s="25"/>
      <c r="O444" s="25"/>
      <c r="P444" s="25"/>
    </row>
    <row r="445" spans="1:16" s="24" customFormat="1" x14ac:dyDescent="0.2">
      <c r="A445" s="25"/>
      <c r="B445" s="25"/>
      <c r="C445" s="25"/>
      <c r="D445" s="25"/>
      <c r="E445" s="25"/>
      <c r="F445" s="25"/>
      <c r="G445" s="25">
        <f t="shared" si="70"/>
        <v>235</v>
      </c>
      <c r="H445" s="207">
        <f t="shared" si="71"/>
        <v>310</v>
      </c>
      <c r="I445" s="208" t="s">
        <v>44</v>
      </c>
      <c r="J445" s="209">
        <f>J204</f>
        <v>121099</v>
      </c>
      <c r="K445" s="209">
        <f>K204</f>
        <v>1844080</v>
      </c>
      <c r="L445" s="209">
        <f>L204</f>
        <v>3904664</v>
      </c>
      <c r="M445" s="210"/>
      <c r="N445" s="25"/>
      <c r="O445" s="25"/>
      <c r="P445" s="25"/>
    </row>
    <row r="446" spans="1:16" s="24" customFormat="1" x14ac:dyDescent="0.2">
      <c r="A446" s="25"/>
      <c r="B446" s="25"/>
      <c r="C446" s="25"/>
      <c r="D446" s="25"/>
      <c r="E446" s="25"/>
      <c r="F446" s="25"/>
      <c r="G446" s="25">
        <f t="shared" si="70"/>
        <v>257</v>
      </c>
      <c r="H446" s="207">
        <f t="shared" si="71"/>
        <v>339</v>
      </c>
      <c r="I446" s="208" t="s">
        <v>45</v>
      </c>
      <c r="J446" s="209">
        <f>J225</f>
        <v>121790</v>
      </c>
      <c r="K446" s="209">
        <f>K225</f>
        <v>1806170</v>
      </c>
      <c r="L446" s="209">
        <f>L225</f>
        <v>3720288</v>
      </c>
      <c r="M446" s="210"/>
      <c r="N446" s="25"/>
      <c r="O446" s="25"/>
      <c r="P446" s="25"/>
    </row>
    <row r="447" spans="1:16" s="24" customFormat="1" x14ac:dyDescent="0.2">
      <c r="A447" s="25"/>
      <c r="B447" s="25"/>
      <c r="C447" s="25"/>
      <c r="D447" s="25"/>
      <c r="E447" s="25"/>
      <c r="F447" s="25"/>
      <c r="G447" s="25">
        <f t="shared" si="70"/>
        <v>279</v>
      </c>
      <c r="H447" s="207">
        <f t="shared" si="71"/>
        <v>368</v>
      </c>
      <c r="I447" s="208" t="s">
        <v>46</v>
      </c>
      <c r="J447" s="209">
        <f>J246</f>
        <v>120214</v>
      </c>
      <c r="K447" s="209">
        <f>K246</f>
        <v>1744787</v>
      </c>
      <c r="L447" s="209">
        <f>L246</f>
        <v>3903897</v>
      </c>
      <c r="M447" s="210"/>
      <c r="N447" s="25"/>
      <c r="O447" s="25"/>
      <c r="P447" s="25"/>
    </row>
    <row r="448" spans="1:16" s="24" customFormat="1" x14ac:dyDescent="0.2">
      <c r="A448" s="25"/>
      <c r="B448" s="25"/>
      <c r="C448" s="25"/>
      <c r="D448" s="25"/>
      <c r="E448" s="25"/>
      <c r="F448" s="25"/>
      <c r="G448" s="25"/>
      <c r="H448" s="212"/>
      <c r="I448" s="213"/>
      <c r="J448" s="214"/>
      <c r="K448" s="214"/>
      <c r="L448" s="214"/>
      <c r="M448" s="215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</row>
    <row r="450" spans="1:16" s="24" customFormat="1" ht="15" x14ac:dyDescent="0.2">
      <c r="A450" s="25"/>
      <c r="B450" s="25"/>
      <c r="C450" s="25"/>
      <c r="D450" s="25"/>
      <c r="E450" s="25"/>
      <c r="F450" s="25"/>
      <c r="G450" s="25"/>
      <c r="H450" s="197" t="s">
        <v>51</v>
      </c>
      <c r="I450" s="198"/>
      <c r="J450" s="199"/>
      <c r="K450" s="199"/>
      <c r="L450" s="199"/>
      <c r="M450" s="217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/>
      <c r="H451" s="201"/>
      <c r="I451" s="202"/>
      <c r="J451" s="203" t="s">
        <v>47</v>
      </c>
      <c r="K451" s="203" t="s">
        <v>48</v>
      </c>
      <c r="L451" s="203" t="s">
        <v>49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>G436+1</f>
        <v>38</v>
      </c>
      <c r="H452" s="207">
        <v>52</v>
      </c>
      <c r="I452" s="208" t="s">
        <v>35</v>
      </c>
      <c r="J452" s="209">
        <f>J16</f>
        <v>162841</v>
      </c>
      <c r="K452" s="209">
        <f>K16</f>
        <v>1841923</v>
      </c>
      <c r="L452" s="209">
        <f>L16</f>
        <v>4745089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>G437+1</f>
        <v>60</v>
      </c>
      <c r="H453" s="207">
        <f t="shared" ref="H453:H463" si="72">H452+29</f>
        <v>81</v>
      </c>
      <c r="I453" s="208" t="s">
        <v>36</v>
      </c>
      <c r="J453" s="209">
        <f>J37</f>
        <v>147687</v>
      </c>
      <c r="K453" s="209">
        <f>K37</f>
        <v>1672669</v>
      </c>
      <c r="L453" s="209">
        <f>L37</f>
        <v>4340780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ref="G454:G463" si="73">G438+1</f>
        <v>82</v>
      </c>
      <c r="H454" s="207">
        <f t="shared" si="72"/>
        <v>110</v>
      </c>
      <c r="I454" s="208" t="s">
        <v>37</v>
      </c>
      <c r="J454" s="209">
        <f>J58</f>
        <v>167534</v>
      </c>
      <c r="K454" s="209">
        <f>K58</f>
        <v>1780072</v>
      </c>
      <c r="L454" s="209">
        <f>L58</f>
        <v>4877527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73"/>
        <v>104</v>
      </c>
      <c r="H455" s="207">
        <f t="shared" si="72"/>
        <v>139</v>
      </c>
      <c r="I455" s="208" t="s">
        <v>38</v>
      </c>
      <c r="J455" s="209">
        <f>J79</f>
        <v>137079</v>
      </c>
      <c r="K455" s="209">
        <f>K79</f>
        <v>1476399</v>
      </c>
      <c r="L455" s="209">
        <f>L79</f>
        <v>4056057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73"/>
        <v>126</v>
      </c>
      <c r="H456" s="207">
        <f t="shared" si="72"/>
        <v>168</v>
      </c>
      <c r="I456" s="208" t="s">
        <v>39</v>
      </c>
      <c r="J456" s="209">
        <f>J100</f>
        <v>146960</v>
      </c>
      <c r="K456" s="209">
        <f>K100</f>
        <v>1470068</v>
      </c>
      <c r="L456" s="209">
        <f>L100</f>
        <v>4655499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73"/>
        <v>148</v>
      </c>
      <c r="H457" s="207">
        <f t="shared" si="72"/>
        <v>197</v>
      </c>
      <c r="I457" s="208" t="s">
        <v>40</v>
      </c>
      <c r="J457" s="209">
        <f>J121</f>
        <v>156879</v>
      </c>
      <c r="K457" s="209">
        <f>K121</f>
        <v>1608838</v>
      </c>
      <c r="L457" s="209">
        <f>L121</f>
        <v>4877079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73"/>
        <v>170</v>
      </c>
      <c r="H458" s="207">
        <f t="shared" si="72"/>
        <v>226</v>
      </c>
      <c r="I458" s="208" t="s">
        <v>41</v>
      </c>
      <c r="J458" s="209">
        <f>J142</f>
        <v>164178</v>
      </c>
      <c r="K458" s="209">
        <f>K142</f>
        <v>1822553</v>
      </c>
      <c r="L458" s="209">
        <f>L142</f>
        <v>5193391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73"/>
        <v>192</v>
      </c>
      <c r="H459" s="207">
        <f t="shared" si="72"/>
        <v>255</v>
      </c>
      <c r="I459" s="208" t="s">
        <v>42</v>
      </c>
      <c r="J459" s="209">
        <f>J163</f>
        <v>117917</v>
      </c>
      <c r="K459" s="209">
        <f>K163</f>
        <v>1197788</v>
      </c>
      <c r="L459" s="209">
        <f>L163</f>
        <v>3884138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73"/>
        <v>214</v>
      </c>
      <c r="H460" s="207">
        <f t="shared" si="72"/>
        <v>284</v>
      </c>
      <c r="I460" s="208" t="s">
        <v>43</v>
      </c>
      <c r="J460" s="209">
        <f>J184</f>
        <v>156448</v>
      </c>
      <c r="K460" s="209">
        <f>K184</f>
        <v>1713408</v>
      </c>
      <c r="L460" s="209">
        <f>L184</f>
        <v>5012500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>
        <f t="shared" si="73"/>
        <v>236</v>
      </c>
      <c r="H461" s="207">
        <f t="shared" si="72"/>
        <v>313</v>
      </c>
      <c r="I461" s="208" t="s">
        <v>44</v>
      </c>
      <c r="J461" s="209">
        <f>J205</f>
        <v>165245</v>
      </c>
      <c r="K461" s="209">
        <f>K205</f>
        <v>1855990</v>
      </c>
      <c r="L461" s="209">
        <f>L205</f>
        <v>4976341</v>
      </c>
      <c r="M461" s="210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>
        <f t="shared" si="73"/>
        <v>258</v>
      </c>
      <c r="H462" s="207">
        <f t="shared" si="72"/>
        <v>342</v>
      </c>
      <c r="I462" s="208" t="s">
        <v>45</v>
      </c>
      <c r="J462" s="209">
        <f>J226</f>
        <v>158606</v>
      </c>
      <c r="K462" s="209">
        <f>K226</f>
        <v>1816324</v>
      </c>
      <c r="L462" s="209">
        <f>L226</f>
        <v>4544445</v>
      </c>
      <c r="M462" s="210"/>
      <c r="N462" s="25"/>
      <c r="O462" s="25"/>
      <c r="P462" s="25"/>
    </row>
    <row r="463" spans="1:16" s="24" customFormat="1" x14ac:dyDescent="0.2">
      <c r="A463" s="25"/>
      <c r="B463" s="25"/>
      <c r="C463" s="25"/>
      <c r="D463" s="25"/>
      <c r="E463" s="25"/>
      <c r="F463" s="25"/>
      <c r="G463" s="25">
        <f t="shared" si="73"/>
        <v>280</v>
      </c>
      <c r="H463" s="207">
        <f t="shared" si="72"/>
        <v>371</v>
      </c>
      <c r="I463" s="208" t="s">
        <v>46</v>
      </c>
      <c r="J463" s="209">
        <f>J247</f>
        <v>157695</v>
      </c>
      <c r="K463" s="209">
        <f>K247</f>
        <v>1755009</v>
      </c>
      <c r="L463" s="209">
        <f>L247</f>
        <v>4726483</v>
      </c>
      <c r="M463" s="210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12"/>
      <c r="I464" s="218"/>
      <c r="J464" s="218"/>
      <c r="K464" s="218"/>
      <c r="L464" s="218"/>
      <c r="M464" s="215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AC467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1" max="16383" man="1"/>
    <brk id="42" max="16383" man="1"/>
    <brk id="63" max="16383" man="1"/>
    <brk id="84" max="16383" man="1"/>
    <brk id="105" max="16383" man="1"/>
    <brk id="126" max="16383" man="1"/>
    <brk id="147" max="16383" man="1"/>
    <brk id="168" max="16383" man="1"/>
    <brk id="189" max="16383" man="1"/>
    <brk id="210" max="16383" man="1"/>
    <brk id="231" max="16383" man="1"/>
    <brk id="252" max="16383" man="1"/>
    <brk id="273" max="16383" man="1"/>
    <brk id="314" max="16383" man="1"/>
    <brk id="358" max="35" man="1"/>
    <brk id="408" max="16383" man="1"/>
  </rowBreaks>
  <colBreaks count="1" manualBreakCount="1">
    <brk id="1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66F98-768E-4370-A9F5-3E321B1549FD}">
  <sheetPr>
    <tabColor theme="0"/>
  </sheetPr>
  <dimension ref="A1:AD467"/>
  <sheetViews>
    <sheetView showGridLines="0" topLeftCell="A79" zoomScaleNormal="100" workbookViewId="0">
      <selection activeCell="N110" sqref="N110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42739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'2016'!N246+(J4/1000)</f>
        <v>18549.499</v>
      </c>
      <c r="O4" s="50">
        <f>'2016'!O246+(K4/1000)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17477</v>
      </c>
      <c r="K5" s="48">
        <v>1559</v>
      </c>
      <c r="L5" s="48">
        <v>393376</v>
      </c>
      <c r="M5" s="52"/>
      <c r="N5" s="50">
        <f>'2016'!N247+(J5/1000)</f>
        <v>48766.607000000011</v>
      </c>
      <c r="O5" s="50">
        <f>'2016'!O247+(K5/1000)</f>
        <v>3890.7450000000031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2</v>
      </c>
      <c r="G6" s="46">
        <v>4</v>
      </c>
      <c r="H6" s="46">
        <v>3</v>
      </c>
      <c r="I6" s="47">
        <f t="shared" si="0"/>
        <v>13</v>
      </c>
      <c r="J6" s="48">
        <v>5358</v>
      </c>
      <c r="K6" s="48">
        <v>391</v>
      </c>
      <c r="L6" s="48">
        <v>147755</v>
      </c>
      <c r="M6" s="52"/>
      <c r="N6" s="50">
        <f>'2016'!N248+(J6/1000)</f>
        <v>13415.855999999998</v>
      </c>
      <c r="O6" s="50">
        <f>'2016'!O248+(K6/1000)</f>
        <v>1163.1609999999996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1968</v>
      </c>
      <c r="K7" s="48">
        <v>0</v>
      </c>
      <c r="L7" s="48">
        <v>70435</v>
      </c>
      <c r="M7" s="52"/>
      <c r="N7" s="50">
        <f>'2016'!N249+(J7/1000)</f>
        <v>6084.5160000000042</v>
      </c>
      <c r="O7" s="50">
        <f>'2016'!O249+(K7/1000)</f>
        <v>633.26899999999978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'2016'!N250+(J8/1000)</f>
        <v>1518.1</v>
      </c>
      <c r="O8" s="50">
        <f>'2016'!O250+(K8/1000)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5</v>
      </c>
      <c r="E9" s="46">
        <v>0</v>
      </c>
      <c r="F9" s="46">
        <v>2</v>
      </c>
      <c r="G9" s="46">
        <v>7</v>
      </c>
      <c r="H9" s="46">
        <v>2</v>
      </c>
      <c r="I9" s="47">
        <f t="shared" si="0"/>
        <v>16</v>
      </c>
      <c r="J9" s="48">
        <v>16523</v>
      </c>
      <c r="K9" s="48">
        <v>1679</v>
      </c>
      <c r="L9" s="48">
        <v>498645</v>
      </c>
      <c r="M9" s="52"/>
      <c r="N9" s="50">
        <f>'2016'!N251+(J9/1000)</f>
        <v>21343.545000000013</v>
      </c>
      <c r="O9" s="50">
        <f>'2016'!O251+(K9/1000)</f>
        <v>2499.9020000000019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2444</v>
      </c>
      <c r="K10" s="48">
        <v>0</v>
      </c>
      <c r="L10" s="56">
        <v>2951</v>
      </c>
      <c r="M10" s="57"/>
      <c r="N10" s="50">
        <f>'2016'!N252+(J10/1000)</f>
        <v>1683.5724999999991</v>
      </c>
      <c r="O10" s="50">
        <f>'2016'!O252+(K10/1000)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17</v>
      </c>
      <c r="E11" s="62">
        <f t="shared" si="1"/>
        <v>0</v>
      </c>
      <c r="F11" s="62">
        <f t="shared" si="1"/>
        <v>8</v>
      </c>
      <c r="G11" s="62">
        <f t="shared" si="1"/>
        <v>18</v>
      </c>
      <c r="H11" s="62">
        <f t="shared" si="1"/>
        <v>5</v>
      </c>
      <c r="I11" s="63">
        <f t="shared" si="1"/>
        <v>48</v>
      </c>
      <c r="J11" s="64">
        <f>SUM(J4:J10)</f>
        <v>43770</v>
      </c>
      <c r="K11" s="65">
        <f t="shared" si="1"/>
        <v>3629</v>
      </c>
      <c r="L11" s="66">
        <f t="shared" si="1"/>
        <v>1113162</v>
      </c>
      <c r="M11" s="67"/>
      <c r="N11" s="68">
        <f>SUM(N4:N10)</f>
        <v>111361.69550000003</v>
      </c>
      <c r="O11" s="69">
        <f>SUM(O4:O10)</f>
        <v>10031.785000000005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39</v>
      </c>
      <c r="E13" s="46">
        <v>26</v>
      </c>
      <c r="F13" s="46">
        <v>0</v>
      </c>
      <c r="G13" s="46">
        <v>28</v>
      </c>
      <c r="H13" s="46">
        <v>0</v>
      </c>
      <c r="I13" s="47">
        <f>SUM(D13:H13)</f>
        <v>93</v>
      </c>
      <c r="J13" s="82">
        <v>110171</v>
      </c>
      <c r="K13" s="82">
        <v>1926024</v>
      </c>
      <c r="L13" s="82">
        <v>3628143</v>
      </c>
      <c r="M13" s="50"/>
      <c r="N13" s="83">
        <f>'2016'!N255+(J13/1000)</f>
        <v>430190.79199999949</v>
      </c>
      <c r="O13" s="50">
        <f>'2016'!O255+(K13/1000)</f>
        <v>694733.66300000018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7</v>
      </c>
      <c r="E14" s="46">
        <v>6</v>
      </c>
      <c r="F14" s="46">
        <v>0</v>
      </c>
      <c r="G14" s="46">
        <v>9</v>
      </c>
      <c r="H14" s="46">
        <v>2</v>
      </c>
      <c r="I14" s="47">
        <f>SUM(D14:H14)</f>
        <v>24</v>
      </c>
      <c r="J14" s="82">
        <v>7653</v>
      </c>
      <c r="K14" s="82">
        <v>18651</v>
      </c>
      <c r="L14" s="82">
        <v>405987</v>
      </c>
      <c r="M14" s="50"/>
      <c r="N14" s="220">
        <f>'2016'!N256+(J14/1000)</f>
        <v>59216.924000000014</v>
      </c>
      <c r="O14" s="50">
        <f>'2016'!O256+(K14/1000)</f>
        <v>64484.95900000001</v>
      </c>
      <c r="P14" s="53"/>
      <c r="Q14" s="23"/>
      <c r="R14" s="23"/>
    </row>
    <row r="15" spans="1:18" s="24" customFormat="1" ht="14.25" x14ac:dyDescent="0.2">
      <c r="A15" s="59"/>
      <c r="B15" s="60"/>
      <c r="C15" s="61" t="s">
        <v>78</v>
      </c>
      <c r="D15" s="84">
        <f t="shared" ref="D15:L15" si="2">SUM(D13:D14)</f>
        <v>46</v>
      </c>
      <c r="E15" s="62">
        <f t="shared" si="2"/>
        <v>32</v>
      </c>
      <c r="F15" s="62">
        <f t="shared" si="2"/>
        <v>0</v>
      </c>
      <c r="G15" s="62">
        <f t="shared" si="2"/>
        <v>37</v>
      </c>
      <c r="H15" s="62">
        <f t="shared" si="2"/>
        <v>2</v>
      </c>
      <c r="I15" s="85">
        <f t="shared" si="2"/>
        <v>117</v>
      </c>
      <c r="J15" s="64">
        <f t="shared" si="2"/>
        <v>117824</v>
      </c>
      <c r="K15" s="65">
        <f t="shared" si="2"/>
        <v>1944675</v>
      </c>
      <c r="L15" s="65">
        <f t="shared" si="2"/>
        <v>4034130</v>
      </c>
      <c r="M15" s="69"/>
      <c r="N15" s="68">
        <f>SUM(N13:N14)</f>
        <v>489407.71599999949</v>
      </c>
      <c r="O15" s="69">
        <f>SUM(O13:O14)</f>
        <v>759218.62200000021</v>
      </c>
      <c r="P15" s="70"/>
      <c r="Q15" s="71"/>
      <c r="R15" s="71"/>
    </row>
    <row r="16" spans="1:18" s="24" customFormat="1" ht="14.25" x14ac:dyDescent="0.2">
      <c r="A16" s="86"/>
      <c r="B16" s="87" t="s">
        <v>79</v>
      </c>
      <c r="C16" s="88"/>
      <c r="D16" s="89">
        <f t="shared" ref="D16:L16" si="3">D11+D15</f>
        <v>63</v>
      </c>
      <c r="E16" s="90">
        <f t="shared" si="3"/>
        <v>32</v>
      </c>
      <c r="F16" s="90">
        <f t="shared" si="3"/>
        <v>8</v>
      </c>
      <c r="G16" s="90">
        <f t="shared" si="3"/>
        <v>55</v>
      </c>
      <c r="H16" s="90">
        <f t="shared" si="3"/>
        <v>7</v>
      </c>
      <c r="I16" s="91">
        <f t="shared" si="3"/>
        <v>165</v>
      </c>
      <c r="J16" s="92">
        <f t="shared" si="3"/>
        <v>161594</v>
      </c>
      <c r="K16" s="93">
        <f t="shared" si="3"/>
        <v>1948304</v>
      </c>
      <c r="L16" s="93">
        <f t="shared" si="3"/>
        <v>5147292</v>
      </c>
      <c r="M16" s="94"/>
      <c r="N16" s="95">
        <f>N11+N15</f>
        <v>600769.41149999946</v>
      </c>
      <c r="O16" s="94">
        <f>O11+O15</f>
        <v>769250.40700000024</v>
      </c>
      <c r="P16" s="96"/>
      <c r="Q16" s="71"/>
      <c r="R16" s="71"/>
    </row>
    <row r="17" spans="1:18" s="24" customFormat="1" x14ac:dyDescent="0.2">
      <c r="A17" s="97" t="s">
        <v>114</v>
      </c>
      <c r="B17" s="98"/>
      <c r="C17" s="98"/>
      <c r="D17" s="99"/>
      <c r="E17" s="99"/>
      <c r="F17" s="99"/>
      <c r="G17" s="100"/>
      <c r="H17" s="99"/>
      <c r="I17" s="99"/>
      <c r="J17" s="100"/>
      <c r="K17" s="100"/>
      <c r="L17" s="100"/>
      <c r="M17" s="101" t="s">
        <v>115</v>
      </c>
      <c r="N17" s="102">
        <v>17989</v>
      </c>
      <c r="O17" s="102">
        <v>6142</v>
      </c>
      <c r="P17" s="103"/>
      <c r="Q17" s="23"/>
      <c r="R17" s="23"/>
    </row>
    <row r="18" spans="1:18" s="24" customFormat="1" x14ac:dyDescent="0.2">
      <c r="A18" s="104" t="s">
        <v>92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0"/>
      <c r="N18" s="102"/>
      <c r="O18" s="102"/>
      <c r="P18" s="103"/>
      <c r="Q18" s="23"/>
      <c r="R18" s="23"/>
    </row>
    <row r="19" spans="1:18" s="24" customFormat="1" ht="13.5" thickBot="1" x14ac:dyDescent="0.25">
      <c r="A19" s="79" t="s">
        <v>93</v>
      </c>
      <c r="B19" s="80"/>
      <c r="C19" s="98"/>
      <c r="D19" s="105"/>
      <c r="E19" s="105"/>
      <c r="F19" s="105"/>
      <c r="G19" s="105"/>
      <c r="H19" s="105"/>
      <c r="I19" s="105"/>
      <c r="J19" s="105"/>
      <c r="K19" s="105"/>
      <c r="L19" s="43"/>
      <c r="M19" s="43"/>
      <c r="N19" s="106"/>
      <c r="O19" s="106"/>
      <c r="P19" s="107"/>
      <c r="Q19" s="23"/>
      <c r="R19" s="23"/>
    </row>
    <row r="20" spans="1:18" s="24" customFormat="1" ht="19.5" thickTop="1" x14ac:dyDescent="0.3">
      <c r="A20" s="79" t="s">
        <v>76</v>
      </c>
      <c r="B20" s="80"/>
      <c r="C20" s="98"/>
      <c r="D20" s="105"/>
      <c r="E20" s="105"/>
      <c r="F20" s="105"/>
      <c r="G20" s="105"/>
      <c r="H20" s="105"/>
      <c r="I20" s="108" t="s">
        <v>80</v>
      </c>
      <c r="J20" s="108"/>
      <c r="K20" s="109"/>
      <c r="L20" s="43"/>
      <c r="M20" s="43"/>
      <c r="N20" s="110" t="s">
        <v>29</v>
      </c>
      <c r="O20" s="110" t="s">
        <v>30</v>
      </c>
      <c r="P20" s="34"/>
      <c r="Q20" s="23"/>
      <c r="R20" s="23"/>
    </row>
    <row r="21" spans="1:18" s="24" customFormat="1" ht="19.5" thickBot="1" x14ac:dyDescent="0.35">
      <c r="A21" s="111" t="s">
        <v>103</v>
      </c>
      <c r="B21" s="112"/>
      <c r="C21" s="113"/>
      <c r="D21" s="114"/>
      <c r="E21" s="114"/>
      <c r="F21" s="114"/>
      <c r="G21" s="114"/>
      <c r="H21" s="114"/>
      <c r="I21" s="114"/>
      <c r="J21" s="115"/>
      <c r="K21" s="115"/>
      <c r="L21" s="116" t="s">
        <v>81</v>
      </c>
      <c r="M21" s="117"/>
      <c r="N21" s="121">
        <f>N16+N17</f>
        <v>618758.41149999946</v>
      </c>
      <c r="O21" s="121">
        <f>O16+O17</f>
        <v>775392.40700000024</v>
      </c>
      <c r="P21" s="119"/>
      <c r="Q21" s="23"/>
      <c r="R21" s="23"/>
    </row>
    <row r="22" spans="1:18" s="24" customFormat="1" ht="23.25" x14ac:dyDescent="0.35">
      <c r="A22" s="120">
        <f>A1+31</f>
        <v>42770</v>
      </c>
      <c r="B22" s="17"/>
      <c r="C22" s="18"/>
      <c r="D22" s="19" t="s">
        <v>0</v>
      </c>
      <c r="E22" s="20"/>
      <c r="F22" s="20"/>
      <c r="G22" s="20"/>
      <c r="H22" s="20"/>
      <c r="I22" s="20"/>
      <c r="J22" s="21" t="s">
        <v>1</v>
      </c>
      <c r="K22" s="20"/>
      <c r="L22" s="20"/>
      <c r="M22" s="20"/>
      <c r="N22" s="21" t="s">
        <v>2</v>
      </c>
      <c r="O22" s="20"/>
      <c r="P22" s="22"/>
      <c r="Q22" s="23"/>
      <c r="R22" s="23"/>
    </row>
    <row r="23" spans="1:18" s="24" customFormat="1" ht="14.25" x14ac:dyDescent="0.2">
      <c r="A23" s="26" t="s">
        <v>3</v>
      </c>
      <c r="B23" s="27"/>
      <c r="C23" s="28"/>
      <c r="D23" s="29"/>
      <c r="E23" s="30"/>
      <c r="F23" s="30"/>
      <c r="G23" s="30"/>
      <c r="H23" s="31" t="s">
        <v>61</v>
      </c>
      <c r="I23" s="32" t="s">
        <v>63</v>
      </c>
      <c r="J23" s="33" t="s">
        <v>9</v>
      </c>
      <c r="K23" s="32" t="s">
        <v>11</v>
      </c>
      <c r="L23" s="32" t="s">
        <v>10</v>
      </c>
      <c r="M23" s="32"/>
      <c r="N23" s="33" t="s">
        <v>9</v>
      </c>
      <c r="O23" s="32" t="s">
        <v>11</v>
      </c>
      <c r="P23" s="34"/>
      <c r="Q23" s="23"/>
      <c r="R23" s="23"/>
    </row>
    <row r="24" spans="1:18" s="24" customFormat="1" ht="14.25" x14ac:dyDescent="0.2">
      <c r="A24" s="35" t="s">
        <v>104</v>
      </c>
      <c r="B24" s="27"/>
      <c r="C24" s="28"/>
      <c r="D24" s="36" t="s">
        <v>57</v>
      </c>
      <c r="E24" s="37" t="s">
        <v>59</v>
      </c>
      <c r="F24" s="37" t="s">
        <v>58</v>
      </c>
      <c r="G24" s="37" t="s">
        <v>60</v>
      </c>
      <c r="H24" s="38" t="s">
        <v>62</v>
      </c>
      <c r="I24" s="37" t="s">
        <v>64</v>
      </c>
      <c r="J24" s="40" t="s">
        <v>18</v>
      </c>
      <c r="K24" s="38" t="s">
        <v>102</v>
      </c>
      <c r="L24" s="38" t="s">
        <v>18</v>
      </c>
      <c r="M24" s="38"/>
      <c r="N24" s="40" t="s">
        <v>21</v>
      </c>
      <c r="O24" s="38" t="s">
        <v>22</v>
      </c>
      <c r="P24" s="41"/>
      <c r="Q24" s="23"/>
      <c r="R24" s="23"/>
    </row>
    <row r="25" spans="1:18" s="24" customFormat="1" x14ac:dyDescent="0.2">
      <c r="A25" s="42" t="s">
        <v>105</v>
      </c>
      <c r="B25" s="43"/>
      <c r="C25" s="44"/>
      <c r="D25" s="45">
        <v>0</v>
      </c>
      <c r="E25" s="46">
        <v>0</v>
      </c>
      <c r="F25" s="46">
        <v>0</v>
      </c>
      <c r="G25" s="46">
        <v>2</v>
      </c>
      <c r="H25" s="46">
        <v>0</v>
      </c>
      <c r="I25" s="47">
        <f t="shared" ref="I25:I31" si="4">SUM(D25:H25)</f>
        <v>2</v>
      </c>
      <c r="J25" s="48">
        <v>0</v>
      </c>
      <c r="K25" s="48">
        <v>0</v>
      </c>
      <c r="L25" s="48">
        <v>0</v>
      </c>
      <c r="M25" s="49"/>
      <c r="N25" s="50">
        <f t="shared" ref="N25:O31" si="5">N4+(J25/1000)</f>
        <v>18549.499</v>
      </c>
      <c r="O25" s="50">
        <f t="shared" si="5"/>
        <v>1831.7200000000003</v>
      </c>
      <c r="P25" s="51"/>
      <c r="Q25" s="23"/>
      <c r="R25" s="23"/>
    </row>
    <row r="26" spans="1:18" s="24" customFormat="1" x14ac:dyDescent="0.2">
      <c r="A26" s="42" t="s">
        <v>106</v>
      </c>
      <c r="B26" s="43"/>
      <c r="C26" s="44"/>
      <c r="D26" s="45">
        <v>6</v>
      </c>
      <c r="E26" s="46">
        <v>0</v>
      </c>
      <c r="F26" s="46">
        <v>2</v>
      </c>
      <c r="G26" s="46">
        <v>1</v>
      </c>
      <c r="H26" s="46">
        <v>0</v>
      </c>
      <c r="I26" s="47">
        <f t="shared" si="4"/>
        <v>9</v>
      </c>
      <c r="J26" s="48">
        <v>13850</v>
      </c>
      <c r="K26" s="48">
        <v>1240</v>
      </c>
      <c r="L26" s="48">
        <v>301664</v>
      </c>
      <c r="M26" s="52"/>
      <c r="N26" s="50">
        <f t="shared" si="5"/>
        <v>48780.457000000009</v>
      </c>
      <c r="O26" s="50">
        <f t="shared" si="5"/>
        <v>3891.9850000000029</v>
      </c>
      <c r="P26" s="53"/>
      <c r="Q26" s="23"/>
      <c r="R26" s="23"/>
    </row>
    <row r="27" spans="1:18" s="24" customFormat="1" x14ac:dyDescent="0.2">
      <c r="A27" s="42" t="s">
        <v>107</v>
      </c>
      <c r="B27" s="43"/>
      <c r="C27" s="44"/>
      <c r="D27" s="45">
        <v>4</v>
      </c>
      <c r="E27" s="46">
        <v>0</v>
      </c>
      <c r="F27" s="46">
        <v>1</v>
      </c>
      <c r="G27" s="46">
        <v>5</v>
      </c>
      <c r="H27" s="46">
        <v>3</v>
      </c>
      <c r="I27" s="47">
        <f t="shared" si="4"/>
        <v>13</v>
      </c>
      <c r="J27" s="48">
        <v>4087</v>
      </c>
      <c r="K27" s="48">
        <v>280</v>
      </c>
      <c r="L27" s="48">
        <v>128576</v>
      </c>
      <c r="M27" s="52"/>
      <c r="N27" s="50">
        <f t="shared" si="5"/>
        <v>13419.942999999997</v>
      </c>
      <c r="O27" s="50">
        <f t="shared" si="5"/>
        <v>1163.4409999999996</v>
      </c>
      <c r="P27" s="53"/>
      <c r="Q27" s="23"/>
      <c r="R27" s="23"/>
    </row>
    <row r="28" spans="1:18" s="24" customFormat="1" x14ac:dyDescent="0.2">
      <c r="A28" s="42" t="s">
        <v>108</v>
      </c>
      <c r="B28" s="43"/>
      <c r="C28" s="44"/>
      <c r="D28" s="45">
        <v>1</v>
      </c>
      <c r="E28" s="46">
        <v>0</v>
      </c>
      <c r="F28" s="46">
        <v>1</v>
      </c>
      <c r="G28" s="46">
        <v>0</v>
      </c>
      <c r="H28" s="46">
        <v>0</v>
      </c>
      <c r="I28" s="47">
        <f t="shared" si="4"/>
        <v>2</v>
      </c>
      <c r="J28" s="48">
        <v>1767</v>
      </c>
      <c r="K28" s="48">
        <v>0</v>
      </c>
      <c r="L28" s="48">
        <v>63472</v>
      </c>
      <c r="M28" s="52"/>
      <c r="N28" s="50">
        <f t="shared" si="5"/>
        <v>6086.283000000004</v>
      </c>
      <c r="O28" s="50">
        <f t="shared" si="5"/>
        <v>633.26899999999978</v>
      </c>
      <c r="P28" s="53"/>
      <c r="Q28" s="23"/>
      <c r="R28" s="23"/>
    </row>
    <row r="29" spans="1:18" s="24" customFormat="1" x14ac:dyDescent="0.2">
      <c r="A29" s="42" t="s">
        <v>109</v>
      </c>
      <c r="B29" s="43"/>
      <c r="C29" s="44"/>
      <c r="D29" s="45">
        <v>0</v>
      </c>
      <c r="E29" s="46">
        <v>0</v>
      </c>
      <c r="F29" s="46">
        <v>1</v>
      </c>
      <c r="G29" s="46">
        <v>1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1518.1</v>
      </c>
      <c r="O29" s="50">
        <f t="shared" si="5"/>
        <v>10</v>
      </c>
      <c r="P29" s="53"/>
      <c r="Q29" s="23"/>
      <c r="R29" s="23"/>
    </row>
    <row r="30" spans="1:18" s="24" customFormat="1" x14ac:dyDescent="0.2">
      <c r="A30" s="42" t="s">
        <v>110</v>
      </c>
      <c r="B30" s="43"/>
      <c r="C30" s="44"/>
      <c r="D30" s="45">
        <v>7</v>
      </c>
      <c r="E30" s="46">
        <v>0</v>
      </c>
      <c r="F30" s="46">
        <v>1</v>
      </c>
      <c r="G30" s="46">
        <v>6</v>
      </c>
      <c r="H30" s="46">
        <v>2</v>
      </c>
      <c r="I30" s="47">
        <f t="shared" si="4"/>
        <v>16</v>
      </c>
      <c r="J30" s="48">
        <v>14208</v>
      </c>
      <c r="K30" s="48">
        <v>1416</v>
      </c>
      <c r="L30" s="48">
        <v>422924</v>
      </c>
      <c r="M30" s="52"/>
      <c r="N30" s="50">
        <f t="shared" si="5"/>
        <v>21357.753000000012</v>
      </c>
      <c r="O30" s="50">
        <f t="shared" si="5"/>
        <v>2501.318000000002</v>
      </c>
      <c r="P30" s="53"/>
      <c r="Q30" s="23"/>
      <c r="R30" s="23"/>
    </row>
    <row r="31" spans="1:18" s="24" customFormat="1" x14ac:dyDescent="0.2">
      <c r="A31" s="42" t="s">
        <v>111</v>
      </c>
      <c r="B31" s="43"/>
      <c r="C31" s="44"/>
      <c r="D31" s="45">
        <v>1</v>
      </c>
      <c r="E31" s="46">
        <v>0</v>
      </c>
      <c r="F31" s="46">
        <v>0</v>
      </c>
      <c r="G31" s="46">
        <v>3</v>
      </c>
      <c r="H31" s="46">
        <v>0</v>
      </c>
      <c r="I31" s="55">
        <f t="shared" si="4"/>
        <v>4</v>
      </c>
      <c r="J31" s="48">
        <v>2151</v>
      </c>
      <c r="K31" s="48">
        <v>0</v>
      </c>
      <c r="L31" s="56">
        <v>2461</v>
      </c>
      <c r="M31" s="57"/>
      <c r="N31" s="50">
        <f t="shared" si="5"/>
        <v>1685.7234999999991</v>
      </c>
      <c r="O31" s="50">
        <f t="shared" si="5"/>
        <v>2.9880000000000004</v>
      </c>
      <c r="P31" s="58"/>
      <c r="Q31" s="23"/>
      <c r="R31" s="23"/>
    </row>
    <row r="32" spans="1:18" s="24" customFormat="1" ht="14.25" x14ac:dyDescent="0.2">
      <c r="A32" s="59"/>
      <c r="B32" s="60"/>
      <c r="C32" s="61" t="s">
        <v>77</v>
      </c>
      <c r="D32" s="62">
        <f t="shared" ref="D32:I32" si="6">SUM(D25:D31)</f>
        <v>19</v>
      </c>
      <c r="E32" s="62">
        <f t="shared" si="6"/>
        <v>0</v>
      </c>
      <c r="F32" s="62">
        <f t="shared" si="6"/>
        <v>6</v>
      </c>
      <c r="G32" s="62">
        <f t="shared" si="6"/>
        <v>18</v>
      </c>
      <c r="H32" s="62">
        <f t="shared" si="6"/>
        <v>5</v>
      </c>
      <c r="I32" s="63">
        <f t="shared" si="6"/>
        <v>48</v>
      </c>
      <c r="J32" s="64">
        <f>SUM(J25:J31)</f>
        <v>36063</v>
      </c>
      <c r="K32" s="65">
        <f>SUM(K25:K31)</f>
        <v>2936</v>
      </c>
      <c r="L32" s="66">
        <f>SUM(L25:L31)</f>
        <v>919097</v>
      </c>
      <c r="M32" s="67"/>
      <c r="N32" s="68">
        <f>SUM(N25:N31)</f>
        <v>111397.75850000003</v>
      </c>
      <c r="O32" s="69">
        <f>SUM(O25:O31)</f>
        <v>10034.721000000003</v>
      </c>
      <c r="P32" s="70"/>
      <c r="Q32" s="71"/>
      <c r="R32" s="71"/>
    </row>
    <row r="33" spans="1:18" s="24" customFormat="1" ht="14.25" x14ac:dyDescent="0.2">
      <c r="A33" s="72" t="s">
        <v>23</v>
      </c>
      <c r="B33" s="73"/>
      <c r="C33" s="74"/>
      <c r="D33" s="75"/>
      <c r="E33" s="76"/>
      <c r="F33" s="76"/>
      <c r="G33" s="76"/>
      <c r="H33" s="76"/>
      <c r="I33" s="47"/>
      <c r="J33" s="77"/>
      <c r="K33" s="77"/>
      <c r="L33" s="77"/>
      <c r="M33" s="50"/>
      <c r="N33" s="83"/>
      <c r="O33" s="50"/>
      <c r="P33" s="53"/>
      <c r="Q33" s="23"/>
      <c r="R33" s="23"/>
    </row>
    <row r="34" spans="1:18" s="24" customFormat="1" x14ac:dyDescent="0.2">
      <c r="A34" s="79" t="s">
        <v>112</v>
      </c>
      <c r="B34" s="80"/>
      <c r="C34" s="81"/>
      <c r="D34" s="45">
        <v>40</v>
      </c>
      <c r="E34" s="46">
        <v>26</v>
      </c>
      <c r="F34" s="46">
        <v>0</v>
      </c>
      <c r="G34" s="46">
        <v>27</v>
      </c>
      <c r="H34" s="46">
        <v>0</v>
      </c>
      <c r="I34" s="47">
        <f>SUM(D34:H34)</f>
        <v>93</v>
      </c>
      <c r="J34" s="82">
        <v>101658</v>
      </c>
      <c r="K34" s="82">
        <v>1775111</v>
      </c>
      <c r="L34" s="82">
        <v>3215465</v>
      </c>
      <c r="M34" s="50"/>
      <c r="N34" s="83">
        <f>N13+(J34/1000)</f>
        <v>430292.44999999949</v>
      </c>
      <c r="O34" s="50">
        <f>O13+(K34/1000)</f>
        <v>696508.77400000021</v>
      </c>
      <c r="P34" s="53"/>
      <c r="Q34" s="23"/>
      <c r="R34" s="23"/>
    </row>
    <row r="35" spans="1:18" s="24" customFormat="1" x14ac:dyDescent="0.2">
      <c r="A35" s="79" t="s">
        <v>113</v>
      </c>
      <c r="B35" s="80"/>
      <c r="C35" s="81"/>
      <c r="D35" s="45">
        <v>7</v>
      </c>
      <c r="E35" s="46">
        <v>6</v>
      </c>
      <c r="F35" s="46">
        <v>0</v>
      </c>
      <c r="G35" s="46">
        <v>9</v>
      </c>
      <c r="H35" s="46">
        <v>2</v>
      </c>
      <c r="I35" s="47">
        <f>SUM(D35:H35)</f>
        <v>24</v>
      </c>
      <c r="J35" s="82">
        <v>4933</v>
      </c>
      <c r="K35" s="82">
        <v>16660</v>
      </c>
      <c r="L35" s="82">
        <v>358249</v>
      </c>
      <c r="M35" s="50"/>
      <c r="N35" s="83">
        <f>N14+(J35/1000)</f>
        <v>59221.857000000011</v>
      </c>
      <c r="O35" s="50">
        <f>O14+(K35/1000)</f>
        <v>64501.619000000013</v>
      </c>
      <c r="P35" s="53"/>
      <c r="Q35" s="23"/>
      <c r="R35" s="23"/>
    </row>
    <row r="36" spans="1:18" s="24" customFormat="1" ht="14.25" x14ac:dyDescent="0.2">
      <c r="A36" s="59"/>
      <c r="B36" s="60"/>
      <c r="C36" s="61" t="s">
        <v>78</v>
      </c>
      <c r="D36" s="84">
        <f t="shared" ref="D36:L36" si="7">SUM(D34:D35)</f>
        <v>47</v>
      </c>
      <c r="E36" s="62">
        <f t="shared" si="7"/>
        <v>32</v>
      </c>
      <c r="F36" s="62">
        <f t="shared" si="7"/>
        <v>0</v>
      </c>
      <c r="G36" s="62">
        <f t="shared" si="7"/>
        <v>36</v>
      </c>
      <c r="H36" s="62">
        <f t="shared" si="7"/>
        <v>2</v>
      </c>
      <c r="I36" s="85">
        <f t="shared" si="7"/>
        <v>117</v>
      </c>
      <c r="J36" s="64">
        <f t="shared" si="7"/>
        <v>106591</v>
      </c>
      <c r="K36" s="65">
        <f t="shared" si="7"/>
        <v>1791771</v>
      </c>
      <c r="L36" s="65">
        <f t="shared" si="7"/>
        <v>3573714</v>
      </c>
      <c r="M36" s="69"/>
      <c r="N36" s="68">
        <f>SUM(N34:N35)</f>
        <v>489514.30699999951</v>
      </c>
      <c r="O36" s="69">
        <f>SUM(O34:O35)</f>
        <v>761010.39300000027</v>
      </c>
      <c r="P36" s="70"/>
      <c r="Q36" s="71"/>
      <c r="R36" s="71"/>
    </row>
    <row r="37" spans="1:18" s="24" customFormat="1" ht="14.25" x14ac:dyDescent="0.2">
      <c r="A37" s="86"/>
      <c r="B37" s="87" t="s">
        <v>79</v>
      </c>
      <c r="C37" s="88"/>
      <c r="D37" s="89">
        <f t="shared" ref="D37:L37" si="8">D32+D36</f>
        <v>66</v>
      </c>
      <c r="E37" s="90">
        <f t="shared" si="8"/>
        <v>32</v>
      </c>
      <c r="F37" s="90">
        <f t="shared" si="8"/>
        <v>6</v>
      </c>
      <c r="G37" s="90">
        <f t="shared" si="8"/>
        <v>54</v>
      </c>
      <c r="H37" s="90">
        <f t="shared" si="8"/>
        <v>7</v>
      </c>
      <c r="I37" s="91">
        <f t="shared" si="8"/>
        <v>165</v>
      </c>
      <c r="J37" s="92">
        <f t="shared" si="8"/>
        <v>142654</v>
      </c>
      <c r="K37" s="93">
        <f t="shared" si="8"/>
        <v>1794707</v>
      </c>
      <c r="L37" s="93">
        <f t="shared" si="8"/>
        <v>4492811</v>
      </c>
      <c r="M37" s="94"/>
      <c r="N37" s="95">
        <f>N32+N36</f>
        <v>600912.06549999956</v>
      </c>
      <c r="O37" s="94">
        <f>O32+O36</f>
        <v>771045.11400000029</v>
      </c>
      <c r="P37" s="96"/>
      <c r="Q37" s="71"/>
      <c r="R37" s="71"/>
    </row>
    <row r="38" spans="1:18" s="24" customFormat="1" x14ac:dyDescent="0.2">
      <c r="A38" s="97" t="s">
        <v>114</v>
      </c>
      <c r="B38" s="98"/>
      <c r="C38" s="98"/>
      <c r="D38" s="99"/>
      <c r="E38" s="99"/>
      <c r="F38" s="99"/>
      <c r="G38" s="100"/>
      <c r="H38" s="99"/>
      <c r="I38" s="99"/>
      <c r="J38" s="100"/>
      <c r="K38" s="100"/>
      <c r="L38" s="100"/>
      <c r="M38" s="101" t="s">
        <v>115</v>
      </c>
      <c r="N38" s="102">
        <v>17989</v>
      </c>
      <c r="O38" s="102">
        <v>6142</v>
      </c>
      <c r="P38" s="103"/>
      <c r="Q38" s="23"/>
      <c r="R38" s="23"/>
    </row>
    <row r="39" spans="1:18" s="24" customFormat="1" x14ac:dyDescent="0.2">
      <c r="A39" s="104" t="s">
        <v>92</v>
      </c>
      <c r="B39" s="98"/>
      <c r="C39" s="98"/>
      <c r="D39" s="99"/>
      <c r="E39" s="99"/>
      <c r="F39" s="99"/>
      <c r="G39" s="100"/>
      <c r="H39" s="99"/>
      <c r="I39" s="99"/>
      <c r="J39" s="100"/>
      <c r="K39" s="100"/>
      <c r="L39" s="100"/>
      <c r="M39" s="100"/>
      <c r="N39" s="102"/>
      <c r="O39" s="102"/>
      <c r="P39" s="103"/>
      <c r="Q39" s="23"/>
      <c r="R39" s="23"/>
    </row>
    <row r="40" spans="1:18" s="24" customFormat="1" ht="13.5" thickBot="1" x14ac:dyDescent="0.25">
      <c r="A40" s="79" t="s">
        <v>93</v>
      </c>
      <c r="B40" s="80"/>
      <c r="C40" s="98"/>
      <c r="D40" s="105"/>
      <c r="E40" s="105"/>
      <c r="F40" s="105"/>
      <c r="G40" s="105"/>
      <c r="H40" s="105"/>
      <c r="I40" s="105"/>
      <c r="J40" s="105"/>
      <c r="K40" s="105"/>
      <c r="L40" s="43"/>
      <c r="M40" s="43"/>
      <c r="N40" s="106"/>
      <c r="O40" s="106"/>
      <c r="P40" s="107"/>
      <c r="Q40" s="23"/>
      <c r="R40" s="23"/>
    </row>
    <row r="41" spans="1:18" s="24" customFormat="1" ht="19.5" thickTop="1" x14ac:dyDescent="0.3">
      <c r="A41" s="79" t="s">
        <v>76</v>
      </c>
      <c r="B41" s="80"/>
      <c r="C41" s="98"/>
      <c r="D41" s="105"/>
      <c r="E41" s="105"/>
      <c r="F41" s="105"/>
      <c r="G41" s="105"/>
      <c r="H41" s="105"/>
      <c r="I41" s="108" t="s">
        <v>80</v>
      </c>
      <c r="J41" s="108"/>
      <c r="K41" s="109"/>
      <c r="L41" s="43"/>
      <c r="M41" s="43"/>
      <c r="N41" s="110" t="s">
        <v>29</v>
      </c>
      <c r="O41" s="110" t="s">
        <v>30</v>
      </c>
      <c r="P41" s="34"/>
      <c r="Q41" s="23"/>
      <c r="R41" s="23"/>
    </row>
    <row r="42" spans="1:18" s="24" customFormat="1" ht="19.5" thickBot="1" x14ac:dyDescent="0.35">
      <c r="A42" s="111" t="s">
        <v>103</v>
      </c>
      <c r="B42" s="112"/>
      <c r="C42" s="113"/>
      <c r="D42" s="114"/>
      <c r="E42" s="114"/>
      <c r="F42" s="114"/>
      <c r="G42" s="114"/>
      <c r="H42" s="114"/>
      <c r="I42" s="114"/>
      <c r="J42" s="115"/>
      <c r="K42" s="115"/>
      <c r="L42" s="116" t="s">
        <v>81</v>
      </c>
      <c r="M42" s="117"/>
      <c r="N42" s="121">
        <f>N37+N38</f>
        <v>618901.06549999956</v>
      </c>
      <c r="O42" s="121">
        <f>O37+O38</f>
        <v>777187.11400000029</v>
      </c>
      <c r="P42" s="119"/>
      <c r="Q42" s="23"/>
      <c r="R42" s="23"/>
    </row>
    <row r="43" spans="1:18" s="24" customFormat="1" ht="23.25" x14ac:dyDescent="0.35">
      <c r="A43" s="120">
        <f>A22+31</f>
        <v>42801</v>
      </c>
      <c r="B43" s="17"/>
      <c r="C43" s="18"/>
      <c r="D43" s="19" t="s">
        <v>0</v>
      </c>
      <c r="E43" s="20"/>
      <c r="F43" s="20"/>
      <c r="G43" s="20"/>
      <c r="H43" s="20"/>
      <c r="I43" s="20"/>
      <c r="J43" s="21" t="s">
        <v>1</v>
      </c>
      <c r="K43" s="20"/>
      <c r="L43" s="20"/>
      <c r="M43" s="20"/>
      <c r="N43" s="21" t="s">
        <v>2</v>
      </c>
      <c r="O43" s="20"/>
      <c r="P43" s="22"/>
      <c r="Q43" s="23"/>
      <c r="R43" s="23"/>
    </row>
    <row r="44" spans="1:18" s="24" customFormat="1" ht="14.25" x14ac:dyDescent="0.2">
      <c r="A44" s="26" t="s">
        <v>3</v>
      </c>
      <c r="B44" s="27"/>
      <c r="C44" s="28"/>
      <c r="D44" s="29"/>
      <c r="E44" s="30"/>
      <c r="F44" s="30"/>
      <c r="G44" s="30"/>
      <c r="H44" s="31" t="s">
        <v>61</v>
      </c>
      <c r="I44" s="32" t="s">
        <v>63</v>
      </c>
      <c r="J44" s="33" t="s">
        <v>9</v>
      </c>
      <c r="K44" s="32" t="s">
        <v>11</v>
      </c>
      <c r="L44" s="32" t="s">
        <v>10</v>
      </c>
      <c r="M44" s="32"/>
      <c r="N44" s="33" t="s">
        <v>9</v>
      </c>
      <c r="O44" s="32" t="s">
        <v>11</v>
      </c>
      <c r="P44" s="34"/>
      <c r="Q44" s="23"/>
      <c r="R44" s="23"/>
    </row>
    <row r="45" spans="1:18" s="24" customFormat="1" ht="14.25" x14ac:dyDescent="0.2">
      <c r="A45" s="35" t="s">
        <v>104</v>
      </c>
      <c r="B45" s="27"/>
      <c r="C45" s="28"/>
      <c r="D45" s="36" t="s">
        <v>57</v>
      </c>
      <c r="E45" s="37" t="s">
        <v>59</v>
      </c>
      <c r="F45" s="37" t="s">
        <v>58</v>
      </c>
      <c r="G45" s="37" t="s">
        <v>60</v>
      </c>
      <c r="H45" s="38" t="s">
        <v>62</v>
      </c>
      <c r="I45" s="37" t="s">
        <v>64</v>
      </c>
      <c r="J45" s="40" t="s">
        <v>18</v>
      </c>
      <c r="K45" s="38" t="s">
        <v>102</v>
      </c>
      <c r="L45" s="38" t="s">
        <v>18</v>
      </c>
      <c r="M45" s="38"/>
      <c r="N45" s="40" t="s">
        <v>21</v>
      </c>
      <c r="O45" s="38" t="s">
        <v>22</v>
      </c>
      <c r="P45" s="41"/>
      <c r="Q45" s="23"/>
      <c r="R45" s="23"/>
    </row>
    <row r="46" spans="1:18" s="24" customFormat="1" x14ac:dyDescent="0.2">
      <c r="A46" s="42" t="s">
        <v>105</v>
      </c>
      <c r="B46" s="43"/>
      <c r="C46" s="44"/>
      <c r="D46" s="45">
        <v>0</v>
      </c>
      <c r="E46" s="46">
        <v>0</v>
      </c>
      <c r="F46" s="46">
        <v>0</v>
      </c>
      <c r="G46" s="46">
        <v>2</v>
      </c>
      <c r="H46" s="46">
        <v>0</v>
      </c>
      <c r="I46" s="47">
        <f t="shared" ref="I46:I52" si="9">SUM(D46:H46)</f>
        <v>2</v>
      </c>
      <c r="J46" s="48">
        <v>0</v>
      </c>
      <c r="K46" s="48">
        <v>0</v>
      </c>
      <c r="L46" s="48">
        <v>0</v>
      </c>
      <c r="M46" s="49"/>
      <c r="N46" s="50">
        <f t="shared" ref="N46:O52" si="10">N25+(J46/1000)</f>
        <v>18549.499</v>
      </c>
      <c r="O46" s="50">
        <f t="shared" si="10"/>
        <v>1831.7200000000003</v>
      </c>
      <c r="P46" s="51"/>
      <c r="Q46" s="23"/>
      <c r="R46" s="23"/>
    </row>
    <row r="47" spans="1:18" s="24" customFormat="1" x14ac:dyDescent="0.2">
      <c r="A47" s="42" t="s">
        <v>106</v>
      </c>
      <c r="B47" s="43"/>
      <c r="C47" s="44"/>
      <c r="D47" s="45">
        <v>6</v>
      </c>
      <c r="E47" s="46">
        <v>0</v>
      </c>
      <c r="F47" s="46">
        <v>2</v>
      </c>
      <c r="G47" s="46">
        <v>1</v>
      </c>
      <c r="H47" s="46">
        <v>0</v>
      </c>
      <c r="I47" s="47">
        <f t="shared" si="9"/>
        <v>9</v>
      </c>
      <c r="J47" s="48">
        <v>18431</v>
      </c>
      <c r="K47" s="48">
        <v>1653</v>
      </c>
      <c r="L47" s="48">
        <v>423705</v>
      </c>
      <c r="M47" s="52"/>
      <c r="N47" s="50">
        <f t="shared" si="10"/>
        <v>48798.888000000006</v>
      </c>
      <c r="O47" s="50">
        <f t="shared" si="10"/>
        <v>3893.6380000000026</v>
      </c>
      <c r="P47" s="53"/>
      <c r="Q47" s="23"/>
      <c r="R47" s="23"/>
    </row>
    <row r="48" spans="1:18" s="24" customFormat="1" x14ac:dyDescent="0.2">
      <c r="A48" s="42" t="s">
        <v>107</v>
      </c>
      <c r="B48" s="43"/>
      <c r="C48" s="44"/>
      <c r="D48" s="45">
        <v>4</v>
      </c>
      <c r="E48" s="46">
        <v>0</v>
      </c>
      <c r="F48" s="46">
        <v>2</v>
      </c>
      <c r="G48" s="46">
        <v>4</v>
      </c>
      <c r="H48" s="46">
        <v>3</v>
      </c>
      <c r="I48" s="47">
        <f t="shared" si="9"/>
        <v>13</v>
      </c>
      <c r="J48" s="48">
        <v>6350</v>
      </c>
      <c r="K48" s="48">
        <v>281</v>
      </c>
      <c r="L48" s="48">
        <v>183512</v>
      </c>
      <c r="M48" s="52"/>
      <c r="N48" s="50">
        <f t="shared" si="10"/>
        <v>13426.292999999998</v>
      </c>
      <c r="O48" s="50">
        <f t="shared" si="10"/>
        <v>1163.7219999999995</v>
      </c>
      <c r="P48" s="53"/>
      <c r="Q48" s="23"/>
      <c r="R48" s="23"/>
    </row>
    <row r="49" spans="1:18" s="24" customFormat="1" x14ac:dyDescent="0.2">
      <c r="A49" s="42" t="s">
        <v>108</v>
      </c>
      <c r="B49" s="43"/>
      <c r="C49" s="44"/>
      <c r="D49" s="45">
        <v>1</v>
      </c>
      <c r="E49" s="46">
        <v>0</v>
      </c>
      <c r="F49" s="46">
        <v>1</v>
      </c>
      <c r="G49" s="46">
        <v>0</v>
      </c>
      <c r="H49" s="46">
        <v>0</v>
      </c>
      <c r="I49" s="47">
        <f t="shared" si="9"/>
        <v>2</v>
      </c>
      <c r="J49" s="48">
        <v>1934</v>
      </c>
      <c r="K49" s="48">
        <v>0</v>
      </c>
      <c r="L49" s="48">
        <v>70070</v>
      </c>
      <c r="M49" s="52"/>
      <c r="N49" s="50">
        <f t="shared" si="10"/>
        <v>6088.2170000000042</v>
      </c>
      <c r="O49" s="50">
        <f t="shared" si="10"/>
        <v>633.26899999999978</v>
      </c>
      <c r="P49" s="53"/>
      <c r="Q49" s="23"/>
      <c r="R49" s="23"/>
    </row>
    <row r="50" spans="1:18" s="24" customFormat="1" x14ac:dyDescent="0.2">
      <c r="A50" s="42" t="s">
        <v>109</v>
      </c>
      <c r="B50" s="43"/>
      <c r="C50" s="44"/>
      <c r="D50" s="45">
        <v>0</v>
      </c>
      <c r="E50" s="46">
        <v>0</v>
      </c>
      <c r="F50" s="46">
        <v>1</v>
      </c>
      <c r="G50" s="46">
        <v>1</v>
      </c>
      <c r="H50" s="46">
        <v>0</v>
      </c>
      <c r="I50" s="47">
        <f t="shared" si="9"/>
        <v>2</v>
      </c>
      <c r="J50" s="48">
        <v>0</v>
      </c>
      <c r="K50" s="48">
        <v>0</v>
      </c>
      <c r="L50" s="48">
        <v>0</v>
      </c>
      <c r="M50" s="52"/>
      <c r="N50" s="50">
        <f t="shared" si="10"/>
        <v>1518.1</v>
      </c>
      <c r="O50" s="50">
        <f t="shared" si="10"/>
        <v>10</v>
      </c>
      <c r="P50" s="53"/>
      <c r="Q50" s="23"/>
      <c r="R50" s="23"/>
    </row>
    <row r="51" spans="1:18" s="24" customFormat="1" x14ac:dyDescent="0.2">
      <c r="A51" s="42" t="s">
        <v>110</v>
      </c>
      <c r="B51" s="43"/>
      <c r="C51" s="44"/>
      <c r="D51" s="45">
        <v>5</v>
      </c>
      <c r="E51" s="46">
        <v>0</v>
      </c>
      <c r="F51" s="46">
        <v>2</v>
      </c>
      <c r="G51" s="46">
        <v>7</v>
      </c>
      <c r="H51" s="46">
        <v>2</v>
      </c>
      <c r="I51" s="47">
        <f t="shared" si="9"/>
        <v>16</v>
      </c>
      <c r="J51" s="48">
        <v>17008</v>
      </c>
      <c r="K51" s="48">
        <v>1739</v>
      </c>
      <c r="L51" s="48">
        <v>475465</v>
      </c>
      <c r="M51" s="52"/>
      <c r="N51" s="50">
        <f t="shared" si="10"/>
        <v>21374.761000000013</v>
      </c>
      <c r="O51" s="50">
        <f t="shared" si="10"/>
        <v>2503.0570000000021</v>
      </c>
      <c r="P51" s="53"/>
      <c r="Q51" s="23"/>
      <c r="R51" s="23"/>
    </row>
    <row r="52" spans="1:18" s="24" customFormat="1" x14ac:dyDescent="0.2">
      <c r="A52" s="42" t="s">
        <v>111</v>
      </c>
      <c r="B52" s="43"/>
      <c r="C52" s="44"/>
      <c r="D52" s="45">
        <v>1</v>
      </c>
      <c r="E52" s="46">
        <v>0</v>
      </c>
      <c r="F52" s="46">
        <v>0</v>
      </c>
      <c r="G52" s="46">
        <v>3</v>
      </c>
      <c r="H52" s="46">
        <v>0</v>
      </c>
      <c r="I52" s="55">
        <f t="shared" si="9"/>
        <v>4</v>
      </c>
      <c r="J52" s="48">
        <v>2352</v>
      </c>
      <c r="K52" s="48">
        <v>0</v>
      </c>
      <c r="L52" s="56">
        <v>2919</v>
      </c>
      <c r="M52" s="57"/>
      <c r="N52" s="50">
        <f t="shared" si="10"/>
        <v>1688.0754999999992</v>
      </c>
      <c r="O52" s="50">
        <f t="shared" si="10"/>
        <v>2.9880000000000004</v>
      </c>
      <c r="P52" s="58"/>
      <c r="Q52" s="23"/>
      <c r="R52" s="23"/>
    </row>
    <row r="53" spans="1:18" s="24" customFormat="1" ht="14.25" x14ac:dyDescent="0.2">
      <c r="A53" s="59"/>
      <c r="B53" s="60"/>
      <c r="C53" s="61" t="s">
        <v>77</v>
      </c>
      <c r="D53" s="62">
        <f t="shared" ref="D53:I53" si="11">SUM(D46:D52)</f>
        <v>17</v>
      </c>
      <c r="E53" s="62">
        <f t="shared" si="11"/>
        <v>0</v>
      </c>
      <c r="F53" s="62">
        <f t="shared" si="11"/>
        <v>8</v>
      </c>
      <c r="G53" s="62">
        <f t="shared" si="11"/>
        <v>18</v>
      </c>
      <c r="H53" s="62">
        <f t="shared" si="11"/>
        <v>5</v>
      </c>
      <c r="I53" s="63">
        <f t="shared" si="11"/>
        <v>48</v>
      </c>
      <c r="J53" s="64">
        <f>SUM(J46:J52)</f>
        <v>46075</v>
      </c>
      <c r="K53" s="65">
        <f>SUM(K46:K52)</f>
        <v>3673</v>
      </c>
      <c r="L53" s="66">
        <f>SUM(L46:L52)</f>
        <v>1155671</v>
      </c>
      <c r="M53" s="67"/>
      <c r="N53" s="68">
        <f>SUM(N46:N52)</f>
        <v>111443.83350000002</v>
      </c>
      <c r="O53" s="69">
        <f>SUM(O46:O52)</f>
        <v>10038.394000000004</v>
      </c>
      <c r="P53" s="70"/>
      <c r="Q53" s="71"/>
      <c r="R53" s="71"/>
    </row>
    <row r="54" spans="1:18" s="24" customFormat="1" ht="14.25" x14ac:dyDescent="0.2">
      <c r="A54" s="72" t="s">
        <v>23</v>
      </c>
      <c r="B54" s="73"/>
      <c r="C54" s="74"/>
      <c r="D54" s="75"/>
      <c r="E54" s="76"/>
      <c r="F54" s="76"/>
      <c r="G54" s="76"/>
      <c r="H54" s="76"/>
      <c r="I54" s="47"/>
      <c r="J54" s="77"/>
      <c r="K54" s="77"/>
      <c r="L54" s="77"/>
      <c r="M54" s="50"/>
      <c r="N54" s="83"/>
      <c r="O54" s="50"/>
      <c r="P54" s="53"/>
      <c r="Q54" s="23"/>
      <c r="R54" s="23"/>
    </row>
    <row r="55" spans="1:18" s="24" customFormat="1" x14ac:dyDescent="0.2">
      <c r="A55" s="79" t="s">
        <v>112</v>
      </c>
      <c r="B55" s="80"/>
      <c r="C55" s="81"/>
      <c r="D55" s="45">
        <v>40</v>
      </c>
      <c r="E55" s="46">
        <v>26</v>
      </c>
      <c r="F55" s="46">
        <v>0</v>
      </c>
      <c r="G55" s="46">
        <v>27</v>
      </c>
      <c r="H55" s="46">
        <v>0</v>
      </c>
      <c r="I55" s="47">
        <f>SUM(D55:H55)</f>
        <v>93</v>
      </c>
      <c r="J55" s="82">
        <v>123042</v>
      </c>
      <c r="K55" s="82">
        <v>2096083</v>
      </c>
      <c r="L55" s="82">
        <v>3762987</v>
      </c>
      <c r="M55" s="50"/>
      <c r="N55" s="83">
        <f>N34+(J55/1000)</f>
        <v>430415.4919999995</v>
      </c>
      <c r="O55" s="50">
        <f>O34+(K55/1000)</f>
        <v>698604.85700000019</v>
      </c>
      <c r="P55" s="53"/>
      <c r="Q55" s="23"/>
      <c r="R55" s="23"/>
    </row>
    <row r="56" spans="1:18" s="24" customFormat="1" x14ac:dyDescent="0.2">
      <c r="A56" s="79" t="s">
        <v>113</v>
      </c>
      <c r="B56" s="80"/>
      <c r="C56" s="81"/>
      <c r="D56" s="45">
        <v>7</v>
      </c>
      <c r="E56" s="46">
        <v>6</v>
      </c>
      <c r="F56" s="46">
        <v>0</v>
      </c>
      <c r="G56" s="46">
        <v>9</v>
      </c>
      <c r="H56" s="46">
        <v>2</v>
      </c>
      <c r="I56" s="47">
        <f>SUM(D56:H56)</f>
        <v>24</v>
      </c>
      <c r="J56" s="82">
        <v>6689</v>
      </c>
      <c r="K56" s="82">
        <v>18923</v>
      </c>
      <c r="L56" s="82">
        <v>409455</v>
      </c>
      <c r="M56" s="50"/>
      <c r="N56" s="83">
        <f>N35+(J56/1000)</f>
        <v>59228.546000000009</v>
      </c>
      <c r="O56" s="50">
        <f>O35+(K56/1000)</f>
        <v>64520.542000000016</v>
      </c>
      <c r="P56" s="53"/>
      <c r="Q56" s="23"/>
      <c r="R56" s="23"/>
    </row>
    <row r="57" spans="1:18" s="24" customFormat="1" ht="14.25" x14ac:dyDescent="0.2">
      <c r="A57" s="59"/>
      <c r="B57" s="60"/>
      <c r="C57" s="61" t="s">
        <v>78</v>
      </c>
      <c r="D57" s="84">
        <f t="shared" ref="D57:L57" si="12">SUM(D55:D56)</f>
        <v>47</v>
      </c>
      <c r="E57" s="62">
        <f t="shared" si="12"/>
        <v>32</v>
      </c>
      <c r="F57" s="62">
        <f t="shared" si="12"/>
        <v>0</v>
      </c>
      <c r="G57" s="62">
        <f t="shared" si="12"/>
        <v>36</v>
      </c>
      <c r="H57" s="62">
        <f t="shared" si="12"/>
        <v>2</v>
      </c>
      <c r="I57" s="85">
        <f t="shared" si="12"/>
        <v>117</v>
      </c>
      <c r="J57" s="64">
        <f t="shared" si="12"/>
        <v>129731</v>
      </c>
      <c r="K57" s="65">
        <f t="shared" si="12"/>
        <v>2115006</v>
      </c>
      <c r="L57" s="65">
        <f t="shared" si="12"/>
        <v>4172442</v>
      </c>
      <c r="M57" s="69"/>
      <c r="N57" s="68">
        <f>SUM(N55:N56)</f>
        <v>489644.03799999953</v>
      </c>
      <c r="O57" s="69">
        <f>SUM(O55:O56)</f>
        <v>763125.39900000021</v>
      </c>
      <c r="P57" s="70"/>
      <c r="Q57" s="71"/>
      <c r="R57" s="71"/>
    </row>
    <row r="58" spans="1:18" s="24" customFormat="1" ht="14.25" x14ac:dyDescent="0.2">
      <c r="A58" s="86"/>
      <c r="B58" s="87" t="s">
        <v>79</v>
      </c>
      <c r="C58" s="88"/>
      <c r="D58" s="89">
        <f t="shared" ref="D58:L58" si="13">D53+D57</f>
        <v>64</v>
      </c>
      <c r="E58" s="90">
        <f t="shared" si="13"/>
        <v>32</v>
      </c>
      <c r="F58" s="90">
        <f t="shared" si="13"/>
        <v>8</v>
      </c>
      <c r="G58" s="90">
        <f t="shared" si="13"/>
        <v>54</v>
      </c>
      <c r="H58" s="90">
        <f t="shared" si="13"/>
        <v>7</v>
      </c>
      <c r="I58" s="91">
        <f t="shared" si="13"/>
        <v>165</v>
      </c>
      <c r="J58" s="92">
        <f t="shared" si="13"/>
        <v>175806</v>
      </c>
      <c r="K58" s="93">
        <f t="shared" si="13"/>
        <v>2118679</v>
      </c>
      <c r="L58" s="93">
        <f t="shared" si="13"/>
        <v>5328113</v>
      </c>
      <c r="M58" s="94"/>
      <c r="N58" s="95">
        <f>N53+N57</f>
        <v>601087.87149999954</v>
      </c>
      <c r="O58" s="94">
        <f>O53+O57</f>
        <v>773163.79300000018</v>
      </c>
      <c r="P58" s="96"/>
      <c r="Q58" s="71"/>
      <c r="R58" s="71"/>
    </row>
    <row r="59" spans="1:18" s="24" customFormat="1" x14ac:dyDescent="0.2">
      <c r="A59" s="97" t="s">
        <v>114</v>
      </c>
      <c r="B59" s="98"/>
      <c r="C59" s="98"/>
      <c r="D59" s="99"/>
      <c r="E59" s="99"/>
      <c r="F59" s="99"/>
      <c r="G59" s="100"/>
      <c r="H59" s="99"/>
      <c r="I59" s="99"/>
      <c r="J59" s="100"/>
      <c r="K59" s="100"/>
      <c r="L59" s="100"/>
      <c r="M59" s="101" t="s">
        <v>115</v>
      </c>
      <c r="N59" s="102">
        <v>17989</v>
      </c>
      <c r="O59" s="102">
        <v>6142</v>
      </c>
      <c r="P59" s="103"/>
      <c r="Q59" s="23"/>
      <c r="R59" s="23"/>
    </row>
    <row r="60" spans="1:18" s="24" customFormat="1" x14ac:dyDescent="0.2">
      <c r="A60" s="104" t="s">
        <v>92</v>
      </c>
      <c r="B60" s="98"/>
      <c r="C60" s="98"/>
      <c r="D60" s="99"/>
      <c r="E60" s="99"/>
      <c r="F60" s="99"/>
      <c r="G60" s="100"/>
      <c r="H60" s="99"/>
      <c r="I60" s="99"/>
      <c r="J60" s="100"/>
      <c r="K60" s="100"/>
      <c r="L60" s="100"/>
      <c r="M60" s="100"/>
      <c r="N60" s="102"/>
      <c r="O60" s="102"/>
      <c r="P60" s="103"/>
      <c r="Q60" s="23"/>
      <c r="R60" s="23"/>
    </row>
    <row r="61" spans="1:18" s="24" customFormat="1" ht="13.5" thickBot="1" x14ac:dyDescent="0.25">
      <c r="A61" s="79" t="s">
        <v>93</v>
      </c>
      <c r="B61" s="80"/>
      <c r="C61" s="98"/>
      <c r="D61" s="105"/>
      <c r="E61" s="105"/>
      <c r="F61" s="105"/>
      <c r="G61" s="105"/>
      <c r="H61" s="105"/>
      <c r="I61" s="105"/>
      <c r="J61" s="105"/>
      <c r="K61" s="105"/>
      <c r="L61" s="43"/>
      <c r="M61" s="43"/>
      <c r="N61" s="106"/>
      <c r="O61" s="106"/>
      <c r="P61" s="107"/>
      <c r="Q61" s="23"/>
      <c r="R61" s="23"/>
    </row>
    <row r="62" spans="1:18" s="24" customFormat="1" ht="19.5" thickTop="1" x14ac:dyDescent="0.3">
      <c r="A62" s="79" t="s">
        <v>76</v>
      </c>
      <c r="B62" s="80"/>
      <c r="C62" s="98"/>
      <c r="D62" s="105"/>
      <c r="E62" s="105"/>
      <c r="F62" s="105"/>
      <c r="G62" s="105"/>
      <c r="H62" s="105"/>
      <c r="I62" s="108" t="s">
        <v>80</v>
      </c>
      <c r="J62" s="108"/>
      <c r="K62" s="109"/>
      <c r="L62" s="43"/>
      <c r="M62" s="43"/>
      <c r="N62" s="110" t="s">
        <v>29</v>
      </c>
      <c r="O62" s="110" t="s">
        <v>30</v>
      </c>
      <c r="P62" s="34"/>
      <c r="Q62" s="23"/>
      <c r="R62" s="23"/>
    </row>
    <row r="63" spans="1:18" s="24" customFormat="1" ht="19.5" thickBot="1" x14ac:dyDescent="0.35">
      <c r="A63" s="111" t="s">
        <v>103</v>
      </c>
      <c r="B63" s="112"/>
      <c r="C63" s="113"/>
      <c r="D63" s="114"/>
      <c r="E63" s="114"/>
      <c r="F63" s="114"/>
      <c r="G63" s="114"/>
      <c r="H63" s="114"/>
      <c r="I63" s="114"/>
      <c r="J63" s="115"/>
      <c r="K63" s="115"/>
      <c r="L63" s="116" t="s">
        <v>81</v>
      </c>
      <c r="M63" s="117"/>
      <c r="N63" s="121">
        <f>N58+N59</f>
        <v>619076.87149999954</v>
      </c>
      <c r="O63" s="121">
        <f>O58+O59</f>
        <v>779305.79300000018</v>
      </c>
      <c r="P63" s="119"/>
      <c r="Q63" s="23"/>
      <c r="R63" s="23"/>
    </row>
    <row r="64" spans="1:18" s="24" customFormat="1" ht="23.25" x14ac:dyDescent="0.35">
      <c r="A64" s="120">
        <f>A43+31</f>
        <v>42832</v>
      </c>
      <c r="B64" s="17"/>
      <c r="C64" s="18"/>
      <c r="D64" s="19" t="s">
        <v>0</v>
      </c>
      <c r="E64" s="20"/>
      <c r="F64" s="20"/>
      <c r="G64" s="20"/>
      <c r="H64" s="20"/>
      <c r="I64" s="20"/>
      <c r="J64" s="21" t="s">
        <v>1</v>
      </c>
      <c r="K64" s="20"/>
      <c r="L64" s="20"/>
      <c r="M64" s="20"/>
      <c r="N64" s="21" t="s">
        <v>2</v>
      </c>
      <c r="O64" s="20"/>
      <c r="P64" s="22"/>
      <c r="Q64" s="23"/>
      <c r="R64" s="23"/>
    </row>
    <row r="65" spans="1:18" s="24" customFormat="1" ht="14.25" x14ac:dyDescent="0.2">
      <c r="A65" s="26" t="s">
        <v>3</v>
      </c>
      <c r="B65" s="27"/>
      <c r="C65" s="28"/>
      <c r="D65" s="29"/>
      <c r="E65" s="30"/>
      <c r="F65" s="30"/>
      <c r="G65" s="30"/>
      <c r="H65" s="31" t="s">
        <v>61</v>
      </c>
      <c r="I65" s="32" t="s">
        <v>63</v>
      </c>
      <c r="J65" s="33" t="s">
        <v>9</v>
      </c>
      <c r="K65" s="32" t="s">
        <v>11</v>
      </c>
      <c r="L65" s="32" t="s">
        <v>10</v>
      </c>
      <c r="M65" s="32"/>
      <c r="N65" s="33" t="s">
        <v>9</v>
      </c>
      <c r="O65" s="32" t="s">
        <v>11</v>
      </c>
      <c r="P65" s="34"/>
      <c r="Q65" s="23"/>
      <c r="R65" s="23"/>
    </row>
    <row r="66" spans="1:18" s="24" customFormat="1" ht="14.25" x14ac:dyDescent="0.2">
      <c r="A66" s="35" t="s">
        <v>104</v>
      </c>
      <c r="B66" s="27"/>
      <c r="C66" s="28"/>
      <c r="D66" s="36" t="s">
        <v>57</v>
      </c>
      <c r="E66" s="37" t="s">
        <v>59</v>
      </c>
      <c r="F66" s="37" t="s">
        <v>58</v>
      </c>
      <c r="G66" s="37" t="s">
        <v>60</v>
      </c>
      <c r="H66" s="38" t="s">
        <v>62</v>
      </c>
      <c r="I66" s="37" t="s">
        <v>64</v>
      </c>
      <c r="J66" s="40" t="s">
        <v>18</v>
      </c>
      <c r="K66" s="38" t="s">
        <v>102</v>
      </c>
      <c r="L66" s="38" t="s">
        <v>18</v>
      </c>
      <c r="M66" s="38"/>
      <c r="N66" s="40" t="s">
        <v>21</v>
      </c>
      <c r="O66" s="38" t="s">
        <v>22</v>
      </c>
      <c r="P66" s="41"/>
      <c r="Q66" s="23"/>
      <c r="R66" s="23"/>
    </row>
    <row r="67" spans="1:18" s="24" customFormat="1" x14ac:dyDescent="0.2">
      <c r="A67" s="42" t="s">
        <v>105</v>
      </c>
      <c r="B67" s="43"/>
      <c r="C67" s="44"/>
      <c r="D67" s="45">
        <v>0</v>
      </c>
      <c r="E67" s="46">
        <v>0</v>
      </c>
      <c r="F67" s="46">
        <v>0</v>
      </c>
      <c r="G67" s="46">
        <v>2</v>
      </c>
      <c r="H67" s="46">
        <v>0</v>
      </c>
      <c r="I67" s="47">
        <f t="shared" ref="I67:I73" si="14">SUM(D67:H67)</f>
        <v>2</v>
      </c>
      <c r="J67" s="48">
        <v>0</v>
      </c>
      <c r="K67" s="48">
        <v>0</v>
      </c>
      <c r="L67" s="48">
        <v>0</v>
      </c>
      <c r="M67" s="49"/>
      <c r="N67" s="50">
        <f t="shared" ref="N67:O73" si="15">N46+(J67/1000)</f>
        <v>18549.499</v>
      </c>
      <c r="O67" s="50">
        <f t="shared" si="15"/>
        <v>1831.7200000000003</v>
      </c>
      <c r="P67" s="51"/>
      <c r="Q67" s="23"/>
      <c r="R67" s="23"/>
    </row>
    <row r="68" spans="1:18" s="24" customFormat="1" x14ac:dyDescent="0.2">
      <c r="A68" s="42" t="s">
        <v>106</v>
      </c>
      <c r="B68" s="43"/>
      <c r="C68" s="44"/>
      <c r="D68" s="45">
        <v>6</v>
      </c>
      <c r="E68" s="46">
        <v>0</v>
      </c>
      <c r="F68" s="46">
        <v>2</v>
      </c>
      <c r="G68" s="46">
        <v>1</v>
      </c>
      <c r="H68" s="46">
        <v>0</v>
      </c>
      <c r="I68" s="47">
        <f t="shared" si="14"/>
        <v>9</v>
      </c>
      <c r="J68" s="48">
        <v>16968</v>
      </c>
      <c r="K68" s="48">
        <v>1509</v>
      </c>
      <c r="L68" s="48">
        <v>393084</v>
      </c>
      <c r="M68" s="52"/>
      <c r="N68" s="50">
        <f t="shared" si="15"/>
        <v>48815.856000000007</v>
      </c>
      <c r="O68" s="50">
        <f t="shared" si="15"/>
        <v>3895.1470000000027</v>
      </c>
      <c r="P68" s="53"/>
      <c r="Q68" s="23"/>
      <c r="R68" s="23"/>
    </row>
    <row r="69" spans="1:18" s="24" customFormat="1" x14ac:dyDescent="0.2">
      <c r="A69" s="42" t="s">
        <v>107</v>
      </c>
      <c r="B69" s="43"/>
      <c r="C69" s="44"/>
      <c r="D69" s="45">
        <v>4</v>
      </c>
      <c r="E69" s="46">
        <v>0</v>
      </c>
      <c r="F69" s="46">
        <v>1</v>
      </c>
      <c r="G69" s="46">
        <v>5</v>
      </c>
      <c r="H69" s="46">
        <v>3</v>
      </c>
      <c r="I69" s="47">
        <f t="shared" si="14"/>
        <v>13</v>
      </c>
      <c r="J69" s="48">
        <v>6768</v>
      </c>
      <c r="K69" s="48">
        <v>347</v>
      </c>
      <c r="L69" s="48">
        <v>157355</v>
      </c>
      <c r="M69" s="52"/>
      <c r="N69" s="50">
        <f t="shared" si="15"/>
        <v>13433.060999999998</v>
      </c>
      <c r="O69" s="50">
        <f t="shared" si="15"/>
        <v>1164.0689999999995</v>
      </c>
      <c r="P69" s="53"/>
      <c r="Q69" s="23"/>
      <c r="R69" s="23"/>
    </row>
    <row r="70" spans="1:18" s="24" customFormat="1" x14ac:dyDescent="0.2">
      <c r="A70" s="42" t="s">
        <v>108</v>
      </c>
      <c r="B70" s="43"/>
      <c r="C70" s="44"/>
      <c r="D70" s="45">
        <v>1</v>
      </c>
      <c r="E70" s="46">
        <v>0</v>
      </c>
      <c r="F70" s="46">
        <v>1</v>
      </c>
      <c r="G70" s="46">
        <v>0</v>
      </c>
      <c r="H70" s="46">
        <v>0</v>
      </c>
      <c r="I70" s="47">
        <f t="shared" si="14"/>
        <v>2</v>
      </c>
      <c r="J70" s="48">
        <v>1855</v>
      </c>
      <c r="K70" s="48">
        <v>0</v>
      </c>
      <c r="L70" s="48">
        <v>67512</v>
      </c>
      <c r="M70" s="52"/>
      <c r="N70" s="50">
        <f t="shared" si="15"/>
        <v>6090.0720000000038</v>
      </c>
      <c r="O70" s="50">
        <f t="shared" si="15"/>
        <v>633.26899999999978</v>
      </c>
      <c r="P70" s="53"/>
      <c r="Q70" s="23"/>
      <c r="R70" s="23"/>
    </row>
    <row r="71" spans="1:18" s="24" customFormat="1" x14ac:dyDescent="0.2">
      <c r="A71" s="42" t="s">
        <v>109</v>
      </c>
      <c r="B71" s="43"/>
      <c r="C71" s="44"/>
      <c r="D71" s="45">
        <v>0</v>
      </c>
      <c r="E71" s="46">
        <v>0</v>
      </c>
      <c r="F71" s="46">
        <v>1</v>
      </c>
      <c r="G71" s="46">
        <v>1</v>
      </c>
      <c r="H71" s="46">
        <v>0</v>
      </c>
      <c r="I71" s="47">
        <f t="shared" si="14"/>
        <v>2</v>
      </c>
      <c r="J71" s="48">
        <v>0</v>
      </c>
      <c r="K71" s="48">
        <v>0</v>
      </c>
      <c r="L71" s="48">
        <v>0</v>
      </c>
      <c r="M71" s="52"/>
      <c r="N71" s="50">
        <f t="shared" si="15"/>
        <v>1518.1</v>
      </c>
      <c r="O71" s="50">
        <f t="shared" si="15"/>
        <v>10</v>
      </c>
      <c r="P71" s="53"/>
      <c r="Q71" s="23"/>
      <c r="R71" s="23"/>
    </row>
    <row r="72" spans="1:18" s="24" customFormat="1" x14ac:dyDescent="0.2">
      <c r="A72" s="42" t="s">
        <v>110</v>
      </c>
      <c r="B72" s="43"/>
      <c r="C72" s="44"/>
      <c r="D72" s="45">
        <v>5</v>
      </c>
      <c r="E72" s="46">
        <v>0</v>
      </c>
      <c r="F72" s="46">
        <v>2</v>
      </c>
      <c r="G72" s="46">
        <v>7</v>
      </c>
      <c r="H72" s="46">
        <v>2</v>
      </c>
      <c r="I72" s="47">
        <f t="shared" si="14"/>
        <v>16</v>
      </c>
      <c r="J72" s="48">
        <v>16836</v>
      </c>
      <c r="K72" s="48">
        <v>1753</v>
      </c>
      <c r="L72" s="48">
        <v>464685</v>
      </c>
      <c r="M72" s="52"/>
      <c r="N72" s="50">
        <f t="shared" si="15"/>
        <v>21391.597000000012</v>
      </c>
      <c r="O72" s="50">
        <f t="shared" si="15"/>
        <v>2504.8100000000022</v>
      </c>
      <c r="P72" s="53"/>
      <c r="Q72" s="23"/>
      <c r="R72" s="23"/>
    </row>
    <row r="73" spans="1:18" s="24" customFormat="1" x14ac:dyDescent="0.2">
      <c r="A73" s="42" t="s">
        <v>111</v>
      </c>
      <c r="B73" s="43"/>
      <c r="C73" s="44"/>
      <c r="D73" s="45">
        <v>1</v>
      </c>
      <c r="E73" s="46">
        <v>0</v>
      </c>
      <c r="F73" s="46">
        <v>0</v>
      </c>
      <c r="G73" s="46">
        <v>3</v>
      </c>
      <c r="H73" s="46">
        <v>0</v>
      </c>
      <c r="I73" s="55">
        <f t="shared" si="14"/>
        <v>4</v>
      </c>
      <c r="J73" s="48">
        <v>2264</v>
      </c>
      <c r="K73" s="48">
        <v>0</v>
      </c>
      <c r="L73" s="56">
        <v>2771</v>
      </c>
      <c r="M73" s="57"/>
      <c r="N73" s="50">
        <f t="shared" si="15"/>
        <v>1690.3394999999991</v>
      </c>
      <c r="O73" s="50">
        <f t="shared" si="15"/>
        <v>2.9880000000000004</v>
      </c>
      <c r="P73" s="58"/>
      <c r="Q73" s="23"/>
      <c r="R73" s="23"/>
    </row>
    <row r="74" spans="1:18" s="24" customFormat="1" ht="14.25" x14ac:dyDescent="0.2">
      <c r="A74" s="59"/>
      <c r="B74" s="60"/>
      <c r="C74" s="61" t="s">
        <v>77</v>
      </c>
      <c r="D74" s="62">
        <f t="shared" ref="D74:I74" si="16">SUM(D67:D73)</f>
        <v>17</v>
      </c>
      <c r="E74" s="62">
        <f t="shared" si="16"/>
        <v>0</v>
      </c>
      <c r="F74" s="62">
        <f t="shared" si="16"/>
        <v>7</v>
      </c>
      <c r="G74" s="62">
        <f t="shared" si="16"/>
        <v>19</v>
      </c>
      <c r="H74" s="62">
        <f t="shared" si="16"/>
        <v>5</v>
      </c>
      <c r="I74" s="63">
        <f t="shared" si="16"/>
        <v>48</v>
      </c>
      <c r="J74" s="64">
        <f>SUM(J67:J73)</f>
        <v>44691</v>
      </c>
      <c r="K74" s="65">
        <f>SUM(K67:K73)</f>
        <v>3609</v>
      </c>
      <c r="L74" s="66">
        <f>SUM(L67:L73)</f>
        <v>1085407</v>
      </c>
      <c r="M74" s="67"/>
      <c r="N74" s="68">
        <f>SUM(N67:N73)</f>
        <v>111488.52450000003</v>
      </c>
      <c r="O74" s="69">
        <f>SUM(O67:O73)</f>
        <v>10042.003000000002</v>
      </c>
      <c r="P74" s="70"/>
      <c r="Q74" s="71"/>
      <c r="R74" s="71"/>
    </row>
    <row r="75" spans="1:18" s="24" customFormat="1" ht="14.25" x14ac:dyDescent="0.2">
      <c r="A75" s="72" t="s">
        <v>23</v>
      </c>
      <c r="B75" s="73"/>
      <c r="C75" s="74"/>
      <c r="D75" s="75"/>
      <c r="E75" s="76"/>
      <c r="F75" s="76"/>
      <c r="G75" s="76"/>
      <c r="H75" s="76"/>
      <c r="I75" s="47"/>
      <c r="J75" s="77"/>
      <c r="K75" s="77"/>
      <c r="L75" s="77"/>
      <c r="M75" s="50"/>
      <c r="N75" s="83"/>
      <c r="O75" s="50"/>
      <c r="P75" s="53"/>
      <c r="Q75" s="23"/>
      <c r="R75" s="23"/>
    </row>
    <row r="76" spans="1:18" s="24" customFormat="1" x14ac:dyDescent="0.2">
      <c r="A76" s="79" t="s">
        <v>112</v>
      </c>
      <c r="B76" s="80"/>
      <c r="C76" s="81"/>
      <c r="D76" s="45">
        <v>40</v>
      </c>
      <c r="E76" s="46">
        <v>26</v>
      </c>
      <c r="F76" s="46">
        <v>0</v>
      </c>
      <c r="G76" s="46">
        <v>27</v>
      </c>
      <c r="H76" s="46">
        <v>0</v>
      </c>
      <c r="I76" s="47">
        <f>SUM(D76:H76)</f>
        <v>93</v>
      </c>
      <c r="J76" s="82">
        <v>118188</v>
      </c>
      <c r="K76" s="82">
        <v>1907469</v>
      </c>
      <c r="L76" s="82">
        <v>3547312</v>
      </c>
      <c r="M76" s="50"/>
      <c r="N76" s="83">
        <f>N55+(J76/1000)</f>
        <v>430533.67999999953</v>
      </c>
      <c r="O76" s="50">
        <f>O55+(K76/1000)</f>
        <v>700512.32600000023</v>
      </c>
      <c r="P76" s="53"/>
      <c r="Q76" s="23"/>
      <c r="R76" s="23"/>
    </row>
    <row r="77" spans="1:18" s="24" customFormat="1" x14ac:dyDescent="0.2">
      <c r="A77" s="79" t="s">
        <v>113</v>
      </c>
      <c r="B77" s="80"/>
      <c r="C77" s="81"/>
      <c r="D77" s="45">
        <v>7</v>
      </c>
      <c r="E77" s="46">
        <v>6</v>
      </c>
      <c r="F77" s="46">
        <v>1</v>
      </c>
      <c r="G77" s="46">
        <v>8</v>
      </c>
      <c r="H77" s="46">
        <v>2</v>
      </c>
      <c r="I77" s="47">
        <f>SUM(D77:H77)</f>
        <v>24</v>
      </c>
      <c r="J77" s="82">
        <v>6343</v>
      </c>
      <c r="K77" s="82">
        <v>18097</v>
      </c>
      <c r="L77" s="82">
        <v>381605</v>
      </c>
      <c r="M77" s="50"/>
      <c r="N77" s="83">
        <f>N56+(J77/1000)</f>
        <v>59234.88900000001</v>
      </c>
      <c r="O77" s="50">
        <f>O56+(K77/1000)</f>
        <v>64538.639000000017</v>
      </c>
      <c r="P77" s="53"/>
      <c r="Q77" s="23"/>
      <c r="R77" s="23"/>
    </row>
    <row r="78" spans="1:18" s="24" customFormat="1" ht="14.25" x14ac:dyDescent="0.2">
      <c r="A78" s="59"/>
      <c r="B78" s="60"/>
      <c r="C78" s="61" t="s">
        <v>78</v>
      </c>
      <c r="D78" s="84">
        <f t="shared" ref="D78:L78" si="17">SUM(D76:D77)</f>
        <v>47</v>
      </c>
      <c r="E78" s="62">
        <f t="shared" si="17"/>
        <v>32</v>
      </c>
      <c r="F78" s="62">
        <f t="shared" si="17"/>
        <v>1</v>
      </c>
      <c r="G78" s="62">
        <f t="shared" si="17"/>
        <v>35</v>
      </c>
      <c r="H78" s="62">
        <f t="shared" si="17"/>
        <v>2</v>
      </c>
      <c r="I78" s="85">
        <f t="shared" si="17"/>
        <v>117</v>
      </c>
      <c r="J78" s="64">
        <f t="shared" si="17"/>
        <v>124531</v>
      </c>
      <c r="K78" s="65">
        <f t="shared" si="17"/>
        <v>1925566</v>
      </c>
      <c r="L78" s="65">
        <f t="shared" si="17"/>
        <v>3928917</v>
      </c>
      <c r="M78" s="69"/>
      <c r="N78" s="68">
        <f>SUM(N76:N77)</f>
        <v>489768.56899999955</v>
      </c>
      <c r="O78" s="69">
        <f>SUM(O76:O77)</f>
        <v>765050.9650000002</v>
      </c>
      <c r="P78" s="70"/>
      <c r="Q78" s="71"/>
      <c r="R78" s="71"/>
    </row>
    <row r="79" spans="1:18" s="24" customFormat="1" ht="14.25" x14ac:dyDescent="0.2">
      <c r="A79" s="86"/>
      <c r="B79" s="87" t="s">
        <v>79</v>
      </c>
      <c r="C79" s="88"/>
      <c r="D79" s="89">
        <f t="shared" ref="D79:L79" si="18">D74+D78</f>
        <v>64</v>
      </c>
      <c r="E79" s="90">
        <f t="shared" si="18"/>
        <v>32</v>
      </c>
      <c r="F79" s="90">
        <f t="shared" si="18"/>
        <v>8</v>
      </c>
      <c r="G79" s="90">
        <f t="shared" si="18"/>
        <v>54</v>
      </c>
      <c r="H79" s="90">
        <f t="shared" si="18"/>
        <v>7</v>
      </c>
      <c r="I79" s="91">
        <f t="shared" si="18"/>
        <v>165</v>
      </c>
      <c r="J79" s="92">
        <f t="shared" si="18"/>
        <v>169222</v>
      </c>
      <c r="K79" s="93">
        <f t="shared" si="18"/>
        <v>1929175</v>
      </c>
      <c r="L79" s="93">
        <f t="shared" si="18"/>
        <v>5014324</v>
      </c>
      <c r="M79" s="94"/>
      <c r="N79" s="95">
        <f>N74+N78</f>
        <v>601257.09349999961</v>
      </c>
      <c r="O79" s="94">
        <f>O74+O78</f>
        <v>775092.96800000023</v>
      </c>
      <c r="P79" s="96"/>
      <c r="Q79" s="71"/>
      <c r="R79" s="71"/>
    </row>
    <row r="80" spans="1:18" s="24" customFormat="1" x14ac:dyDescent="0.2">
      <c r="A80" s="97" t="s">
        <v>114</v>
      </c>
      <c r="B80" s="98"/>
      <c r="C80" s="98"/>
      <c r="D80" s="99"/>
      <c r="E80" s="99"/>
      <c r="F80" s="99"/>
      <c r="G80" s="100"/>
      <c r="H80" s="99"/>
      <c r="I80" s="99"/>
      <c r="J80" s="100"/>
      <c r="K80" s="100"/>
      <c r="L80" s="100"/>
      <c r="M80" s="101" t="s">
        <v>115</v>
      </c>
      <c r="N80" s="102">
        <v>17989</v>
      </c>
      <c r="O80" s="102">
        <v>6142</v>
      </c>
      <c r="P80" s="103"/>
      <c r="Q80" s="23"/>
      <c r="R80" s="23"/>
    </row>
    <row r="81" spans="1:18" s="24" customFormat="1" x14ac:dyDescent="0.2">
      <c r="A81" s="104" t="s">
        <v>92</v>
      </c>
      <c r="B81" s="98"/>
      <c r="C81" s="98"/>
      <c r="D81" s="99"/>
      <c r="E81" s="99"/>
      <c r="F81" s="99"/>
      <c r="G81" s="100"/>
      <c r="H81" s="99"/>
      <c r="I81" s="99"/>
      <c r="J81" s="100"/>
      <c r="K81" s="100"/>
      <c r="L81" s="100"/>
      <c r="M81" s="100"/>
      <c r="N81" s="102"/>
      <c r="O81" s="102"/>
      <c r="P81" s="103"/>
      <c r="Q81" s="23"/>
      <c r="R81" s="23"/>
    </row>
    <row r="82" spans="1:18" s="24" customFormat="1" ht="13.5" thickBot="1" x14ac:dyDescent="0.25">
      <c r="A82" s="79" t="s">
        <v>93</v>
      </c>
      <c r="B82" s="80"/>
      <c r="C82" s="98"/>
      <c r="D82" s="105"/>
      <c r="E82" s="105"/>
      <c r="F82" s="105"/>
      <c r="G82" s="105"/>
      <c r="H82" s="105"/>
      <c r="I82" s="105"/>
      <c r="J82" s="105"/>
      <c r="K82" s="105"/>
      <c r="L82" s="43"/>
      <c r="M82" s="43"/>
      <c r="N82" s="106"/>
      <c r="O82" s="106"/>
      <c r="P82" s="107"/>
      <c r="Q82" s="23"/>
      <c r="R82" s="23"/>
    </row>
    <row r="83" spans="1:18" s="24" customFormat="1" ht="19.5" thickTop="1" x14ac:dyDescent="0.3">
      <c r="A83" s="79" t="s">
        <v>76</v>
      </c>
      <c r="B83" s="80"/>
      <c r="C83" s="98"/>
      <c r="D83" s="105"/>
      <c r="E83" s="105"/>
      <c r="F83" s="105"/>
      <c r="G83" s="105"/>
      <c r="H83" s="105"/>
      <c r="I83" s="108" t="s">
        <v>80</v>
      </c>
      <c r="J83" s="108"/>
      <c r="K83" s="109"/>
      <c r="L83" s="43"/>
      <c r="M83" s="43"/>
      <c r="N83" s="110" t="s">
        <v>29</v>
      </c>
      <c r="O83" s="110" t="s">
        <v>30</v>
      </c>
      <c r="P83" s="34"/>
      <c r="Q83" s="23"/>
      <c r="R83" s="23"/>
    </row>
    <row r="84" spans="1:18" s="24" customFormat="1" ht="19.5" thickBot="1" x14ac:dyDescent="0.35">
      <c r="A84" s="111" t="s">
        <v>103</v>
      </c>
      <c r="B84" s="112"/>
      <c r="C84" s="113"/>
      <c r="D84" s="114"/>
      <c r="E84" s="114"/>
      <c r="F84" s="114"/>
      <c r="G84" s="114"/>
      <c r="H84" s="114"/>
      <c r="I84" s="114"/>
      <c r="J84" s="115"/>
      <c r="K84" s="115"/>
      <c r="L84" s="116" t="s">
        <v>81</v>
      </c>
      <c r="M84" s="117"/>
      <c r="N84" s="121">
        <f>N79+N80</f>
        <v>619246.09349999961</v>
      </c>
      <c r="O84" s="121">
        <f>O79+O80</f>
        <v>781234.96800000023</v>
      </c>
      <c r="P84" s="119">
        <v>2</v>
      </c>
      <c r="Q84" s="23"/>
      <c r="R84" s="23"/>
    </row>
    <row r="85" spans="1:18" s="24" customFormat="1" ht="23.25" x14ac:dyDescent="0.35">
      <c r="A85" s="120">
        <f>A64+31</f>
        <v>42863</v>
      </c>
      <c r="B85" s="17"/>
      <c r="C85" s="18"/>
      <c r="D85" s="19" t="s">
        <v>0</v>
      </c>
      <c r="E85" s="20"/>
      <c r="F85" s="20"/>
      <c r="G85" s="20"/>
      <c r="H85" s="20"/>
      <c r="I85" s="20"/>
      <c r="J85" s="21" t="s">
        <v>1</v>
      </c>
      <c r="K85" s="20"/>
      <c r="L85" s="20"/>
      <c r="M85" s="20"/>
      <c r="N85" s="21" t="s">
        <v>2</v>
      </c>
      <c r="O85" s="20"/>
      <c r="P85" s="22"/>
      <c r="Q85" s="23"/>
      <c r="R85" s="23"/>
    </row>
    <row r="86" spans="1:18" s="24" customFormat="1" ht="14.25" x14ac:dyDescent="0.2">
      <c r="A86" s="26" t="s">
        <v>3</v>
      </c>
      <c r="B86" s="27"/>
      <c r="C86" s="28"/>
      <c r="D86" s="29"/>
      <c r="E86" s="30"/>
      <c r="F86" s="30"/>
      <c r="G86" s="30"/>
      <c r="H86" s="31" t="s">
        <v>61</v>
      </c>
      <c r="I86" s="32" t="s">
        <v>63</v>
      </c>
      <c r="J86" s="33" t="s">
        <v>9</v>
      </c>
      <c r="K86" s="32" t="s">
        <v>11</v>
      </c>
      <c r="L86" s="32" t="s">
        <v>10</v>
      </c>
      <c r="M86" s="32"/>
      <c r="N86" s="33" t="s">
        <v>9</v>
      </c>
      <c r="O86" s="32" t="s">
        <v>11</v>
      </c>
      <c r="P86" s="34"/>
      <c r="Q86" s="23"/>
      <c r="R86" s="23"/>
    </row>
    <row r="87" spans="1:18" s="24" customFormat="1" ht="14.25" x14ac:dyDescent="0.2">
      <c r="A87" s="35" t="s">
        <v>104</v>
      </c>
      <c r="B87" s="27"/>
      <c r="C87" s="28"/>
      <c r="D87" s="36" t="s">
        <v>57</v>
      </c>
      <c r="E87" s="37" t="s">
        <v>59</v>
      </c>
      <c r="F87" s="37" t="s">
        <v>58</v>
      </c>
      <c r="G87" s="37" t="s">
        <v>60</v>
      </c>
      <c r="H87" s="38" t="s">
        <v>62</v>
      </c>
      <c r="I87" s="37" t="s">
        <v>64</v>
      </c>
      <c r="J87" s="40" t="s">
        <v>18</v>
      </c>
      <c r="K87" s="38" t="s">
        <v>102</v>
      </c>
      <c r="L87" s="38" t="s">
        <v>18</v>
      </c>
      <c r="M87" s="38"/>
      <c r="N87" s="40" t="s">
        <v>21</v>
      </c>
      <c r="O87" s="38" t="s">
        <v>22</v>
      </c>
      <c r="P87" s="41"/>
      <c r="Q87" s="23"/>
      <c r="R87" s="23"/>
    </row>
    <row r="88" spans="1:18" s="24" customFormat="1" x14ac:dyDescent="0.2">
      <c r="A88" s="42" t="s">
        <v>105</v>
      </c>
      <c r="B88" s="43"/>
      <c r="C88" s="44"/>
      <c r="D88" s="45">
        <v>0</v>
      </c>
      <c r="E88" s="46">
        <v>0</v>
      </c>
      <c r="F88" s="46">
        <v>0</v>
      </c>
      <c r="G88" s="46">
        <v>2</v>
      </c>
      <c r="H88" s="46">
        <v>0</v>
      </c>
      <c r="I88" s="47">
        <f t="shared" ref="I88:I94" si="19">SUM(D88:H88)</f>
        <v>2</v>
      </c>
      <c r="J88" s="48">
        <v>0</v>
      </c>
      <c r="K88" s="48">
        <v>0</v>
      </c>
      <c r="L88" s="48">
        <v>0</v>
      </c>
      <c r="M88" s="49"/>
      <c r="N88" s="50">
        <f t="shared" ref="N88:O94" si="20">N67+(J88/1000)</f>
        <v>18549.499</v>
      </c>
      <c r="O88" s="50">
        <f t="shared" si="20"/>
        <v>1831.7200000000003</v>
      </c>
      <c r="P88" s="51"/>
      <c r="Q88" s="23"/>
      <c r="R88" s="23"/>
    </row>
    <row r="89" spans="1:18" s="24" customFormat="1" x14ac:dyDescent="0.2">
      <c r="A89" s="42" t="s">
        <v>106</v>
      </c>
      <c r="B89" s="43"/>
      <c r="C89" s="44"/>
      <c r="D89" s="45">
        <v>6</v>
      </c>
      <c r="E89" s="46">
        <v>0</v>
      </c>
      <c r="F89" s="46">
        <v>2</v>
      </c>
      <c r="G89" s="46">
        <v>1</v>
      </c>
      <c r="H89" s="46">
        <v>0</v>
      </c>
      <c r="I89" s="47">
        <f t="shared" si="19"/>
        <v>9</v>
      </c>
      <c r="J89" s="48">
        <v>18731</v>
      </c>
      <c r="K89" s="48">
        <v>1678</v>
      </c>
      <c r="L89" s="48">
        <v>424840</v>
      </c>
      <c r="M89" s="52"/>
      <c r="N89" s="50">
        <f t="shared" si="20"/>
        <v>48834.587000000007</v>
      </c>
      <c r="O89" s="50">
        <f t="shared" si="20"/>
        <v>3896.8250000000025</v>
      </c>
      <c r="P89" s="53"/>
      <c r="Q89" s="23"/>
      <c r="R89" s="23"/>
    </row>
    <row r="90" spans="1:18" s="24" customFormat="1" x14ac:dyDescent="0.2">
      <c r="A90" s="42" t="s">
        <v>107</v>
      </c>
      <c r="B90" s="43"/>
      <c r="C90" s="44"/>
      <c r="D90" s="45">
        <v>3</v>
      </c>
      <c r="E90" s="46">
        <v>0</v>
      </c>
      <c r="F90" s="46">
        <v>1</v>
      </c>
      <c r="G90" s="46">
        <v>6</v>
      </c>
      <c r="H90" s="46">
        <v>3</v>
      </c>
      <c r="I90" s="47">
        <f t="shared" si="19"/>
        <v>13</v>
      </c>
      <c r="J90" s="48">
        <v>7556</v>
      </c>
      <c r="K90" s="48">
        <v>330</v>
      </c>
      <c r="L90" s="48">
        <v>157056</v>
      </c>
      <c r="M90" s="52"/>
      <c r="N90" s="50">
        <f t="shared" si="20"/>
        <v>13440.616999999998</v>
      </c>
      <c r="O90" s="50">
        <f t="shared" si="20"/>
        <v>1164.3989999999994</v>
      </c>
      <c r="P90" s="53"/>
      <c r="Q90" s="23"/>
      <c r="R90" s="23"/>
    </row>
    <row r="91" spans="1:18" s="24" customFormat="1" x14ac:dyDescent="0.2">
      <c r="A91" s="42" t="s">
        <v>108</v>
      </c>
      <c r="B91" s="43"/>
      <c r="C91" s="44"/>
      <c r="D91" s="45">
        <v>1</v>
      </c>
      <c r="E91" s="46">
        <v>0</v>
      </c>
      <c r="F91" s="46">
        <v>1</v>
      </c>
      <c r="G91" s="46">
        <v>0</v>
      </c>
      <c r="H91" s="46">
        <v>0</v>
      </c>
      <c r="I91" s="47">
        <f t="shared" si="19"/>
        <v>2</v>
      </c>
      <c r="J91" s="48">
        <v>1887</v>
      </c>
      <c r="K91" s="48">
        <v>0</v>
      </c>
      <c r="L91" s="48">
        <v>69413</v>
      </c>
      <c r="M91" s="52"/>
      <c r="N91" s="50">
        <f t="shared" si="20"/>
        <v>6091.9590000000035</v>
      </c>
      <c r="O91" s="50">
        <f t="shared" si="20"/>
        <v>633.26899999999978</v>
      </c>
      <c r="P91" s="53"/>
      <c r="Q91" s="23"/>
      <c r="R91" s="23"/>
    </row>
    <row r="92" spans="1:18" s="24" customFormat="1" x14ac:dyDescent="0.2">
      <c r="A92" s="42" t="s">
        <v>109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si="19"/>
        <v>2</v>
      </c>
      <c r="J92" s="48">
        <v>0</v>
      </c>
      <c r="K92" s="48">
        <v>0</v>
      </c>
      <c r="L92" s="48">
        <v>0</v>
      </c>
      <c r="M92" s="52"/>
      <c r="N92" s="50">
        <f t="shared" si="20"/>
        <v>1518.1</v>
      </c>
      <c r="O92" s="50">
        <f t="shared" si="20"/>
        <v>10</v>
      </c>
      <c r="P92" s="53"/>
      <c r="Q92" s="23"/>
      <c r="R92" s="23"/>
    </row>
    <row r="93" spans="1:18" s="24" customFormat="1" x14ac:dyDescent="0.2">
      <c r="A93" s="42" t="s">
        <v>110</v>
      </c>
      <c r="B93" s="43"/>
      <c r="C93" s="44"/>
      <c r="D93" s="45">
        <v>5</v>
      </c>
      <c r="E93" s="46">
        <v>0</v>
      </c>
      <c r="F93" s="46">
        <v>2</v>
      </c>
      <c r="G93" s="46">
        <v>7</v>
      </c>
      <c r="H93" s="46">
        <v>2</v>
      </c>
      <c r="I93" s="47">
        <f t="shared" si="19"/>
        <v>16</v>
      </c>
      <c r="J93" s="48">
        <v>16863</v>
      </c>
      <c r="K93" s="48">
        <v>1756</v>
      </c>
      <c r="L93" s="48">
        <v>418215</v>
      </c>
      <c r="M93" s="52"/>
      <c r="N93" s="50">
        <f t="shared" si="20"/>
        <v>21408.460000000014</v>
      </c>
      <c r="O93" s="50">
        <f t="shared" si="20"/>
        <v>2506.5660000000021</v>
      </c>
      <c r="P93" s="53"/>
      <c r="Q93" s="23"/>
      <c r="R93" s="23"/>
    </row>
    <row r="94" spans="1:18" s="24" customFormat="1" x14ac:dyDescent="0.2">
      <c r="A94" s="42" t="s">
        <v>111</v>
      </c>
      <c r="B94" s="43"/>
      <c r="C94" s="44"/>
      <c r="D94" s="45">
        <v>1</v>
      </c>
      <c r="E94" s="46">
        <v>0</v>
      </c>
      <c r="F94" s="46">
        <v>0</v>
      </c>
      <c r="G94" s="46">
        <v>3</v>
      </c>
      <c r="H94" s="46">
        <v>0</v>
      </c>
      <c r="I94" s="55">
        <f t="shared" si="19"/>
        <v>4</v>
      </c>
      <c r="J94" s="48">
        <v>2249</v>
      </c>
      <c r="K94" s="48">
        <v>0</v>
      </c>
      <c r="L94" s="56">
        <v>2742</v>
      </c>
      <c r="M94" s="57"/>
      <c r="N94" s="50">
        <f t="shared" si="20"/>
        <v>1692.5884999999992</v>
      </c>
      <c r="O94" s="50">
        <f t="shared" si="20"/>
        <v>2.9880000000000004</v>
      </c>
      <c r="P94" s="58"/>
      <c r="Q94" s="23"/>
      <c r="R94" s="23"/>
    </row>
    <row r="95" spans="1:18" s="24" customFormat="1" ht="14.25" x14ac:dyDescent="0.2">
      <c r="A95" s="59"/>
      <c r="B95" s="60"/>
      <c r="C95" s="61" t="s">
        <v>77</v>
      </c>
      <c r="D95" s="62">
        <f t="shared" ref="D95:I95" si="21">SUM(D88:D94)</f>
        <v>16</v>
      </c>
      <c r="E95" s="62">
        <f t="shared" si="21"/>
        <v>0</v>
      </c>
      <c r="F95" s="62">
        <f t="shared" si="21"/>
        <v>6</v>
      </c>
      <c r="G95" s="62">
        <f t="shared" si="21"/>
        <v>21</v>
      </c>
      <c r="H95" s="62">
        <f t="shared" si="21"/>
        <v>5</v>
      </c>
      <c r="I95" s="63">
        <f t="shared" si="21"/>
        <v>48</v>
      </c>
      <c r="J95" s="64">
        <f>SUM(J88:J94)</f>
        <v>47286</v>
      </c>
      <c r="K95" s="65">
        <f>SUM(K88:K94)</f>
        <v>3764</v>
      </c>
      <c r="L95" s="66">
        <f>SUM(L88:L94)</f>
        <v>1072266</v>
      </c>
      <c r="M95" s="67"/>
      <c r="N95" s="68">
        <f>SUM(N88:N94)</f>
        <v>111535.81050000004</v>
      </c>
      <c r="O95" s="69">
        <f>SUM(O88:O94)</f>
        <v>10045.767000000003</v>
      </c>
      <c r="P95" s="70"/>
      <c r="Q95" s="71"/>
      <c r="R95" s="71"/>
    </row>
    <row r="96" spans="1:18" s="24" customFormat="1" ht="14.25" x14ac:dyDescent="0.2">
      <c r="A96" s="72" t="s">
        <v>23</v>
      </c>
      <c r="B96" s="73"/>
      <c r="C96" s="74"/>
      <c r="D96" s="75"/>
      <c r="E96" s="76"/>
      <c r="F96" s="76"/>
      <c r="G96" s="76"/>
      <c r="H96" s="76"/>
      <c r="I96" s="47"/>
      <c r="J96" s="77"/>
      <c r="K96" s="77"/>
      <c r="L96" s="77"/>
      <c r="M96" s="50"/>
      <c r="N96" s="83"/>
      <c r="O96" s="50"/>
      <c r="P96" s="53"/>
      <c r="Q96" s="23"/>
      <c r="R96" s="23"/>
    </row>
    <row r="97" spans="1:18" s="24" customFormat="1" x14ac:dyDescent="0.2">
      <c r="A97" s="79" t="s">
        <v>112</v>
      </c>
      <c r="B97" s="80"/>
      <c r="C97" s="81"/>
      <c r="D97" s="45">
        <v>41</v>
      </c>
      <c r="E97" s="46">
        <v>26</v>
      </c>
      <c r="F97" s="46">
        <v>0</v>
      </c>
      <c r="G97" s="46">
        <v>26</v>
      </c>
      <c r="H97" s="46">
        <v>0</v>
      </c>
      <c r="I97" s="47">
        <f>SUM(D97:H97)</f>
        <v>93</v>
      </c>
      <c r="J97" s="82">
        <v>122449</v>
      </c>
      <c r="K97" s="82">
        <v>1971074</v>
      </c>
      <c r="L97" s="82">
        <v>3793391</v>
      </c>
      <c r="M97" s="50"/>
      <c r="N97" s="83">
        <f>N76+(J97/1000)</f>
        <v>430656.12899999955</v>
      </c>
      <c r="O97" s="50">
        <f>O76+(K97/1000)</f>
        <v>702483.40000000026</v>
      </c>
      <c r="P97" s="53"/>
      <c r="Q97" s="23"/>
      <c r="R97" s="23"/>
    </row>
    <row r="98" spans="1:18" s="24" customFormat="1" x14ac:dyDescent="0.2">
      <c r="A98" s="79" t="s">
        <v>113</v>
      </c>
      <c r="B98" s="80"/>
      <c r="C98" s="81"/>
      <c r="D98" s="45">
        <v>7</v>
      </c>
      <c r="E98" s="46">
        <v>6</v>
      </c>
      <c r="F98" s="46">
        <v>1</v>
      </c>
      <c r="G98" s="46">
        <v>8</v>
      </c>
      <c r="H98" s="46">
        <v>2</v>
      </c>
      <c r="I98" s="47">
        <f>SUM(D98:H98)</f>
        <v>24</v>
      </c>
      <c r="J98" s="82">
        <v>6740</v>
      </c>
      <c r="K98" s="82">
        <v>18609</v>
      </c>
      <c r="L98" s="82">
        <v>402239</v>
      </c>
      <c r="M98" s="50"/>
      <c r="N98" s="83">
        <f>N77+(J98/1000)</f>
        <v>59241.629000000008</v>
      </c>
      <c r="O98" s="50">
        <f>O77+(K98/1000)</f>
        <v>64557.248000000014</v>
      </c>
      <c r="P98" s="53"/>
      <c r="Q98" s="23"/>
      <c r="R98" s="23"/>
    </row>
    <row r="99" spans="1:18" s="24" customFormat="1" ht="14.25" x14ac:dyDescent="0.2">
      <c r="A99" s="59"/>
      <c r="B99" s="60"/>
      <c r="C99" s="61" t="s">
        <v>78</v>
      </c>
      <c r="D99" s="84">
        <f t="shared" ref="D99:L99" si="22">SUM(D97:D98)</f>
        <v>48</v>
      </c>
      <c r="E99" s="62">
        <f t="shared" si="22"/>
        <v>32</v>
      </c>
      <c r="F99" s="62">
        <f t="shared" si="22"/>
        <v>1</v>
      </c>
      <c r="G99" s="62">
        <f t="shared" si="22"/>
        <v>34</v>
      </c>
      <c r="H99" s="62">
        <f t="shared" si="22"/>
        <v>2</v>
      </c>
      <c r="I99" s="85">
        <f t="shared" si="22"/>
        <v>117</v>
      </c>
      <c r="J99" s="64">
        <f t="shared" si="22"/>
        <v>129189</v>
      </c>
      <c r="K99" s="65">
        <f t="shared" si="22"/>
        <v>1989683</v>
      </c>
      <c r="L99" s="65">
        <f t="shared" si="22"/>
        <v>4195630</v>
      </c>
      <c r="M99" s="69"/>
      <c r="N99" s="68">
        <f>SUM(N97:N98)</f>
        <v>489897.75799999957</v>
      </c>
      <c r="O99" s="69">
        <f>SUM(O97:O98)</f>
        <v>767040.64800000028</v>
      </c>
      <c r="P99" s="70"/>
      <c r="Q99" s="71"/>
      <c r="R99" s="71"/>
    </row>
    <row r="100" spans="1:18" s="24" customFormat="1" ht="14.25" x14ac:dyDescent="0.2">
      <c r="A100" s="86"/>
      <c r="B100" s="87" t="s">
        <v>79</v>
      </c>
      <c r="C100" s="88"/>
      <c r="D100" s="89">
        <f t="shared" ref="D100:L100" si="23">D95+D99</f>
        <v>64</v>
      </c>
      <c r="E100" s="90">
        <f t="shared" si="23"/>
        <v>32</v>
      </c>
      <c r="F100" s="90">
        <f t="shared" si="23"/>
        <v>7</v>
      </c>
      <c r="G100" s="90">
        <f t="shared" si="23"/>
        <v>55</v>
      </c>
      <c r="H100" s="90">
        <f t="shared" si="23"/>
        <v>7</v>
      </c>
      <c r="I100" s="91">
        <f t="shared" si="23"/>
        <v>165</v>
      </c>
      <c r="J100" s="92">
        <f t="shared" si="23"/>
        <v>176475</v>
      </c>
      <c r="K100" s="93">
        <f t="shared" si="23"/>
        <v>1993447</v>
      </c>
      <c r="L100" s="93">
        <f t="shared" si="23"/>
        <v>5267896</v>
      </c>
      <c r="M100" s="94"/>
      <c r="N100" s="95">
        <f>N95+N99</f>
        <v>601433.56849999959</v>
      </c>
      <c r="O100" s="94">
        <f>O95+O99</f>
        <v>777086.41500000027</v>
      </c>
      <c r="P100" s="96"/>
      <c r="Q100" s="71"/>
      <c r="R100" s="71"/>
    </row>
    <row r="101" spans="1:18" s="24" customFormat="1" x14ac:dyDescent="0.2">
      <c r="A101" s="97" t="s">
        <v>114</v>
      </c>
      <c r="B101" s="98"/>
      <c r="C101" s="98"/>
      <c r="D101" s="99"/>
      <c r="E101" s="99"/>
      <c r="F101" s="99"/>
      <c r="G101" s="100"/>
      <c r="H101" s="99"/>
      <c r="I101" s="99"/>
      <c r="J101" s="100"/>
      <c r="K101" s="100"/>
      <c r="L101" s="100"/>
      <c r="M101" s="101" t="s">
        <v>115</v>
      </c>
      <c r="N101" s="102">
        <v>17989</v>
      </c>
      <c r="O101" s="102">
        <v>6142</v>
      </c>
      <c r="P101" s="103"/>
      <c r="Q101" s="23"/>
      <c r="R101" s="23"/>
    </row>
    <row r="102" spans="1:18" s="24" customFormat="1" x14ac:dyDescent="0.2">
      <c r="A102" s="104" t="s">
        <v>92</v>
      </c>
      <c r="B102" s="98"/>
      <c r="C102" s="98"/>
      <c r="D102" s="99"/>
      <c r="E102" s="99"/>
      <c r="F102" s="99"/>
      <c r="G102" s="100"/>
      <c r="H102" s="99"/>
      <c r="I102" s="99"/>
      <c r="J102" s="100"/>
      <c r="K102" s="100"/>
      <c r="L102" s="100"/>
      <c r="M102" s="100"/>
      <c r="N102" s="102"/>
      <c r="O102" s="102"/>
      <c r="P102" s="103"/>
      <c r="Q102" s="23"/>
      <c r="R102" s="23"/>
    </row>
    <row r="103" spans="1:18" s="24" customFormat="1" ht="13.5" thickBot="1" x14ac:dyDescent="0.25">
      <c r="A103" s="79" t="s">
        <v>93</v>
      </c>
      <c r="B103" s="80"/>
      <c r="C103" s="98"/>
      <c r="D103" s="105"/>
      <c r="E103" s="105"/>
      <c r="F103" s="105"/>
      <c r="G103" s="105"/>
      <c r="H103" s="105"/>
      <c r="I103" s="105"/>
      <c r="J103" s="105"/>
      <c r="K103" s="105"/>
      <c r="L103" s="43"/>
      <c r="M103" s="43"/>
      <c r="N103" s="106"/>
      <c r="O103" s="106"/>
      <c r="P103" s="107"/>
      <c r="Q103" s="23"/>
      <c r="R103" s="23"/>
    </row>
    <row r="104" spans="1:18" s="24" customFormat="1" ht="19.5" thickTop="1" x14ac:dyDescent="0.3">
      <c r="A104" s="79" t="s">
        <v>76</v>
      </c>
      <c r="B104" s="80"/>
      <c r="C104" s="98"/>
      <c r="D104" s="105"/>
      <c r="E104" s="105"/>
      <c r="F104" s="105"/>
      <c r="G104" s="105"/>
      <c r="H104" s="105"/>
      <c r="I104" s="108" t="s">
        <v>80</v>
      </c>
      <c r="J104" s="108"/>
      <c r="K104" s="109"/>
      <c r="L104" s="43"/>
      <c r="M104" s="43"/>
      <c r="N104" s="110" t="s">
        <v>29</v>
      </c>
      <c r="O104" s="110" t="s">
        <v>30</v>
      </c>
      <c r="P104" s="34"/>
      <c r="Q104" s="23"/>
      <c r="R104" s="23"/>
    </row>
    <row r="105" spans="1:18" s="24" customFormat="1" ht="19.5" thickBot="1" x14ac:dyDescent="0.35">
      <c r="A105" s="111" t="s">
        <v>103</v>
      </c>
      <c r="B105" s="112"/>
      <c r="C105" s="113"/>
      <c r="D105" s="114"/>
      <c r="E105" s="114"/>
      <c r="F105" s="114"/>
      <c r="G105" s="114"/>
      <c r="H105" s="114"/>
      <c r="I105" s="114"/>
      <c r="J105" s="115"/>
      <c r="K105" s="115"/>
      <c r="L105" s="116" t="s">
        <v>81</v>
      </c>
      <c r="M105" s="117"/>
      <c r="N105" s="121">
        <f>N100+N101</f>
        <v>619422.56849999959</v>
      </c>
      <c r="O105" s="121">
        <f>O100+O101</f>
        <v>783228.41500000027</v>
      </c>
      <c r="P105" s="119"/>
      <c r="Q105" s="23"/>
      <c r="R105" s="23"/>
    </row>
    <row r="106" spans="1:18" s="24" customFormat="1" ht="23.25" x14ac:dyDescent="0.35">
      <c r="A106" s="120">
        <f>A85+31</f>
        <v>42894</v>
      </c>
      <c r="B106" s="17"/>
      <c r="C106" s="18"/>
      <c r="D106" s="19" t="s">
        <v>0</v>
      </c>
      <c r="E106" s="20"/>
      <c r="F106" s="20"/>
      <c r="G106" s="20"/>
      <c r="H106" s="20"/>
      <c r="I106" s="20"/>
      <c r="J106" s="21" t="s">
        <v>1</v>
      </c>
      <c r="K106" s="20"/>
      <c r="L106" s="20"/>
      <c r="M106" s="20"/>
      <c r="N106" s="21" t="s">
        <v>2</v>
      </c>
      <c r="O106" s="20"/>
      <c r="P106" s="22"/>
      <c r="Q106" s="23"/>
      <c r="R106" s="23"/>
    </row>
    <row r="107" spans="1:18" s="24" customFormat="1" ht="14.25" x14ac:dyDescent="0.2">
      <c r="A107" s="26" t="s">
        <v>3</v>
      </c>
      <c r="B107" s="27"/>
      <c r="C107" s="28"/>
      <c r="D107" s="29"/>
      <c r="E107" s="30"/>
      <c r="F107" s="30"/>
      <c r="G107" s="30"/>
      <c r="H107" s="31" t="s">
        <v>61</v>
      </c>
      <c r="I107" s="32" t="s">
        <v>63</v>
      </c>
      <c r="J107" s="33" t="s">
        <v>9</v>
      </c>
      <c r="K107" s="32" t="s">
        <v>11</v>
      </c>
      <c r="L107" s="32" t="s">
        <v>10</v>
      </c>
      <c r="M107" s="32"/>
      <c r="N107" s="33" t="s">
        <v>9</v>
      </c>
      <c r="O107" s="32" t="s">
        <v>11</v>
      </c>
      <c r="P107" s="34"/>
      <c r="Q107" s="23"/>
      <c r="R107" s="23"/>
    </row>
    <row r="108" spans="1:18" s="24" customFormat="1" ht="14.25" x14ac:dyDescent="0.2">
      <c r="A108" s="35" t="s">
        <v>104</v>
      </c>
      <c r="B108" s="27"/>
      <c r="C108" s="28"/>
      <c r="D108" s="36" t="s">
        <v>57</v>
      </c>
      <c r="E108" s="37" t="s">
        <v>59</v>
      </c>
      <c r="F108" s="37" t="s">
        <v>58</v>
      </c>
      <c r="G108" s="37" t="s">
        <v>60</v>
      </c>
      <c r="H108" s="38" t="s">
        <v>62</v>
      </c>
      <c r="I108" s="37" t="s">
        <v>64</v>
      </c>
      <c r="J108" s="40" t="s">
        <v>18</v>
      </c>
      <c r="K108" s="38" t="s">
        <v>102</v>
      </c>
      <c r="L108" s="38" t="s">
        <v>18</v>
      </c>
      <c r="M108" s="38"/>
      <c r="N108" s="40" t="s">
        <v>21</v>
      </c>
      <c r="O108" s="38" t="s">
        <v>22</v>
      </c>
      <c r="P108" s="41"/>
      <c r="Q108" s="23"/>
      <c r="R108" s="23"/>
    </row>
    <row r="109" spans="1:18" s="24" customFormat="1" x14ac:dyDescent="0.2">
      <c r="A109" s="42" t="s">
        <v>105</v>
      </c>
      <c r="B109" s="43"/>
      <c r="C109" s="44"/>
      <c r="D109" s="45">
        <v>0</v>
      </c>
      <c r="E109" s="46">
        <v>0</v>
      </c>
      <c r="F109" s="46">
        <v>0</v>
      </c>
      <c r="G109" s="46">
        <v>2</v>
      </c>
      <c r="H109" s="46">
        <v>0</v>
      </c>
      <c r="I109" s="47">
        <f t="shared" ref="I109:I115" si="24">SUM(D109:H109)</f>
        <v>2</v>
      </c>
      <c r="J109" s="48">
        <v>0</v>
      </c>
      <c r="K109" s="48">
        <v>0</v>
      </c>
      <c r="L109" s="48">
        <v>0</v>
      </c>
      <c r="M109" s="49"/>
      <c r="N109" s="50">
        <f t="shared" ref="N109:O115" si="25">N88+(J109/1000)</f>
        <v>18549.499</v>
      </c>
      <c r="O109" s="50">
        <f t="shared" si="25"/>
        <v>1831.7200000000003</v>
      </c>
      <c r="P109" s="51"/>
      <c r="Q109" s="23"/>
      <c r="R109" s="23"/>
    </row>
    <row r="110" spans="1:18" s="24" customFormat="1" x14ac:dyDescent="0.2">
      <c r="A110" s="42" t="s">
        <v>106</v>
      </c>
      <c r="B110" s="43"/>
      <c r="C110" s="44"/>
      <c r="D110" s="45">
        <v>6</v>
      </c>
      <c r="E110" s="46">
        <v>0</v>
      </c>
      <c r="F110" s="46">
        <v>2</v>
      </c>
      <c r="G110" s="46">
        <v>1</v>
      </c>
      <c r="H110" s="46">
        <v>0</v>
      </c>
      <c r="I110" s="47">
        <f t="shared" si="24"/>
        <v>9</v>
      </c>
      <c r="J110" s="48">
        <v>17975</v>
      </c>
      <c r="K110" s="48">
        <v>1609</v>
      </c>
      <c r="L110" s="48">
        <v>409659</v>
      </c>
      <c r="M110" s="52"/>
      <c r="N110" s="50">
        <f t="shared" si="25"/>
        <v>48852.562000000005</v>
      </c>
      <c r="O110" s="50">
        <f t="shared" si="25"/>
        <v>3898.4340000000025</v>
      </c>
      <c r="P110" s="53"/>
      <c r="Q110" s="23"/>
      <c r="R110" s="23"/>
    </row>
    <row r="111" spans="1:18" s="24" customFormat="1" x14ac:dyDescent="0.2">
      <c r="A111" s="42" t="s">
        <v>107</v>
      </c>
      <c r="B111" s="43"/>
      <c r="C111" s="44"/>
      <c r="D111" s="45">
        <v>4</v>
      </c>
      <c r="E111" s="46">
        <v>0</v>
      </c>
      <c r="F111" s="46">
        <v>1</v>
      </c>
      <c r="G111" s="46">
        <v>5</v>
      </c>
      <c r="H111" s="46">
        <v>3</v>
      </c>
      <c r="I111" s="47">
        <f t="shared" si="24"/>
        <v>13</v>
      </c>
      <c r="J111" s="48">
        <v>6986</v>
      </c>
      <c r="K111" s="48">
        <v>418</v>
      </c>
      <c r="L111" s="48">
        <v>141981</v>
      </c>
      <c r="M111" s="52"/>
      <c r="N111" s="50">
        <f t="shared" si="25"/>
        <v>13447.602999999999</v>
      </c>
      <c r="O111" s="50">
        <f t="shared" si="25"/>
        <v>1164.8169999999993</v>
      </c>
      <c r="P111" s="53"/>
      <c r="Q111" s="23"/>
      <c r="R111" s="23"/>
    </row>
    <row r="112" spans="1:18" s="24" customFormat="1" x14ac:dyDescent="0.2">
      <c r="A112" s="42" t="s">
        <v>108</v>
      </c>
      <c r="B112" s="43"/>
      <c r="C112" s="44"/>
      <c r="D112" s="45">
        <v>1</v>
      </c>
      <c r="E112" s="46">
        <v>0</v>
      </c>
      <c r="F112" s="46">
        <v>1</v>
      </c>
      <c r="G112" s="46">
        <v>0</v>
      </c>
      <c r="H112" s="46">
        <v>0</v>
      </c>
      <c r="I112" s="47">
        <f t="shared" si="24"/>
        <v>2</v>
      </c>
      <c r="J112" s="48">
        <v>1834</v>
      </c>
      <c r="K112" s="48">
        <v>0</v>
      </c>
      <c r="L112" s="48">
        <v>66524</v>
      </c>
      <c r="M112" s="52"/>
      <c r="N112" s="50">
        <f t="shared" si="25"/>
        <v>6093.7930000000033</v>
      </c>
      <c r="O112" s="50">
        <f t="shared" si="25"/>
        <v>633.26899999999978</v>
      </c>
      <c r="P112" s="53"/>
      <c r="Q112" s="23"/>
      <c r="R112" s="23"/>
    </row>
    <row r="113" spans="1:18" s="24" customFormat="1" x14ac:dyDescent="0.2">
      <c r="A113" s="42" t="s">
        <v>109</v>
      </c>
      <c r="B113" s="43"/>
      <c r="C113" s="44"/>
      <c r="D113" s="45">
        <v>0</v>
      </c>
      <c r="E113" s="46">
        <v>0</v>
      </c>
      <c r="F113" s="46">
        <v>1</v>
      </c>
      <c r="G113" s="46">
        <v>1</v>
      </c>
      <c r="H113" s="46">
        <v>0</v>
      </c>
      <c r="I113" s="47">
        <f t="shared" si="24"/>
        <v>2</v>
      </c>
      <c r="J113" s="48">
        <v>0</v>
      </c>
      <c r="K113" s="48">
        <v>0</v>
      </c>
      <c r="L113" s="48">
        <v>0</v>
      </c>
      <c r="M113" s="52"/>
      <c r="N113" s="50">
        <f t="shared" si="25"/>
        <v>1518.1</v>
      </c>
      <c r="O113" s="50">
        <f t="shared" si="25"/>
        <v>10</v>
      </c>
      <c r="P113" s="53"/>
      <c r="Q113" s="23"/>
      <c r="R113" s="23"/>
    </row>
    <row r="114" spans="1:18" s="24" customFormat="1" x14ac:dyDescent="0.2">
      <c r="A114" s="42" t="s">
        <v>110</v>
      </c>
      <c r="B114" s="43"/>
      <c r="C114" s="44"/>
      <c r="D114" s="45">
        <v>5</v>
      </c>
      <c r="E114" s="46">
        <v>0</v>
      </c>
      <c r="F114" s="46">
        <v>2</v>
      </c>
      <c r="G114" s="46">
        <v>7</v>
      </c>
      <c r="H114" s="46">
        <v>2</v>
      </c>
      <c r="I114" s="47">
        <f t="shared" si="24"/>
        <v>16</v>
      </c>
      <c r="J114" s="48">
        <v>15739</v>
      </c>
      <c r="K114" s="48">
        <v>1626</v>
      </c>
      <c r="L114" s="48">
        <v>451587</v>
      </c>
      <c r="M114" s="52"/>
      <c r="N114" s="50">
        <f t="shared" si="25"/>
        <v>21424.199000000015</v>
      </c>
      <c r="O114" s="50">
        <f t="shared" si="25"/>
        <v>2508.1920000000023</v>
      </c>
      <c r="P114" s="53"/>
      <c r="Q114" s="23"/>
      <c r="R114" s="23"/>
    </row>
    <row r="115" spans="1:18" s="24" customFormat="1" x14ac:dyDescent="0.2">
      <c r="A115" s="42" t="s">
        <v>111</v>
      </c>
      <c r="B115" s="43"/>
      <c r="C115" s="44"/>
      <c r="D115" s="45">
        <v>1</v>
      </c>
      <c r="E115" s="46">
        <v>0</v>
      </c>
      <c r="F115" s="46">
        <v>0</v>
      </c>
      <c r="G115" s="46">
        <v>3</v>
      </c>
      <c r="H115" s="46">
        <v>0</v>
      </c>
      <c r="I115" s="55">
        <f t="shared" si="24"/>
        <v>4</v>
      </c>
      <c r="J115" s="48">
        <v>2250</v>
      </c>
      <c r="K115" s="48">
        <v>0</v>
      </c>
      <c r="L115" s="56">
        <v>2686</v>
      </c>
      <c r="M115" s="57"/>
      <c r="N115" s="50">
        <f t="shared" si="25"/>
        <v>1694.8384999999992</v>
      </c>
      <c r="O115" s="50">
        <f t="shared" si="25"/>
        <v>2.9880000000000004</v>
      </c>
      <c r="P115" s="58"/>
      <c r="Q115" s="23"/>
      <c r="R115" s="23"/>
    </row>
    <row r="116" spans="1:18" s="24" customFormat="1" ht="14.25" x14ac:dyDescent="0.2">
      <c r="A116" s="59"/>
      <c r="B116" s="60"/>
      <c r="C116" s="61" t="s">
        <v>77</v>
      </c>
      <c r="D116" s="62">
        <f t="shared" ref="D116:I116" si="26">SUM(D109:D115)</f>
        <v>17</v>
      </c>
      <c r="E116" s="62">
        <f t="shared" si="26"/>
        <v>0</v>
      </c>
      <c r="F116" s="62">
        <f t="shared" si="26"/>
        <v>7</v>
      </c>
      <c r="G116" s="62">
        <f t="shared" si="26"/>
        <v>19</v>
      </c>
      <c r="H116" s="62">
        <f t="shared" si="26"/>
        <v>5</v>
      </c>
      <c r="I116" s="63">
        <f t="shared" si="26"/>
        <v>48</v>
      </c>
      <c r="J116" s="64">
        <f>SUM(J109:J115)</f>
        <v>44784</v>
      </c>
      <c r="K116" s="65">
        <f>SUM(K109:K115)</f>
        <v>3653</v>
      </c>
      <c r="L116" s="66">
        <f>SUM(L109:L115)</f>
        <v>1072437</v>
      </c>
      <c r="M116" s="67"/>
      <c r="N116" s="68">
        <f>SUM(N109:N115)</f>
        <v>111580.59450000002</v>
      </c>
      <c r="O116" s="69">
        <f>SUM(O109:O115)</f>
        <v>10049.420000000004</v>
      </c>
      <c r="P116" s="70"/>
      <c r="Q116" s="71"/>
      <c r="R116" s="71"/>
    </row>
    <row r="117" spans="1:18" s="24" customFormat="1" ht="14.25" x14ac:dyDescent="0.2">
      <c r="A117" s="72" t="s">
        <v>23</v>
      </c>
      <c r="B117" s="73"/>
      <c r="C117" s="74"/>
      <c r="D117" s="75"/>
      <c r="E117" s="76"/>
      <c r="F117" s="76"/>
      <c r="G117" s="76"/>
      <c r="H117" s="76"/>
      <c r="I117" s="47"/>
      <c r="J117" s="77"/>
      <c r="K117" s="77"/>
      <c r="L117" s="77"/>
      <c r="M117" s="50"/>
      <c r="N117" s="83"/>
      <c r="O117" s="50"/>
      <c r="P117" s="53"/>
      <c r="Q117" s="23"/>
      <c r="R117" s="23"/>
    </row>
    <row r="118" spans="1:18" s="24" customFormat="1" x14ac:dyDescent="0.2">
      <c r="A118" s="79" t="s">
        <v>112</v>
      </c>
      <c r="B118" s="80"/>
      <c r="C118" s="81"/>
      <c r="D118" s="45">
        <v>39</v>
      </c>
      <c r="E118" s="46">
        <v>25</v>
      </c>
      <c r="F118" s="46">
        <v>1</v>
      </c>
      <c r="G118" s="46">
        <v>28</v>
      </c>
      <c r="H118" s="46">
        <v>0</v>
      </c>
      <c r="I118" s="47">
        <f>SUM(D118:H118)</f>
        <v>93</v>
      </c>
      <c r="J118" s="82">
        <v>105361</v>
      </c>
      <c r="K118" s="82">
        <v>1755423</v>
      </c>
      <c r="L118" s="82">
        <v>3476619</v>
      </c>
      <c r="M118" s="50"/>
      <c r="N118" s="83">
        <f>N97+(J118/1000)</f>
        <v>430761.48999999953</v>
      </c>
      <c r="O118" s="50">
        <f>O97+(K118/1000)</f>
        <v>704238.82300000021</v>
      </c>
      <c r="P118" s="53"/>
      <c r="Q118" s="23"/>
      <c r="R118" s="23"/>
    </row>
    <row r="119" spans="1:18" s="24" customFormat="1" x14ac:dyDescent="0.2">
      <c r="A119" s="79" t="s">
        <v>113</v>
      </c>
      <c r="B119" s="80"/>
      <c r="C119" s="81"/>
      <c r="D119" s="45">
        <v>7</v>
      </c>
      <c r="E119" s="46">
        <v>6</v>
      </c>
      <c r="F119" s="46">
        <v>1</v>
      </c>
      <c r="G119" s="46">
        <v>8</v>
      </c>
      <c r="H119" s="46">
        <v>2</v>
      </c>
      <c r="I119" s="47">
        <f>SUM(D119:H119)</f>
        <v>24</v>
      </c>
      <c r="J119" s="82">
        <v>6509</v>
      </c>
      <c r="K119" s="82">
        <v>17794</v>
      </c>
      <c r="L119" s="82">
        <v>381021</v>
      </c>
      <c r="M119" s="50"/>
      <c r="N119" s="83">
        <f>N98+(J119/1000)</f>
        <v>59248.138000000006</v>
      </c>
      <c r="O119" s="50">
        <f>O98+(K119/1000)</f>
        <v>64575.042000000016</v>
      </c>
      <c r="P119" s="53"/>
      <c r="Q119" s="23"/>
      <c r="R119" s="23"/>
    </row>
    <row r="120" spans="1:18" s="24" customFormat="1" ht="14.25" x14ac:dyDescent="0.2">
      <c r="A120" s="59"/>
      <c r="B120" s="60"/>
      <c r="C120" s="61" t="s">
        <v>78</v>
      </c>
      <c r="D120" s="84">
        <f t="shared" ref="D120:L120" si="27">SUM(D118:D119)</f>
        <v>46</v>
      </c>
      <c r="E120" s="62">
        <f t="shared" si="27"/>
        <v>31</v>
      </c>
      <c r="F120" s="62">
        <f t="shared" si="27"/>
        <v>2</v>
      </c>
      <c r="G120" s="62">
        <f t="shared" si="27"/>
        <v>36</v>
      </c>
      <c r="H120" s="62">
        <f t="shared" si="27"/>
        <v>2</v>
      </c>
      <c r="I120" s="85">
        <f t="shared" si="27"/>
        <v>117</v>
      </c>
      <c r="J120" s="64">
        <f t="shared" si="27"/>
        <v>111870</v>
      </c>
      <c r="K120" s="65">
        <f t="shared" si="27"/>
        <v>1773217</v>
      </c>
      <c r="L120" s="65">
        <f t="shared" si="27"/>
        <v>3857640</v>
      </c>
      <c r="M120" s="69"/>
      <c r="N120" s="68">
        <f>SUM(N118:N119)</f>
        <v>490009.62799999956</v>
      </c>
      <c r="O120" s="69">
        <f>SUM(O118:O119)</f>
        <v>768813.86500000022</v>
      </c>
      <c r="P120" s="70"/>
      <c r="Q120" s="71"/>
      <c r="R120" s="71"/>
    </row>
    <row r="121" spans="1:18" s="24" customFormat="1" ht="14.25" x14ac:dyDescent="0.2">
      <c r="A121" s="86"/>
      <c r="B121" s="87" t="s">
        <v>79</v>
      </c>
      <c r="C121" s="88"/>
      <c r="D121" s="89">
        <f t="shared" ref="D121:L121" si="28">D116+D120</f>
        <v>63</v>
      </c>
      <c r="E121" s="90">
        <f t="shared" si="28"/>
        <v>31</v>
      </c>
      <c r="F121" s="90">
        <f t="shared" si="28"/>
        <v>9</v>
      </c>
      <c r="G121" s="90">
        <f t="shared" si="28"/>
        <v>55</v>
      </c>
      <c r="H121" s="90">
        <f t="shared" si="28"/>
        <v>7</v>
      </c>
      <c r="I121" s="91">
        <f t="shared" si="28"/>
        <v>165</v>
      </c>
      <c r="J121" s="92">
        <f t="shared" si="28"/>
        <v>156654</v>
      </c>
      <c r="K121" s="93">
        <f t="shared" si="28"/>
        <v>1776870</v>
      </c>
      <c r="L121" s="93">
        <f t="shared" si="28"/>
        <v>4930077</v>
      </c>
      <c r="M121" s="94"/>
      <c r="N121" s="95">
        <f>N116+N120</f>
        <v>601590.22249999957</v>
      </c>
      <c r="O121" s="94">
        <f>O116+O120</f>
        <v>778863.28500000027</v>
      </c>
      <c r="P121" s="96"/>
      <c r="Q121" s="71"/>
      <c r="R121" s="71"/>
    </row>
    <row r="122" spans="1:18" s="24" customFormat="1" x14ac:dyDescent="0.2">
      <c r="A122" s="97" t="s">
        <v>114</v>
      </c>
      <c r="B122" s="98"/>
      <c r="C122" s="98"/>
      <c r="D122" s="99"/>
      <c r="E122" s="99"/>
      <c r="F122" s="99"/>
      <c r="G122" s="100"/>
      <c r="H122" s="99"/>
      <c r="I122" s="99"/>
      <c r="J122" s="100"/>
      <c r="K122" s="100"/>
      <c r="L122" s="100"/>
      <c r="M122" s="101" t="s">
        <v>115</v>
      </c>
      <c r="N122" s="102">
        <v>17989</v>
      </c>
      <c r="O122" s="102">
        <v>6142</v>
      </c>
      <c r="P122" s="103"/>
      <c r="Q122" s="23"/>
      <c r="R122" s="23"/>
    </row>
    <row r="123" spans="1:18" s="24" customFormat="1" x14ac:dyDescent="0.2">
      <c r="A123" s="104" t="s">
        <v>92</v>
      </c>
      <c r="B123" s="98"/>
      <c r="C123" s="98"/>
      <c r="D123" s="99"/>
      <c r="E123" s="99"/>
      <c r="F123" s="99"/>
      <c r="G123" s="100"/>
      <c r="H123" s="99"/>
      <c r="I123" s="99"/>
      <c r="J123" s="100"/>
      <c r="K123" s="100"/>
      <c r="L123" s="100"/>
      <c r="M123" s="100"/>
      <c r="N123" s="102"/>
      <c r="O123" s="102"/>
      <c r="P123" s="103"/>
      <c r="Q123" s="23"/>
      <c r="R123" s="23"/>
    </row>
    <row r="124" spans="1:18" s="24" customFormat="1" ht="13.5" thickBot="1" x14ac:dyDescent="0.25">
      <c r="A124" s="79" t="s">
        <v>93</v>
      </c>
      <c r="B124" s="80"/>
      <c r="C124" s="98"/>
      <c r="D124" s="105"/>
      <c r="E124" s="105"/>
      <c r="F124" s="105"/>
      <c r="G124" s="105"/>
      <c r="H124" s="105"/>
      <c r="I124" s="105"/>
      <c r="J124" s="105"/>
      <c r="K124" s="105"/>
      <c r="L124" s="43"/>
      <c r="M124" s="43"/>
      <c r="N124" s="106"/>
      <c r="O124" s="106"/>
      <c r="P124" s="107"/>
      <c r="Q124" s="23"/>
      <c r="R124" s="23"/>
    </row>
    <row r="125" spans="1:18" s="24" customFormat="1" ht="19.5" thickTop="1" x14ac:dyDescent="0.3">
      <c r="A125" s="79" t="s">
        <v>76</v>
      </c>
      <c r="B125" s="80"/>
      <c r="C125" s="98"/>
      <c r="D125" s="105"/>
      <c r="E125" s="105"/>
      <c r="F125" s="105"/>
      <c r="G125" s="105"/>
      <c r="H125" s="105"/>
      <c r="I125" s="108" t="s">
        <v>80</v>
      </c>
      <c r="J125" s="108"/>
      <c r="K125" s="109"/>
      <c r="L125" s="43"/>
      <c r="M125" s="43"/>
      <c r="N125" s="110" t="s">
        <v>29</v>
      </c>
      <c r="O125" s="110" t="s">
        <v>30</v>
      </c>
      <c r="P125" s="34"/>
      <c r="Q125" s="23"/>
      <c r="R125" s="23"/>
    </row>
    <row r="126" spans="1:18" s="24" customFormat="1" ht="19.5" thickBot="1" x14ac:dyDescent="0.35">
      <c r="A126" s="111" t="s">
        <v>103</v>
      </c>
      <c r="B126" s="112"/>
      <c r="C126" s="113"/>
      <c r="D126" s="114"/>
      <c r="E126" s="114"/>
      <c r="F126" s="114"/>
      <c r="G126" s="114"/>
      <c r="H126" s="114"/>
      <c r="I126" s="114"/>
      <c r="J126" s="115"/>
      <c r="K126" s="115"/>
      <c r="L126" s="116" t="s">
        <v>81</v>
      </c>
      <c r="M126" s="117"/>
      <c r="N126" s="121">
        <f>N121+N122</f>
        <v>619579.22249999957</v>
      </c>
      <c r="O126" s="121">
        <f>O121+O122</f>
        <v>785005.28500000027</v>
      </c>
      <c r="P126" s="119"/>
      <c r="Q126" s="23"/>
      <c r="R126" s="23"/>
    </row>
    <row r="127" spans="1:18" s="24" customFormat="1" ht="23.25" x14ac:dyDescent="0.35">
      <c r="A127" s="120">
        <f>A106+31</f>
        <v>42925</v>
      </c>
      <c r="B127" s="17"/>
      <c r="C127" s="18"/>
      <c r="D127" s="19" t="s">
        <v>0</v>
      </c>
      <c r="E127" s="20"/>
      <c r="F127" s="20"/>
      <c r="G127" s="20"/>
      <c r="H127" s="20"/>
      <c r="I127" s="20"/>
      <c r="J127" s="21" t="s">
        <v>1</v>
      </c>
      <c r="K127" s="20"/>
      <c r="L127" s="20"/>
      <c r="M127" s="20"/>
      <c r="N127" s="21" t="s">
        <v>2</v>
      </c>
      <c r="O127" s="20"/>
      <c r="P127" s="22"/>
      <c r="Q127" s="23"/>
      <c r="R127" s="23"/>
    </row>
    <row r="128" spans="1:18" s="24" customFormat="1" ht="14.25" x14ac:dyDescent="0.2">
      <c r="A128" s="26" t="s">
        <v>3</v>
      </c>
      <c r="B128" s="27"/>
      <c r="C128" s="28"/>
      <c r="D128" s="29"/>
      <c r="E128" s="30"/>
      <c r="F128" s="30"/>
      <c r="G128" s="30"/>
      <c r="H128" s="31" t="s">
        <v>61</v>
      </c>
      <c r="I128" s="32" t="s">
        <v>63</v>
      </c>
      <c r="J128" s="33" t="s">
        <v>9</v>
      </c>
      <c r="K128" s="32" t="s">
        <v>11</v>
      </c>
      <c r="L128" s="32" t="s">
        <v>10</v>
      </c>
      <c r="M128" s="32"/>
      <c r="N128" s="33" t="s">
        <v>9</v>
      </c>
      <c r="O128" s="32" t="s">
        <v>11</v>
      </c>
      <c r="P128" s="34"/>
      <c r="Q128" s="23"/>
      <c r="R128" s="23"/>
    </row>
    <row r="129" spans="1:18" s="24" customFormat="1" ht="14.25" x14ac:dyDescent="0.2">
      <c r="A129" s="35" t="s">
        <v>104</v>
      </c>
      <c r="B129" s="27"/>
      <c r="C129" s="28"/>
      <c r="D129" s="36" t="s">
        <v>57</v>
      </c>
      <c r="E129" s="37" t="s">
        <v>59</v>
      </c>
      <c r="F129" s="37" t="s">
        <v>58</v>
      </c>
      <c r="G129" s="37" t="s">
        <v>60</v>
      </c>
      <c r="H129" s="38" t="s">
        <v>62</v>
      </c>
      <c r="I129" s="37" t="s">
        <v>64</v>
      </c>
      <c r="J129" s="40" t="s">
        <v>18</v>
      </c>
      <c r="K129" s="38" t="s">
        <v>102</v>
      </c>
      <c r="L129" s="38" t="s">
        <v>18</v>
      </c>
      <c r="M129" s="38"/>
      <c r="N129" s="40" t="s">
        <v>21</v>
      </c>
      <c r="O129" s="38" t="s">
        <v>22</v>
      </c>
      <c r="P129" s="41"/>
      <c r="Q129" s="23"/>
      <c r="R129" s="23"/>
    </row>
    <row r="130" spans="1:18" s="24" customFormat="1" x14ac:dyDescent="0.2">
      <c r="A130" s="42" t="s">
        <v>105</v>
      </c>
      <c r="B130" s="43"/>
      <c r="C130" s="44"/>
      <c r="D130" s="45">
        <v>0</v>
      </c>
      <c r="E130" s="46">
        <v>0</v>
      </c>
      <c r="F130" s="46">
        <v>0</v>
      </c>
      <c r="G130" s="46">
        <v>2</v>
      </c>
      <c r="H130" s="46">
        <v>0</v>
      </c>
      <c r="I130" s="47">
        <f t="shared" ref="I130:I136" si="29">SUM(D130:H130)</f>
        <v>2</v>
      </c>
      <c r="J130" s="48">
        <v>0</v>
      </c>
      <c r="K130" s="48">
        <v>0</v>
      </c>
      <c r="L130" s="48">
        <v>0</v>
      </c>
      <c r="M130" s="49"/>
      <c r="N130" s="50">
        <f t="shared" ref="N130:O136" si="30">N109+(J130/1000)</f>
        <v>18549.499</v>
      </c>
      <c r="O130" s="50">
        <f t="shared" si="30"/>
        <v>1831.7200000000003</v>
      </c>
      <c r="P130" s="51"/>
      <c r="Q130" s="23"/>
      <c r="R130" s="23"/>
    </row>
    <row r="131" spans="1:18" s="24" customFormat="1" x14ac:dyDescent="0.2">
      <c r="A131" s="42" t="s">
        <v>106</v>
      </c>
      <c r="B131" s="43"/>
      <c r="C131" s="44"/>
      <c r="D131" s="45">
        <v>6</v>
      </c>
      <c r="E131" s="46">
        <v>0</v>
      </c>
      <c r="F131" s="46">
        <v>2</v>
      </c>
      <c r="G131" s="46">
        <v>1</v>
      </c>
      <c r="H131" s="46">
        <v>0</v>
      </c>
      <c r="I131" s="47">
        <f t="shared" si="29"/>
        <v>9</v>
      </c>
      <c r="J131" s="48">
        <v>18355</v>
      </c>
      <c r="K131" s="48">
        <v>1284</v>
      </c>
      <c r="L131" s="48">
        <v>421528</v>
      </c>
      <c r="M131" s="52"/>
      <c r="N131" s="50">
        <f t="shared" si="30"/>
        <v>48870.917000000009</v>
      </c>
      <c r="O131" s="50">
        <f t="shared" si="30"/>
        <v>3899.7180000000026</v>
      </c>
      <c r="P131" s="53"/>
      <c r="Q131" s="23"/>
      <c r="R131" s="23"/>
    </row>
    <row r="132" spans="1:18" s="24" customFormat="1" x14ac:dyDescent="0.2">
      <c r="A132" s="42" t="s">
        <v>107</v>
      </c>
      <c r="B132" s="43"/>
      <c r="C132" s="44"/>
      <c r="D132" s="45">
        <v>4</v>
      </c>
      <c r="E132" s="46">
        <v>0</v>
      </c>
      <c r="F132" s="46">
        <v>1</v>
      </c>
      <c r="G132" s="46">
        <v>5</v>
      </c>
      <c r="H132" s="46">
        <v>3</v>
      </c>
      <c r="I132" s="47">
        <f t="shared" si="29"/>
        <v>13</v>
      </c>
      <c r="J132" s="48">
        <v>6438</v>
      </c>
      <c r="K132" s="48">
        <v>1095</v>
      </c>
      <c r="L132" s="48">
        <v>139578</v>
      </c>
      <c r="M132" s="52"/>
      <c r="N132" s="50">
        <f t="shared" si="30"/>
        <v>13454.040999999999</v>
      </c>
      <c r="O132" s="50">
        <f t="shared" si="30"/>
        <v>1165.9119999999994</v>
      </c>
      <c r="P132" s="53"/>
      <c r="Q132" s="23"/>
      <c r="R132" s="23"/>
    </row>
    <row r="133" spans="1:18" s="24" customFormat="1" x14ac:dyDescent="0.2">
      <c r="A133" s="42" t="s">
        <v>108</v>
      </c>
      <c r="B133" s="43"/>
      <c r="C133" s="44"/>
      <c r="D133" s="45">
        <v>1</v>
      </c>
      <c r="E133" s="46">
        <v>0</v>
      </c>
      <c r="F133" s="46">
        <v>1</v>
      </c>
      <c r="G133" s="46">
        <v>0</v>
      </c>
      <c r="H133" s="46">
        <v>0</v>
      </c>
      <c r="I133" s="47">
        <f t="shared" si="29"/>
        <v>2</v>
      </c>
      <c r="J133" s="48">
        <v>1861</v>
      </c>
      <c r="K133" s="48">
        <v>0</v>
      </c>
      <c r="L133" s="48">
        <v>68010</v>
      </c>
      <c r="M133" s="52"/>
      <c r="N133" s="50">
        <f t="shared" si="30"/>
        <v>6095.6540000000032</v>
      </c>
      <c r="O133" s="50">
        <f t="shared" si="30"/>
        <v>633.26899999999978</v>
      </c>
      <c r="P133" s="53"/>
      <c r="Q133" s="23"/>
      <c r="R133" s="23"/>
    </row>
    <row r="134" spans="1:18" s="24" customFormat="1" x14ac:dyDescent="0.2">
      <c r="A134" s="42" t="s">
        <v>109</v>
      </c>
      <c r="B134" s="43"/>
      <c r="C134" s="44"/>
      <c r="D134" s="45">
        <v>0</v>
      </c>
      <c r="E134" s="46">
        <v>0</v>
      </c>
      <c r="F134" s="46">
        <v>0</v>
      </c>
      <c r="G134" s="46">
        <v>2</v>
      </c>
      <c r="H134" s="46">
        <v>0</v>
      </c>
      <c r="I134" s="47">
        <f t="shared" si="29"/>
        <v>2</v>
      </c>
      <c r="J134" s="48">
        <v>0</v>
      </c>
      <c r="K134" s="48">
        <v>0</v>
      </c>
      <c r="L134" s="48">
        <v>0</v>
      </c>
      <c r="M134" s="52"/>
      <c r="N134" s="50">
        <f t="shared" si="30"/>
        <v>1518.1</v>
      </c>
      <c r="O134" s="50">
        <f t="shared" si="30"/>
        <v>10</v>
      </c>
      <c r="P134" s="53"/>
      <c r="Q134" s="23"/>
      <c r="R134" s="23"/>
    </row>
    <row r="135" spans="1:18" s="24" customFormat="1" x14ac:dyDescent="0.2">
      <c r="A135" s="42" t="s">
        <v>110</v>
      </c>
      <c r="B135" s="43"/>
      <c r="C135" s="44"/>
      <c r="D135" s="45">
        <v>5</v>
      </c>
      <c r="E135" s="46">
        <v>0</v>
      </c>
      <c r="F135" s="46">
        <v>2</v>
      </c>
      <c r="G135" s="46">
        <v>7</v>
      </c>
      <c r="H135" s="46">
        <v>2</v>
      </c>
      <c r="I135" s="47">
        <f t="shared" si="29"/>
        <v>16</v>
      </c>
      <c r="J135" s="48">
        <v>17513</v>
      </c>
      <c r="K135" s="48">
        <v>1226</v>
      </c>
      <c r="L135" s="48">
        <v>453120</v>
      </c>
      <c r="M135" s="52"/>
      <c r="N135" s="50">
        <f t="shared" si="30"/>
        <v>21441.712000000014</v>
      </c>
      <c r="O135" s="50">
        <f t="shared" si="30"/>
        <v>2509.4180000000024</v>
      </c>
      <c r="P135" s="53"/>
      <c r="Q135" s="23"/>
      <c r="R135" s="23"/>
    </row>
    <row r="136" spans="1:18" s="24" customFormat="1" x14ac:dyDescent="0.2">
      <c r="A136" s="42" t="s">
        <v>111</v>
      </c>
      <c r="B136" s="43"/>
      <c r="C136" s="44"/>
      <c r="D136" s="45">
        <v>1</v>
      </c>
      <c r="E136" s="46">
        <v>0</v>
      </c>
      <c r="F136" s="46">
        <v>0</v>
      </c>
      <c r="G136" s="46">
        <v>3</v>
      </c>
      <c r="H136" s="46">
        <v>0</v>
      </c>
      <c r="I136" s="55">
        <f t="shared" si="29"/>
        <v>4</v>
      </c>
      <c r="J136" s="48">
        <v>1484</v>
      </c>
      <c r="K136" s="48">
        <v>0</v>
      </c>
      <c r="L136" s="56">
        <v>1634</v>
      </c>
      <c r="M136" s="57"/>
      <c r="N136" s="50">
        <f t="shared" si="30"/>
        <v>1696.3224999999991</v>
      </c>
      <c r="O136" s="50">
        <f t="shared" si="30"/>
        <v>2.9880000000000004</v>
      </c>
      <c r="P136" s="58"/>
      <c r="Q136" s="23"/>
      <c r="R136" s="23"/>
    </row>
    <row r="137" spans="1:18" s="24" customFormat="1" ht="14.25" x14ac:dyDescent="0.2">
      <c r="A137" s="59"/>
      <c r="B137" s="60"/>
      <c r="C137" s="61" t="s">
        <v>77</v>
      </c>
      <c r="D137" s="62">
        <f t="shared" ref="D137:I137" si="31">SUM(D130:D136)</f>
        <v>17</v>
      </c>
      <c r="E137" s="62">
        <f t="shared" si="31"/>
        <v>0</v>
      </c>
      <c r="F137" s="62">
        <f t="shared" si="31"/>
        <v>6</v>
      </c>
      <c r="G137" s="62">
        <f t="shared" si="31"/>
        <v>20</v>
      </c>
      <c r="H137" s="62">
        <f t="shared" si="31"/>
        <v>5</v>
      </c>
      <c r="I137" s="63">
        <f t="shared" si="31"/>
        <v>48</v>
      </c>
      <c r="J137" s="64">
        <f>SUM(J130:J136)</f>
        <v>45651</v>
      </c>
      <c r="K137" s="65">
        <f>SUM(K130:K136)</f>
        <v>3605</v>
      </c>
      <c r="L137" s="66">
        <f>SUM(L130:L136)</f>
        <v>1083870</v>
      </c>
      <c r="M137" s="67"/>
      <c r="N137" s="68">
        <f>SUM(N130:N136)</f>
        <v>111626.24550000003</v>
      </c>
      <c r="O137" s="69">
        <f>SUM(O130:O136)</f>
        <v>10053.025000000003</v>
      </c>
      <c r="P137" s="70"/>
      <c r="Q137" s="71"/>
      <c r="R137" s="71"/>
    </row>
    <row r="138" spans="1:18" s="24" customFormat="1" ht="14.25" x14ac:dyDescent="0.2">
      <c r="A138" s="72" t="s">
        <v>23</v>
      </c>
      <c r="B138" s="73"/>
      <c r="C138" s="74"/>
      <c r="D138" s="75"/>
      <c r="E138" s="76"/>
      <c r="F138" s="76"/>
      <c r="G138" s="76"/>
      <c r="H138" s="76"/>
      <c r="I138" s="47"/>
      <c r="J138" s="77"/>
      <c r="K138" s="77"/>
      <c r="L138" s="77"/>
      <c r="M138" s="50"/>
      <c r="N138" s="83"/>
      <c r="O138" s="50"/>
      <c r="P138" s="53"/>
      <c r="Q138" s="23"/>
      <c r="R138" s="23"/>
    </row>
    <row r="139" spans="1:18" s="24" customFormat="1" x14ac:dyDescent="0.2">
      <c r="A139" s="79" t="s">
        <v>112</v>
      </c>
      <c r="B139" s="80"/>
      <c r="C139" s="81"/>
      <c r="D139" s="45">
        <v>40</v>
      </c>
      <c r="E139" s="46">
        <v>26</v>
      </c>
      <c r="F139" s="46">
        <v>0</v>
      </c>
      <c r="G139" s="46">
        <v>27</v>
      </c>
      <c r="H139" s="46">
        <v>0</v>
      </c>
      <c r="I139" s="47">
        <f>SUM(D139:H139)</f>
        <v>93</v>
      </c>
      <c r="J139" s="82">
        <v>119766</v>
      </c>
      <c r="K139" s="82">
        <v>1845076</v>
      </c>
      <c r="L139" s="82">
        <v>3748420</v>
      </c>
      <c r="M139" s="50"/>
      <c r="N139" s="83">
        <f>N118+(J139/1000)</f>
        <v>430881.25599999953</v>
      </c>
      <c r="O139" s="50">
        <f>O118+(K139/1000)</f>
        <v>706083.89900000021</v>
      </c>
      <c r="P139" s="53"/>
      <c r="Q139" s="23"/>
      <c r="R139" s="23"/>
    </row>
    <row r="140" spans="1:18" s="24" customFormat="1" x14ac:dyDescent="0.2">
      <c r="A140" s="79" t="s">
        <v>113</v>
      </c>
      <c r="B140" s="80"/>
      <c r="C140" s="81"/>
      <c r="D140" s="45">
        <v>7</v>
      </c>
      <c r="E140" s="46">
        <v>6</v>
      </c>
      <c r="F140" s="46">
        <v>0</v>
      </c>
      <c r="G140" s="46">
        <v>9</v>
      </c>
      <c r="H140" s="46">
        <v>2</v>
      </c>
      <c r="I140" s="47">
        <f>SUM(D140:H140)</f>
        <v>24</v>
      </c>
      <c r="J140" s="82">
        <v>6635</v>
      </c>
      <c r="K140" s="82">
        <v>18072</v>
      </c>
      <c r="L140" s="82">
        <v>387323</v>
      </c>
      <c r="M140" s="50"/>
      <c r="N140" s="83">
        <f>N119+(J140/1000)</f>
        <v>59254.773000000008</v>
      </c>
      <c r="O140" s="50">
        <f>O119+(K140/1000)</f>
        <v>64593.114000000016</v>
      </c>
      <c r="P140" s="53"/>
      <c r="Q140" s="23"/>
      <c r="R140" s="23"/>
    </row>
    <row r="141" spans="1:18" s="24" customFormat="1" ht="14.25" x14ac:dyDescent="0.2">
      <c r="A141" s="59"/>
      <c r="B141" s="60"/>
      <c r="C141" s="61" t="s">
        <v>78</v>
      </c>
      <c r="D141" s="84">
        <f t="shared" ref="D141:L141" si="32">SUM(D139:D140)</f>
        <v>47</v>
      </c>
      <c r="E141" s="62">
        <f t="shared" si="32"/>
        <v>32</v>
      </c>
      <c r="F141" s="62">
        <f t="shared" si="32"/>
        <v>0</v>
      </c>
      <c r="G141" s="62">
        <f t="shared" si="32"/>
        <v>36</v>
      </c>
      <c r="H141" s="62">
        <f t="shared" si="32"/>
        <v>2</v>
      </c>
      <c r="I141" s="85">
        <f t="shared" si="32"/>
        <v>117</v>
      </c>
      <c r="J141" s="64">
        <f t="shared" si="32"/>
        <v>126401</v>
      </c>
      <c r="K141" s="65">
        <f t="shared" si="32"/>
        <v>1863148</v>
      </c>
      <c r="L141" s="65">
        <f t="shared" si="32"/>
        <v>4135743</v>
      </c>
      <c r="M141" s="69"/>
      <c r="N141" s="68">
        <f>SUM(N139:N140)</f>
        <v>490136.02899999951</v>
      </c>
      <c r="O141" s="69">
        <f>SUM(O139:O140)</f>
        <v>770677.01300000027</v>
      </c>
      <c r="P141" s="70"/>
      <c r="Q141" s="71"/>
      <c r="R141" s="71"/>
    </row>
    <row r="142" spans="1:18" s="24" customFormat="1" ht="14.25" x14ac:dyDescent="0.2">
      <c r="A142" s="86"/>
      <c r="B142" s="87" t="s">
        <v>79</v>
      </c>
      <c r="C142" s="88"/>
      <c r="D142" s="89">
        <f t="shared" ref="D142:L142" si="33">D137+D141</f>
        <v>64</v>
      </c>
      <c r="E142" s="90">
        <f t="shared" si="33"/>
        <v>32</v>
      </c>
      <c r="F142" s="90">
        <f t="shared" si="33"/>
        <v>6</v>
      </c>
      <c r="G142" s="90">
        <f t="shared" si="33"/>
        <v>56</v>
      </c>
      <c r="H142" s="90">
        <f t="shared" si="33"/>
        <v>7</v>
      </c>
      <c r="I142" s="91">
        <f t="shared" si="33"/>
        <v>165</v>
      </c>
      <c r="J142" s="92">
        <f t="shared" si="33"/>
        <v>172052</v>
      </c>
      <c r="K142" s="93">
        <f t="shared" si="33"/>
        <v>1866753</v>
      </c>
      <c r="L142" s="93">
        <f t="shared" si="33"/>
        <v>5219613</v>
      </c>
      <c r="M142" s="94"/>
      <c r="N142" s="95">
        <f>N137+N141</f>
        <v>601762.27449999959</v>
      </c>
      <c r="O142" s="94">
        <f>O137+O141</f>
        <v>780730.03800000029</v>
      </c>
      <c r="P142" s="96"/>
      <c r="Q142" s="71"/>
      <c r="R142" s="71"/>
    </row>
    <row r="143" spans="1:18" s="24" customFormat="1" x14ac:dyDescent="0.2">
      <c r="A143" s="97" t="s">
        <v>114</v>
      </c>
      <c r="B143" s="98"/>
      <c r="C143" s="98"/>
      <c r="D143" s="99"/>
      <c r="E143" s="99"/>
      <c r="F143" s="99"/>
      <c r="G143" s="100"/>
      <c r="H143" s="99"/>
      <c r="I143" s="99"/>
      <c r="J143" s="100"/>
      <c r="K143" s="100"/>
      <c r="L143" s="100"/>
      <c r="M143" s="101" t="s">
        <v>115</v>
      </c>
      <c r="N143" s="102">
        <v>17989</v>
      </c>
      <c r="O143" s="102">
        <v>6142</v>
      </c>
      <c r="P143" s="103"/>
      <c r="Q143" s="23"/>
      <c r="R143" s="23"/>
    </row>
    <row r="144" spans="1:18" s="24" customFormat="1" x14ac:dyDescent="0.2">
      <c r="A144" s="104" t="s">
        <v>92</v>
      </c>
      <c r="B144" s="98"/>
      <c r="C144" s="98"/>
      <c r="D144" s="99"/>
      <c r="E144" s="99"/>
      <c r="F144" s="99"/>
      <c r="G144" s="100"/>
      <c r="H144" s="99"/>
      <c r="I144" s="99"/>
      <c r="J144" s="100"/>
      <c r="K144" s="100"/>
      <c r="L144" s="100"/>
      <c r="M144" s="100"/>
      <c r="N144" s="102"/>
      <c r="O144" s="102"/>
      <c r="P144" s="103"/>
      <c r="Q144" s="23"/>
      <c r="R144" s="23"/>
    </row>
    <row r="145" spans="1:18" s="24" customFormat="1" ht="13.5" thickBot="1" x14ac:dyDescent="0.25">
      <c r="A145" s="79" t="s">
        <v>93</v>
      </c>
      <c r="B145" s="80"/>
      <c r="C145" s="98"/>
      <c r="D145" s="105"/>
      <c r="E145" s="105"/>
      <c r="F145" s="105"/>
      <c r="G145" s="105"/>
      <c r="H145" s="105"/>
      <c r="I145" s="105"/>
      <c r="J145" s="105"/>
      <c r="K145" s="105"/>
      <c r="L145" s="43"/>
      <c r="M145" s="43"/>
      <c r="N145" s="106"/>
      <c r="O145" s="106"/>
      <c r="P145" s="107"/>
      <c r="Q145" s="23"/>
      <c r="R145" s="23"/>
    </row>
    <row r="146" spans="1:18" s="24" customFormat="1" ht="19.5" thickTop="1" x14ac:dyDescent="0.3">
      <c r="A146" s="79" t="s">
        <v>76</v>
      </c>
      <c r="B146" s="80"/>
      <c r="C146" s="98"/>
      <c r="D146" s="105"/>
      <c r="E146" s="105"/>
      <c r="F146" s="105"/>
      <c r="G146" s="105"/>
      <c r="H146" s="105"/>
      <c r="I146" s="108" t="s">
        <v>80</v>
      </c>
      <c r="J146" s="108"/>
      <c r="K146" s="109"/>
      <c r="L146" s="43"/>
      <c r="M146" s="43"/>
      <c r="N146" s="110" t="s">
        <v>29</v>
      </c>
      <c r="O146" s="110" t="s">
        <v>30</v>
      </c>
      <c r="P146" s="34"/>
      <c r="Q146" s="23"/>
      <c r="R146" s="23"/>
    </row>
    <row r="147" spans="1:18" s="24" customFormat="1" ht="19.5" thickBot="1" x14ac:dyDescent="0.35">
      <c r="A147" s="111" t="s">
        <v>103</v>
      </c>
      <c r="B147" s="112"/>
      <c r="C147" s="113"/>
      <c r="D147" s="114"/>
      <c r="E147" s="114"/>
      <c r="F147" s="114"/>
      <c r="G147" s="114"/>
      <c r="H147" s="114"/>
      <c r="I147" s="114"/>
      <c r="J147" s="115"/>
      <c r="K147" s="115"/>
      <c r="L147" s="116" t="s">
        <v>81</v>
      </c>
      <c r="M147" s="117"/>
      <c r="N147" s="121">
        <f>N142+N143</f>
        <v>619751.27449999959</v>
      </c>
      <c r="O147" s="121">
        <f>O142+O143</f>
        <v>786872.03800000029</v>
      </c>
      <c r="P147" s="119"/>
      <c r="Q147" s="23"/>
      <c r="R147" s="23"/>
    </row>
    <row r="148" spans="1:18" s="24" customFormat="1" ht="23.25" x14ac:dyDescent="0.35">
      <c r="A148" s="120">
        <f>A127+31</f>
        <v>42956</v>
      </c>
      <c r="B148" s="17"/>
      <c r="C148" s="18"/>
      <c r="D148" s="19" t="s">
        <v>0</v>
      </c>
      <c r="E148" s="20"/>
      <c r="F148" s="20"/>
      <c r="G148" s="20"/>
      <c r="H148" s="20"/>
      <c r="I148" s="20"/>
      <c r="J148" s="21" t="s">
        <v>1</v>
      </c>
      <c r="K148" s="20"/>
      <c r="L148" s="20"/>
      <c r="M148" s="20"/>
      <c r="N148" s="21" t="s">
        <v>2</v>
      </c>
      <c r="O148" s="20"/>
      <c r="P148" s="22"/>
      <c r="Q148" s="23"/>
      <c r="R148" s="23"/>
    </row>
    <row r="149" spans="1:18" s="24" customFormat="1" ht="14.25" x14ac:dyDescent="0.2">
      <c r="A149" s="26" t="s">
        <v>3</v>
      </c>
      <c r="B149" s="27"/>
      <c r="C149" s="28"/>
      <c r="D149" s="29"/>
      <c r="E149" s="30"/>
      <c r="F149" s="30"/>
      <c r="G149" s="30"/>
      <c r="H149" s="31" t="s">
        <v>61</v>
      </c>
      <c r="I149" s="32" t="s">
        <v>63</v>
      </c>
      <c r="J149" s="33" t="s">
        <v>9</v>
      </c>
      <c r="K149" s="32" t="s">
        <v>11</v>
      </c>
      <c r="L149" s="32" t="s">
        <v>10</v>
      </c>
      <c r="M149" s="32"/>
      <c r="N149" s="33" t="s">
        <v>9</v>
      </c>
      <c r="O149" s="32" t="s">
        <v>11</v>
      </c>
      <c r="P149" s="34"/>
      <c r="Q149" s="23"/>
      <c r="R149" s="23"/>
    </row>
    <row r="150" spans="1:18" s="24" customFormat="1" ht="14.25" x14ac:dyDescent="0.2">
      <c r="A150" s="35" t="s">
        <v>104</v>
      </c>
      <c r="B150" s="27"/>
      <c r="C150" s="28"/>
      <c r="D150" s="36" t="s">
        <v>57</v>
      </c>
      <c r="E150" s="37" t="s">
        <v>59</v>
      </c>
      <c r="F150" s="37" t="s">
        <v>58</v>
      </c>
      <c r="G150" s="37" t="s">
        <v>60</v>
      </c>
      <c r="H150" s="38" t="s">
        <v>62</v>
      </c>
      <c r="I150" s="37" t="s">
        <v>64</v>
      </c>
      <c r="J150" s="40" t="s">
        <v>18</v>
      </c>
      <c r="K150" s="38" t="s">
        <v>102</v>
      </c>
      <c r="L150" s="38" t="s">
        <v>18</v>
      </c>
      <c r="M150" s="38"/>
      <c r="N150" s="40" t="s">
        <v>21</v>
      </c>
      <c r="O150" s="38" t="s">
        <v>22</v>
      </c>
      <c r="P150" s="41"/>
      <c r="Q150" s="23"/>
      <c r="R150" s="23"/>
    </row>
    <row r="151" spans="1:18" s="24" customFormat="1" x14ac:dyDescent="0.2">
      <c r="A151" s="42" t="s">
        <v>105</v>
      </c>
      <c r="B151" s="43"/>
      <c r="C151" s="44"/>
      <c r="D151" s="45">
        <v>0</v>
      </c>
      <c r="E151" s="46">
        <v>0</v>
      </c>
      <c r="F151" s="46">
        <v>0</v>
      </c>
      <c r="G151" s="46">
        <v>2</v>
      </c>
      <c r="H151" s="46">
        <v>0</v>
      </c>
      <c r="I151" s="47">
        <f t="shared" ref="I151:I157" si="34">SUM(D151:H151)</f>
        <v>2</v>
      </c>
      <c r="J151" s="48">
        <v>0</v>
      </c>
      <c r="K151" s="48">
        <v>0</v>
      </c>
      <c r="L151" s="48">
        <v>0</v>
      </c>
      <c r="M151" s="49"/>
      <c r="N151" s="50">
        <f t="shared" ref="N151:O157" si="35">N130+(J151/1000)</f>
        <v>18549.499</v>
      </c>
      <c r="O151" s="50">
        <f t="shared" si="35"/>
        <v>1831.7200000000003</v>
      </c>
      <c r="P151" s="51"/>
      <c r="Q151" s="23"/>
      <c r="R151" s="23"/>
    </row>
    <row r="152" spans="1:18" s="24" customFormat="1" x14ac:dyDescent="0.2">
      <c r="A152" s="42" t="s">
        <v>106</v>
      </c>
      <c r="B152" s="43"/>
      <c r="C152" s="44"/>
      <c r="D152" s="45">
        <v>6</v>
      </c>
      <c r="E152" s="46">
        <v>0</v>
      </c>
      <c r="F152" s="46">
        <v>2</v>
      </c>
      <c r="G152" s="46">
        <v>1</v>
      </c>
      <c r="H152" s="46">
        <v>0</v>
      </c>
      <c r="I152" s="47">
        <f t="shared" si="34"/>
        <v>9</v>
      </c>
      <c r="J152" s="48">
        <v>18149</v>
      </c>
      <c r="K152" s="48">
        <v>1963</v>
      </c>
      <c r="L152" s="48">
        <v>410227</v>
      </c>
      <c r="M152" s="52"/>
      <c r="N152" s="50">
        <f t="shared" si="35"/>
        <v>48889.066000000006</v>
      </c>
      <c r="O152" s="50">
        <f t="shared" si="35"/>
        <v>3901.6810000000028</v>
      </c>
      <c r="P152" s="53"/>
      <c r="Q152" s="23"/>
      <c r="R152" s="23"/>
    </row>
    <row r="153" spans="1:18" s="24" customFormat="1" x14ac:dyDescent="0.2">
      <c r="A153" s="42" t="s">
        <v>107</v>
      </c>
      <c r="B153" s="43"/>
      <c r="C153" s="44"/>
      <c r="D153" s="45">
        <v>4</v>
      </c>
      <c r="E153" s="46">
        <v>0</v>
      </c>
      <c r="F153" s="46">
        <v>1</v>
      </c>
      <c r="G153" s="46">
        <v>5</v>
      </c>
      <c r="H153" s="46">
        <v>3</v>
      </c>
      <c r="I153" s="47">
        <f t="shared" si="34"/>
        <v>13</v>
      </c>
      <c r="J153" s="48">
        <v>7325</v>
      </c>
      <c r="K153" s="48">
        <v>702</v>
      </c>
      <c r="L153" s="48">
        <v>154645</v>
      </c>
      <c r="M153" s="52"/>
      <c r="N153" s="50">
        <f t="shared" si="35"/>
        <v>13461.366</v>
      </c>
      <c r="O153" s="50">
        <f t="shared" si="35"/>
        <v>1166.6139999999994</v>
      </c>
      <c r="P153" s="53"/>
      <c r="Q153" s="23"/>
      <c r="R153" s="23"/>
    </row>
    <row r="154" spans="1:18" s="24" customFormat="1" x14ac:dyDescent="0.2">
      <c r="A154" s="42" t="s">
        <v>108</v>
      </c>
      <c r="B154" s="43"/>
      <c r="C154" s="44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34"/>
        <v>2</v>
      </c>
      <c r="J154" s="48">
        <v>970</v>
      </c>
      <c r="K154" s="48">
        <v>175</v>
      </c>
      <c r="L154" s="48">
        <v>36127</v>
      </c>
      <c r="M154" s="52"/>
      <c r="N154" s="50">
        <f t="shared" si="35"/>
        <v>6096.6240000000034</v>
      </c>
      <c r="O154" s="50">
        <f t="shared" si="35"/>
        <v>633.44399999999973</v>
      </c>
      <c r="P154" s="53"/>
      <c r="Q154" s="23"/>
      <c r="R154" s="23"/>
    </row>
    <row r="155" spans="1:18" s="24" customFormat="1" x14ac:dyDescent="0.2">
      <c r="A155" s="42" t="s">
        <v>109</v>
      </c>
      <c r="B155" s="43"/>
      <c r="C155" s="44"/>
      <c r="D155" s="45">
        <v>0</v>
      </c>
      <c r="E155" s="46">
        <v>0</v>
      </c>
      <c r="F155" s="46">
        <v>0</v>
      </c>
      <c r="G155" s="46">
        <v>2</v>
      </c>
      <c r="H155" s="46">
        <v>0</v>
      </c>
      <c r="I155" s="47">
        <f t="shared" si="34"/>
        <v>2</v>
      </c>
      <c r="J155" s="48">
        <v>0</v>
      </c>
      <c r="K155" s="48">
        <v>0</v>
      </c>
      <c r="L155" s="48">
        <v>0</v>
      </c>
      <c r="M155" s="52"/>
      <c r="N155" s="50">
        <f t="shared" si="35"/>
        <v>1518.1</v>
      </c>
      <c r="O155" s="50">
        <f t="shared" si="35"/>
        <v>10</v>
      </c>
      <c r="P155" s="53"/>
      <c r="Q155" s="23"/>
      <c r="R155" s="23"/>
    </row>
    <row r="156" spans="1:18" s="24" customFormat="1" x14ac:dyDescent="0.2">
      <c r="A156" s="42" t="s">
        <v>110</v>
      </c>
      <c r="B156" s="43"/>
      <c r="C156" s="44"/>
      <c r="D156" s="45">
        <v>5</v>
      </c>
      <c r="E156" s="46">
        <v>0</v>
      </c>
      <c r="F156" s="46">
        <v>2</v>
      </c>
      <c r="G156" s="46">
        <v>7</v>
      </c>
      <c r="H156" s="46">
        <v>2</v>
      </c>
      <c r="I156" s="47">
        <f t="shared" si="34"/>
        <v>16</v>
      </c>
      <c r="J156" s="48">
        <v>17412</v>
      </c>
      <c r="K156" s="48">
        <v>8325</v>
      </c>
      <c r="L156" s="48">
        <v>402511</v>
      </c>
      <c r="M156" s="52"/>
      <c r="N156" s="50">
        <f t="shared" si="35"/>
        <v>21459.124000000014</v>
      </c>
      <c r="O156" s="50">
        <f t="shared" si="35"/>
        <v>2517.7430000000022</v>
      </c>
      <c r="P156" s="53"/>
      <c r="Q156" s="23"/>
      <c r="R156" s="23"/>
    </row>
    <row r="157" spans="1:18" s="24" customFormat="1" x14ac:dyDescent="0.2">
      <c r="A157" s="42" t="s">
        <v>111</v>
      </c>
      <c r="B157" s="43"/>
      <c r="C157" s="44"/>
      <c r="D157" s="45">
        <v>1</v>
      </c>
      <c r="E157" s="46">
        <v>0</v>
      </c>
      <c r="F157" s="46">
        <v>0</v>
      </c>
      <c r="G157" s="46">
        <v>3</v>
      </c>
      <c r="H157" s="46">
        <v>0</v>
      </c>
      <c r="I157" s="55">
        <f t="shared" si="34"/>
        <v>4</v>
      </c>
      <c r="J157" s="48">
        <v>2245</v>
      </c>
      <c r="K157" s="48">
        <v>0</v>
      </c>
      <c r="L157" s="56">
        <v>2783</v>
      </c>
      <c r="M157" s="57"/>
      <c r="N157" s="50">
        <f t="shared" si="35"/>
        <v>1698.567499999999</v>
      </c>
      <c r="O157" s="50">
        <f t="shared" si="35"/>
        <v>2.9880000000000004</v>
      </c>
      <c r="P157" s="58"/>
      <c r="Q157" s="23"/>
      <c r="R157" s="23"/>
    </row>
    <row r="158" spans="1:18" s="24" customFormat="1" ht="14.25" x14ac:dyDescent="0.2">
      <c r="A158" s="59"/>
      <c r="B158" s="60"/>
      <c r="C158" s="61" t="s">
        <v>77</v>
      </c>
      <c r="D158" s="62">
        <f t="shared" ref="D158:I158" si="36">SUM(D151:D157)</f>
        <v>17</v>
      </c>
      <c r="E158" s="62">
        <f t="shared" si="36"/>
        <v>0</v>
      </c>
      <c r="F158" s="62">
        <f t="shared" si="36"/>
        <v>6</v>
      </c>
      <c r="G158" s="62">
        <f t="shared" si="36"/>
        <v>20</v>
      </c>
      <c r="H158" s="62">
        <f t="shared" si="36"/>
        <v>5</v>
      </c>
      <c r="I158" s="63">
        <f t="shared" si="36"/>
        <v>48</v>
      </c>
      <c r="J158" s="64">
        <f>SUM(J151:J157)</f>
        <v>46101</v>
      </c>
      <c r="K158" s="65">
        <f>SUM(K151:K157)</f>
        <v>11165</v>
      </c>
      <c r="L158" s="66">
        <f>SUM(L151:L157)</f>
        <v>1006293</v>
      </c>
      <c r="M158" s="67"/>
      <c r="N158" s="68">
        <f>SUM(N151:N157)</f>
        <v>111672.34650000001</v>
      </c>
      <c r="O158" s="69">
        <f>SUM(O151:O157)</f>
        <v>10064.190000000004</v>
      </c>
      <c r="P158" s="70"/>
      <c r="Q158" s="71"/>
      <c r="R158" s="71"/>
    </row>
    <row r="159" spans="1:18" s="24" customFormat="1" ht="14.25" x14ac:dyDescent="0.2">
      <c r="A159" s="72" t="s">
        <v>23</v>
      </c>
      <c r="B159" s="73"/>
      <c r="C159" s="74"/>
      <c r="D159" s="75"/>
      <c r="E159" s="76"/>
      <c r="F159" s="76"/>
      <c r="G159" s="76"/>
      <c r="H159" s="76"/>
      <c r="I159" s="47"/>
      <c r="J159" s="77"/>
      <c r="K159" s="77"/>
      <c r="L159" s="77"/>
      <c r="M159" s="50"/>
      <c r="N159" s="83"/>
      <c r="O159" s="50"/>
      <c r="P159" s="53"/>
      <c r="Q159" s="23"/>
      <c r="R159" s="23"/>
    </row>
    <row r="160" spans="1:18" s="24" customFormat="1" x14ac:dyDescent="0.2">
      <c r="A160" s="79" t="s">
        <v>112</v>
      </c>
      <c r="B160" s="80"/>
      <c r="C160" s="81"/>
      <c r="D160" s="45">
        <v>39</v>
      </c>
      <c r="E160" s="46">
        <v>26</v>
      </c>
      <c r="F160" s="46">
        <v>0</v>
      </c>
      <c r="G160" s="46">
        <v>28</v>
      </c>
      <c r="H160" s="46">
        <v>0</v>
      </c>
      <c r="I160" s="47">
        <f>SUM(D160:H160)</f>
        <v>93</v>
      </c>
      <c r="J160" s="82">
        <v>116682</v>
      </c>
      <c r="K160" s="82">
        <v>1828095</v>
      </c>
      <c r="L160" s="82">
        <v>3568340</v>
      </c>
      <c r="M160" s="50"/>
      <c r="N160" s="83">
        <f>N139+(J160/1000)</f>
        <v>430997.9379999995</v>
      </c>
      <c r="O160" s="50">
        <f>O139+(K160/1000)</f>
        <v>707911.99400000018</v>
      </c>
      <c r="P160" s="53"/>
      <c r="Q160" s="23"/>
      <c r="R160" s="23"/>
    </row>
    <row r="161" spans="1:18" s="24" customFormat="1" x14ac:dyDescent="0.2">
      <c r="A161" s="79" t="s">
        <v>113</v>
      </c>
      <c r="B161" s="80"/>
      <c r="C161" s="81"/>
      <c r="D161" s="45">
        <v>7</v>
      </c>
      <c r="E161" s="46">
        <v>6</v>
      </c>
      <c r="F161" s="46">
        <v>1</v>
      </c>
      <c r="G161" s="46">
        <v>8</v>
      </c>
      <c r="H161" s="46">
        <v>2</v>
      </c>
      <c r="I161" s="47">
        <f>SUM(D161:H161)</f>
        <v>24</v>
      </c>
      <c r="J161" s="82">
        <v>6755</v>
      </c>
      <c r="K161" s="82">
        <v>17645</v>
      </c>
      <c r="L161" s="82">
        <v>364335</v>
      </c>
      <c r="M161" s="50"/>
      <c r="N161" s="83">
        <f>N140+(J161/1000)</f>
        <v>59261.528000000006</v>
      </c>
      <c r="O161" s="50">
        <f>O140+(K161/1000)</f>
        <v>64610.759000000013</v>
      </c>
      <c r="P161" s="53"/>
      <c r="Q161" s="23"/>
      <c r="R161" s="23"/>
    </row>
    <row r="162" spans="1:18" s="24" customFormat="1" ht="14.25" x14ac:dyDescent="0.2">
      <c r="A162" s="59"/>
      <c r="B162" s="60"/>
      <c r="C162" s="61" t="s">
        <v>78</v>
      </c>
      <c r="D162" s="84">
        <f t="shared" ref="D162:L162" si="37">SUM(D160:D161)</f>
        <v>46</v>
      </c>
      <c r="E162" s="62">
        <f t="shared" si="37"/>
        <v>32</v>
      </c>
      <c r="F162" s="62">
        <f t="shared" si="37"/>
        <v>1</v>
      </c>
      <c r="G162" s="62">
        <f t="shared" si="37"/>
        <v>36</v>
      </c>
      <c r="H162" s="62">
        <f t="shared" si="37"/>
        <v>2</v>
      </c>
      <c r="I162" s="85">
        <f t="shared" si="37"/>
        <v>117</v>
      </c>
      <c r="J162" s="64">
        <f t="shared" si="37"/>
        <v>123437</v>
      </c>
      <c r="K162" s="65">
        <f t="shared" si="37"/>
        <v>1845740</v>
      </c>
      <c r="L162" s="65">
        <f t="shared" si="37"/>
        <v>3932675</v>
      </c>
      <c r="M162" s="69"/>
      <c r="N162" s="68">
        <f>SUM(N160:N161)</f>
        <v>490259.46599999949</v>
      </c>
      <c r="O162" s="69">
        <f>SUM(O160:O161)</f>
        <v>772522.75300000014</v>
      </c>
      <c r="P162" s="70"/>
      <c r="Q162" s="71"/>
      <c r="R162" s="71"/>
    </row>
    <row r="163" spans="1:18" s="24" customFormat="1" ht="14.25" x14ac:dyDescent="0.2">
      <c r="A163" s="86"/>
      <c r="B163" s="87" t="s">
        <v>79</v>
      </c>
      <c r="C163" s="88"/>
      <c r="D163" s="89">
        <f t="shared" ref="D163:L163" si="38">D158+D162</f>
        <v>63</v>
      </c>
      <c r="E163" s="90">
        <f t="shared" si="38"/>
        <v>32</v>
      </c>
      <c r="F163" s="90">
        <f t="shared" si="38"/>
        <v>7</v>
      </c>
      <c r="G163" s="90">
        <f t="shared" si="38"/>
        <v>56</v>
      </c>
      <c r="H163" s="90">
        <f t="shared" si="38"/>
        <v>7</v>
      </c>
      <c r="I163" s="91">
        <f t="shared" si="38"/>
        <v>165</v>
      </c>
      <c r="J163" s="92">
        <f t="shared" si="38"/>
        <v>169538</v>
      </c>
      <c r="K163" s="93">
        <f t="shared" si="38"/>
        <v>1856905</v>
      </c>
      <c r="L163" s="93">
        <f t="shared" si="38"/>
        <v>4938968</v>
      </c>
      <c r="M163" s="94"/>
      <c r="N163" s="95">
        <f>N158+N162</f>
        <v>601931.81249999953</v>
      </c>
      <c r="O163" s="94">
        <f>O158+O162</f>
        <v>782586.9430000002</v>
      </c>
      <c r="P163" s="96"/>
      <c r="Q163" s="71"/>
      <c r="R163" s="71"/>
    </row>
    <row r="164" spans="1:18" s="24" customFormat="1" x14ac:dyDescent="0.2">
      <c r="A164" s="97" t="s">
        <v>114</v>
      </c>
      <c r="B164" s="98"/>
      <c r="C164" s="98"/>
      <c r="D164" s="99"/>
      <c r="E164" s="99"/>
      <c r="F164" s="99"/>
      <c r="G164" s="100"/>
      <c r="H164" s="99"/>
      <c r="I164" s="99"/>
      <c r="J164" s="100"/>
      <c r="K164" s="100"/>
      <c r="L164" s="100"/>
      <c r="M164" s="101" t="s">
        <v>115</v>
      </c>
      <c r="N164" s="102">
        <v>17989</v>
      </c>
      <c r="O164" s="102">
        <v>6142</v>
      </c>
      <c r="P164" s="103"/>
      <c r="Q164" s="23"/>
      <c r="R164" s="23"/>
    </row>
    <row r="165" spans="1:18" s="24" customFormat="1" x14ac:dyDescent="0.2">
      <c r="A165" s="104" t="s">
        <v>92</v>
      </c>
      <c r="B165" s="98"/>
      <c r="C165" s="98"/>
      <c r="D165" s="99"/>
      <c r="E165" s="99"/>
      <c r="F165" s="99"/>
      <c r="G165" s="100"/>
      <c r="H165" s="99"/>
      <c r="I165" s="99"/>
      <c r="J165" s="100"/>
      <c r="K165" s="100"/>
      <c r="L165" s="100"/>
      <c r="M165" s="100"/>
      <c r="N165" s="102"/>
      <c r="O165" s="102"/>
      <c r="P165" s="103"/>
      <c r="Q165" s="23"/>
      <c r="R165" s="23"/>
    </row>
    <row r="166" spans="1:18" s="24" customFormat="1" ht="13.5" thickBot="1" x14ac:dyDescent="0.25">
      <c r="A166" s="79" t="s">
        <v>93</v>
      </c>
      <c r="B166" s="80"/>
      <c r="C166" s="98"/>
      <c r="D166" s="105"/>
      <c r="E166" s="105"/>
      <c r="F166" s="105"/>
      <c r="G166" s="105"/>
      <c r="H166" s="105"/>
      <c r="I166" s="105"/>
      <c r="J166" s="105"/>
      <c r="K166" s="105"/>
      <c r="L166" s="43"/>
      <c r="M166" s="43"/>
      <c r="N166" s="106"/>
      <c r="O166" s="106"/>
      <c r="P166" s="107"/>
      <c r="Q166" s="23"/>
      <c r="R166" s="23"/>
    </row>
    <row r="167" spans="1:18" s="24" customFormat="1" ht="19.5" thickTop="1" x14ac:dyDescent="0.3">
      <c r="A167" s="79" t="s">
        <v>76</v>
      </c>
      <c r="B167" s="80"/>
      <c r="C167" s="98"/>
      <c r="D167" s="105"/>
      <c r="E167" s="105"/>
      <c r="F167" s="105"/>
      <c r="G167" s="105"/>
      <c r="H167" s="105"/>
      <c r="I167" s="108" t="s">
        <v>80</v>
      </c>
      <c r="J167" s="108"/>
      <c r="K167" s="109"/>
      <c r="L167" s="43"/>
      <c r="M167" s="43"/>
      <c r="N167" s="110" t="s">
        <v>29</v>
      </c>
      <c r="O167" s="110" t="s">
        <v>30</v>
      </c>
      <c r="P167" s="34"/>
      <c r="Q167" s="23"/>
      <c r="R167" s="23"/>
    </row>
    <row r="168" spans="1:18" s="24" customFormat="1" ht="19.5" thickBot="1" x14ac:dyDescent="0.35">
      <c r="A168" s="111" t="s">
        <v>103</v>
      </c>
      <c r="B168" s="112"/>
      <c r="C168" s="113"/>
      <c r="D168" s="114"/>
      <c r="E168" s="114"/>
      <c r="F168" s="114"/>
      <c r="G168" s="114"/>
      <c r="H168" s="114"/>
      <c r="I168" s="114"/>
      <c r="J168" s="115"/>
      <c r="K168" s="115"/>
      <c r="L168" s="116" t="s">
        <v>81</v>
      </c>
      <c r="M168" s="117"/>
      <c r="N168" s="121">
        <f>N163+N164</f>
        <v>619920.81249999953</v>
      </c>
      <c r="O168" s="121">
        <f>O163+O164</f>
        <v>788728.9430000002</v>
      </c>
      <c r="P168" s="119"/>
      <c r="Q168" s="23"/>
      <c r="R168" s="23"/>
    </row>
    <row r="169" spans="1:18" s="24" customFormat="1" ht="23.25" x14ac:dyDescent="0.35">
      <c r="A169" s="120">
        <f>A148+31</f>
        <v>42987</v>
      </c>
      <c r="B169" s="17"/>
      <c r="C169" s="18"/>
      <c r="D169" s="19" t="s">
        <v>0</v>
      </c>
      <c r="E169" s="20"/>
      <c r="F169" s="20"/>
      <c r="G169" s="20"/>
      <c r="H169" s="20"/>
      <c r="I169" s="20"/>
      <c r="J169" s="21" t="s">
        <v>1</v>
      </c>
      <c r="K169" s="20"/>
      <c r="L169" s="20"/>
      <c r="M169" s="20"/>
      <c r="N169" s="21" t="s">
        <v>2</v>
      </c>
      <c r="O169" s="20"/>
      <c r="P169" s="22"/>
      <c r="Q169" s="23"/>
      <c r="R169" s="23"/>
    </row>
    <row r="170" spans="1:18" s="24" customFormat="1" ht="14.25" x14ac:dyDescent="0.2">
      <c r="A170" s="26" t="s">
        <v>3</v>
      </c>
      <c r="B170" s="27"/>
      <c r="C170" s="28"/>
      <c r="D170" s="29"/>
      <c r="E170" s="30"/>
      <c r="F170" s="30"/>
      <c r="G170" s="30"/>
      <c r="H170" s="31" t="s">
        <v>61</v>
      </c>
      <c r="I170" s="32" t="s">
        <v>63</v>
      </c>
      <c r="J170" s="33" t="s">
        <v>9</v>
      </c>
      <c r="K170" s="32" t="s">
        <v>11</v>
      </c>
      <c r="L170" s="32" t="s">
        <v>10</v>
      </c>
      <c r="M170" s="32"/>
      <c r="N170" s="33" t="s">
        <v>9</v>
      </c>
      <c r="O170" s="32" t="s">
        <v>11</v>
      </c>
      <c r="P170" s="34"/>
      <c r="Q170" s="23"/>
      <c r="R170" s="23"/>
    </row>
    <row r="171" spans="1:18" s="24" customFormat="1" ht="14.25" x14ac:dyDescent="0.2">
      <c r="A171" s="35" t="s">
        <v>104</v>
      </c>
      <c r="B171" s="27"/>
      <c r="C171" s="28"/>
      <c r="D171" s="36" t="s">
        <v>57</v>
      </c>
      <c r="E171" s="37" t="s">
        <v>59</v>
      </c>
      <c r="F171" s="37" t="s">
        <v>58</v>
      </c>
      <c r="G171" s="37" t="s">
        <v>60</v>
      </c>
      <c r="H171" s="38" t="s">
        <v>62</v>
      </c>
      <c r="I171" s="37" t="s">
        <v>64</v>
      </c>
      <c r="J171" s="40" t="s">
        <v>18</v>
      </c>
      <c r="K171" s="38" t="s">
        <v>102</v>
      </c>
      <c r="L171" s="38" t="s">
        <v>18</v>
      </c>
      <c r="M171" s="38"/>
      <c r="N171" s="40" t="s">
        <v>21</v>
      </c>
      <c r="O171" s="38" t="s">
        <v>22</v>
      </c>
      <c r="P171" s="41"/>
      <c r="Q171" s="23"/>
      <c r="R171" s="23"/>
    </row>
    <row r="172" spans="1:18" s="24" customFormat="1" x14ac:dyDescent="0.2">
      <c r="A172" s="42" t="s">
        <v>105</v>
      </c>
      <c r="B172" s="43"/>
      <c r="C172" s="44"/>
      <c r="D172" s="45">
        <v>0</v>
      </c>
      <c r="E172" s="46">
        <v>0</v>
      </c>
      <c r="F172" s="46">
        <v>0</v>
      </c>
      <c r="G172" s="46">
        <v>2</v>
      </c>
      <c r="H172" s="46">
        <v>0</v>
      </c>
      <c r="I172" s="47">
        <f t="shared" ref="I172:I178" si="39">SUM(D172:H172)</f>
        <v>2</v>
      </c>
      <c r="J172" s="48">
        <v>0</v>
      </c>
      <c r="K172" s="48">
        <v>0</v>
      </c>
      <c r="L172" s="48">
        <v>0</v>
      </c>
      <c r="M172" s="49"/>
      <c r="N172" s="50">
        <f t="shared" ref="N172:O178" si="40">N151+(J172/1000)</f>
        <v>18549.499</v>
      </c>
      <c r="O172" s="50">
        <f t="shared" si="40"/>
        <v>1831.7200000000003</v>
      </c>
      <c r="P172" s="51"/>
      <c r="Q172" s="23"/>
      <c r="R172" s="23"/>
    </row>
    <row r="173" spans="1:18" s="24" customFormat="1" x14ac:dyDescent="0.2">
      <c r="A173" s="42" t="s">
        <v>106</v>
      </c>
      <c r="B173" s="43"/>
      <c r="C173" s="44"/>
      <c r="D173" s="45">
        <v>6</v>
      </c>
      <c r="E173" s="46">
        <v>0</v>
      </c>
      <c r="F173" s="46">
        <v>2</v>
      </c>
      <c r="G173" s="46">
        <v>1</v>
      </c>
      <c r="H173" s="46">
        <v>0</v>
      </c>
      <c r="I173" s="47">
        <f t="shared" si="39"/>
        <v>9</v>
      </c>
      <c r="J173" s="48">
        <v>4056</v>
      </c>
      <c r="K173" s="48">
        <v>469</v>
      </c>
      <c r="L173" s="48">
        <v>94429</v>
      </c>
      <c r="M173" s="52"/>
      <c r="N173" s="50">
        <f t="shared" si="40"/>
        <v>48893.122000000003</v>
      </c>
      <c r="O173" s="50">
        <f t="shared" si="40"/>
        <v>3902.1500000000028</v>
      </c>
      <c r="P173" s="53"/>
      <c r="Q173" s="23"/>
      <c r="R173" s="23"/>
    </row>
    <row r="174" spans="1:18" s="24" customFormat="1" x14ac:dyDescent="0.2">
      <c r="A174" s="42" t="s">
        <v>107</v>
      </c>
      <c r="B174" s="43"/>
      <c r="C174" s="44"/>
      <c r="D174" s="45">
        <v>4</v>
      </c>
      <c r="E174" s="46">
        <v>0</v>
      </c>
      <c r="F174" s="46">
        <v>2</v>
      </c>
      <c r="G174" s="46">
        <v>4</v>
      </c>
      <c r="H174" s="46">
        <v>3</v>
      </c>
      <c r="I174" s="47">
        <f t="shared" si="39"/>
        <v>13</v>
      </c>
      <c r="J174" s="48">
        <v>2607</v>
      </c>
      <c r="K174" s="48">
        <v>231</v>
      </c>
      <c r="L174" s="48">
        <v>65461</v>
      </c>
      <c r="M174" s="52"/>
      <c r="N174" s="50">
        <f t="shared" si="40"/>
        <v>13463.973</v>
      </c>
      <c r="O174" s="50">
        <f t="shared" si="40"/>
        <v>1166.8449999999993</v>
      </c>
      <c r="P174" s="53"/>
      <c r="Q174" s="23"/>
      <c r="R174" s="23"/>
    </row>
    <row r="175" spans="1:18" s="24" customFormat="1" x14ac:dyDescent="0.2">
      <c r="A175" s="42" t="s">
        <v>108</v>
      </c>
      <c r="B175" s="43"/>
      <c r="C175" s="44"/>
      <c r="D175" s="45">
        <v>1</v>
      </c>
      <c r="E175" s="46">
        <v>0</v>
      </c>
      <c r="F175" s="46">
        <v>1</v>
      </c>
      <c r="G175" s="46">
        <v>0</v>
      </c>
      <c r="H175" s="46">
        <v>0</v>
      </c>
      <c r="I175" s="47">
        <f t="shared" si="39"/>
        <v>2</v>
      </c>
      <c r="J175" s="48">
        <v>0</v>
      </c>
      <c r="K175" s="48">
        <v>0</v>
      </c>
      <c r="L175" s="48">
        <v>17795</v>
      </c>
      <c r="M175" s="52"/>
      <c r="N175" s="50">
        <f t="shared" si="40"/>
        <v>6096.6240000000034</v>
      </c>
      <c r="O175" s="50">
        <f t="shared" si="40"/>
        <v>633.44399999999973</v>
      </c>
      <c r="P175" s="53"/>
      <c r="Q175" s="23"/>
      <c r="R175" s="23"/>
    </row>
    <row r="176" spans="1:18" s="24" customFormat="1" x14ac:dyDescent="0.2">
      <c r="A176" s="42" t="s">
        <v>109</v>
      </c>
      <c r="B176" s="43"/>
      <c r="C176" s="44"/>
      <c r="D176" s="45">
        <v>0</v>
      </c>
      <c r="E176" s="46">
        <v>0</v>
      </c>
      <c r="F176" s="46">
        <v>0</v>
      </c>
      <c r="G176" s="46">
        <v>2</v>
      </c>
      <c r="H176" s="46">
        <v>0</v>
      </c>
      <c r="I176" s="47">
        <f t="shared" si="39"/>
        <v>2</v>
      </c>
      <c r="J176" s="48">
        <v>0</v>
      </c>
      <c r="K176" s="48">
        <v>0</v>
      </c>
      <c r="L176" s="48">
        <v>0</v>
      </c>
      <c r="M176" s="52"/>
      <c r="N176" s="50">
        <f t="shared" si="40"/>
        <v>1518.1</v>
      </c>
      <c r="O176" s="50">
        <f t="shared" si="40"/>
        <v>10</v>
      </c>
      <c r="P176" s="53"/>
      <c r="Q176" s="23"/>
      <c r="R176" s="23"/>
    </row>
    <row r="177" spans="1:18" s="24" customFormat="1" x14ac:dyDescent="0.2">
      <c r="A177" s="42" t="s">
        <v>110</v>
      </c>
      <c r="B177" s="43"/>
      <c r="C177" s="44"/>
      <c r="D177" s="45">
        <v>5</v>
      </c>
      <c r="E177" s="46">
        <v>0</v>
      </c>
      <c r="F177" s="46">
        <v>2</v>
      </c>
      <c r="G177" s="46">
        <v>7</v>
      </c>
      <c r="H177" s="46">
        <v>2</v>
      </c>
      <c r="I177" s="47">
        <f t="shared" si="39"/>
        <v>16</v>
      </c>
      <c r="J177" s="48">
        <v>10214</v>
      </c>
      <c r="K177" s="48">
        <v>6629</v>
      </c>
      <c r="L177" s="48">
        <v>248956</v>
      </c>
      <c r="M177" s="52"/>
      <c r="N177" s="50">
        <f t="shared" si="40"/>
        <v>21469.338000000014</v>
      </c>
      <c r="O177" s="50">
        <f t="shared" si="40"/>
        <v>2524.3720000000021</v>
      </c>
      <c r="P177" s="53"/>
      <c r="Q177" s="23"/>
      <c r="R177" s="23"/>
    </row>
    <row r="178" spans="1:18" s="24" customFormat="1" x14ac:dyDescent="0.2">
      <c r="A178" s="42" t="s">
        <v>111</v>
      </c>
      <c r="B178" s="43"/>
      <c r="C178" s="44"/>
      <c r="D178" s="45">
        <v>1</v>
      </c>
      <c r="E178" s="46">
        <v>0</v>
      </c>
      <c r="F178" s="46">
        <v>0</v>
      </c>
      <c r="G178" s="46">
        <v>3</v>
      </c>
      <c r="H178" s="46">
        <v>0</v>
      </c>
      <c r="I178" s="55">
        <f t="shared" si="39"/>
        <v>4</v>
      </c>
      <c r="J178" s="48">
        <v>565</v>
      </c>
      <c r="K178" s="48">
        <v>0</v>
      </c>
      <c r="L178" s="56">
        <v>684</v>
      </c>
      <c r="M178" s="57"/>
      <c r="N178" s="50">
        <f t="shared" si="40"/>
        <v>1699.132499999999</v>
      </c>
      <c r="O178" s="50">
        <f t="shared" si="40"/>
        <v>2.9880000000000004</v>
      </c>
      <c r="P178" s="58"/>
      <c r="Q178" s="23"/>
      <c r="R178" s="23"/>
    </row>
    <row r="179" spans="1:18" s="24" customFormat="1" ht="14.25" x14ac:dyDescent="0.2">
      <c r="A179" s="59"/>
      <c r="B179" s="60"/>
      <c r="C179" s="61" t="s">
        <v>77</v>
      </c>
      <c r="D179" s="62">
        <f t="shared" ref="D179:I179" si="41">SUM(D172:D178)</f>
        <v>17</v>
      </c>
      <c r="E179" s="62">
        <f t="shared" si="41"/>
        <v>0</v>
      </c>
      <c r="F179" s="62">
        <f t="shared" si="41"/>
        <v>7</v>
      </c>
      <c r="G179" s="62">
        <f t="shared" si="41"/>
        <v>19</v>
      </c>
      <c r="H179" s="62">
        <f t="shared" si="41"/>
        <v>5</v>
      </c>
      <c r="I179" s="63">
        <f t="shared" si="41"/>
        <v>48</v>
      </c>
      <c r="J179" s="64">
        <f>SUM(J172:J178)</f>
        <v>17442</v>
      </c>
      <c r="K179" s="65">
        <f>SUM(K172:K178)</f>
        <v>7329</v>
      </c>
      <c r="L179" s="66">
        <f>SUM(L172:L178)</f>
        <v>427325</v>
      </c>
      <c r="M179" s="67"/>
      <c r="N179" s="68">
        <f>SUM(N172:N178)</f>
        <v>111689.78850000001</v>
      </c>
      <c r="O179" s="69">
        <f>SUM(O172:O178)</f>
        <v>10071.519000000002</v>
      </c>
      <c r="P179" s="70"/>
      <c r="Q179" s="71"/>
      <c r="R179" s="71"/>
    </row>
    <row r="180" spans="1:18" s="24" customFormat="1" ht="14.25" x14ac:dyDescent="0.2">
      <c r="A180" s="72" t="s">
        <v>23</v>
      </c>
      <c r="B180" s="73"/>
      <c r="C180" s="74"/>
      <c r="D180" s="75"/>
      <c r="E180" s="76"/>
      <c r="F180" s="76"/>
      <c r="G180" s="76"/>
      <c r="H180" s="76"/>
      <c r="I180" s="47"/>
      <c r="J180" s="77"/>
      <c r="K180" s="77"/>
      <c r="L180" s="77"/>
      <c r="M180" s="50"/>
      <c r="N180" s="83"/>
      <c r="O180" s="50"/>
      <c r="P180" s="53"/>
      <c r="Q180" s="23"/>
      <c r="R180" s="23"/>
    </row>
    <row r="181" spans="1:18" s="24" customFormat="1" x14ac:dyDescent="0.2">
      <c r="A181" s="79" t="s">
        <v>112</v>
      </c>
      <c r="B181" s="80"/>
      <c r="C181" s="81"/>
      <c r="D181" s="45">
        <v>40</v>
      </c>
      <c r="E181" s="46">
        <v>26</v>
      </c>
      <c r="F181" s="46">
        <v>0</v>
      </c>
      <c r="G181" s="46">
        <v>28</v>
      </c>
      <c r="H181" s="46">
        <v>0</v>
      </c>
      <c r="I181" s="47">
        <f>SUM(D181:H181)</f>
        <v>94</v>
      </c>
      <c r="J181" s="82">
        <v>113042</v>
      </c>
      <c r="K181" s="82">
        <v>1874173</v>
      </c>
      <c r="L181" s="82">
        <v>3510284</v>
      </c>
      <c r="M181" s="50"/>
      <c r="N181" s="83">
        <f>N160+(J181/1000)</f>
        <v>431110.97999999952</v>
      </c>
      <c r="O181" s="50">
        <f>O160+(K181/1000)</f>
        <v>709786.16700000013</v>
      </c>
      <c r="P181" s="53"/>
      <c r="Q181" s="23"/>
      <c r="R181" s="23"/>
    </row>
    <row r="182" spans="1:18" s="24" customFormat="1" x14ac:dyDescent="0.2">
      <c r="A182" s="79" t="s">
        <v>113</v>
      </c>
      <c r="B182" s="80"/>
      <c r="C182" s="81"/>
      <c r="D182" s="45">
        <v>7</v>
      </c>
      <c r="E182" s="46">
        <v>5</v>
      </c>
      <c r="F182" s="46">
        <v>1</v>
      </c>
      <c r="G182" s="46">
        <v>9</v>
      </c>
      <c r="H182" s="46">
        <v>2</v>
      </c>
      <c r="I182" s="47">
        <f>SUM(D182:H182)</f>
        <v>24</v>
      </c>
      <c r="J182" s="82">
        <v>4286</v>
      </c>
      <c r="K182" s="82">
        <v>11536</v>
      </c>
      <c r="L182" s="82">
        <v>259675</v>
      </c>
      <c r="M182" s="50"/>
      <c r="N182" s="83">
        <f>N161+(J182/1000)</f>
        <v>59265.814000000006</v>
      </c>
      <c r="O182" s="50">
        <f>O161+(K182/1000)</f>
        <v>64622.295000000013</v>
      </c>
      <c r="P182" s="53"/>
      <c r="Q182" s="23"/>
      <c r="R182" s="23"/>
    </row>
    <row r="183" spans="1:18" s="24" customFormat="1" ht="14.25" x14ac:dyDescent="0.2">
      <c r="A183" s="59"/>
      <c r="B183" s="60"/>
      <c r="C183" s="61" t="s">
        <v>78</v>
      </c>
      <c r="D183" s="84">
        <f t="shared" ref="D183:L183" si="42">SUM(D181:D182)</f>
        <v>47</v>
      </c>
      <c r="E183" s="62">
        <f t="shared" si="42"/>
        <v>31</v>
      </c>
      <c r="F183" s="62">
        <f t="shared" si="42"/>
        <v>1</v>
      </c>
      <c r="G183" s="62">
        <f t="shared" si="42"/>
        <v>37</v>
      </c>
      <c r="H183" s="62">
        <f t="shared" si="42"/>
        <v>2</v>
      </c>
      <c r="I183" s="85">
        <f t="shared" si="42"/>
        <v>118</v>
      </c>
      <c r="J183" s="64">
        <f t="shared" si="42"/>
        <v>117328</v>
      </c>
      <c r="K183" s="65">
        <f t="shared" si="42"/>
        <v>1885709</v>
      </c>
      <c r="L183" s="65">
        <f t="shared" si="42"/>
        <v>3769959</v>
      </c>
      <c r="M183" s="69"/>
      <c r="N183" s="68">
        <f>SUM(N181:N182)</f>
        <v>490376.79399999953</v>
      </c>
      <c r="O183" s="69">
        <f>SUM(O181:O182)</f>
        <v>774408.46200000017</v>
      </c>
      <c r="P183" s="70"/>
      <c r="Q183" s="71"/>
      <c r="R183" s="71"/>
    </row>
    <row r="184" spans="1:18" s="24" customFormat="1" ht="14.25" x14ac:dyDescent="0.2">
      <c r="A184" s="86"/>
      <c r="B184" s="87" t="s">
        <v>79</v>
      </c>
      <c r="C184" s="88"/>
      <c r="D184" s="89">
        <f t="shared" ref="D184:L184" si="43">D179+D183</f>
        <v>64</v>
      </c>
      <c r="E184" s="90">
        <f t="shared" si="43"/>
        <v>31</v>
      </c>
      <c r="F184" s="90">
        <f t="shared" si="43"/>
        <v>8</v>
      </c>
      <c r="G184" s="90">
        <f t="shared" si="43"/>
        <v>56</v>
      </c>
      <c r="H184" s="90">
        <f t="shared" si="43"/>
        <v>7</v>
      </c>
      <c r="I184" s="91">
        <f t="shared" si="43"/>
        <v>166</v>
      </c>
      <c r="J184" s="92">
        <f t="shared" si="43"/>
        <v>134770</v>
      </c>
      <c r="K184" s="93">
        <f t="shared" si="43"/>
        <v>1893038</v>
      </c>
      <c r="L184" s="93">
        <f t="shared" si="43"/>
        <v>4197284</v>
      </c>
      <c r="M184" s="94"/>
      <c r="N184" s="95">
        <f>N179+N183</f>
        <v>602066.58249999955</v>
      </c>
      <c r="O184" s="94">
        <f>O179+O183</f>
        <v>784479.98100000015</v>
      </c>
      <c r="P184" s="96"/>
      <c r="Q184" s="71"/>
      <c r="R184" s="71"/>
    </row>
    <row r="185" spans="1:18" s="24" customFormat="1" x14ac:dyDescent="0.2">
      <c r="A185" s="97" t="s">
        <v>114</v>
      </c>
      <c r="B185" s="98"/>
      <c r="C185" s="98"/>
      <c r="D185" s="99"/>
      <c r="E185" s="99"/>
      <c r="F185" s="99"/>
      <c r="G185" s="100"/>
      <c r="H185" s="99"/>
      <c r="I185" s="99"/>
      <c r="J185" s="100"/>
      <c r="K185" s="100"/>
      <c r="L185" s="100"/>
      <c r="M185" s="101" t="s">
        <v>115</v>
      </c>
      <c r="N185" s="102">
        <v>17989</v>
      </c>
      <c r="O185" s="102">
        <v>6142</v>
      </c>
      <c r="P185" s="103"/>
      <c r="Q185" s="23"/>
      <c r="R185" s="23"/>
    </row>
    <row r="186" spans="1:18" s="24" customFormat="1" x14ac:dyDescent="0.2">
      <c r="A186" s="104" t="s">
        <v>92</v>
      </c>
      <c r="B186" s="98"/>
      <c r="C186" s="98"/>
      <c r="D186" s="99"/>
      <c r="E186" s="99"/>
      <c r="F186" s="99"/>
      <c r="G186" s="100"/>
      <c r="H186" s="99"/>
      <c r="I186" s="99"/>
      <c r="J186" s="100"/>
      <c r="K186" s="100"/>
      <c r="L186" s="100"/>
      <c r="M186" s="100"/>
      <c r="N186" s="102"/>
      <c r="O186" s="102"/>
      <c r="P186" s="103"/>
      <c r="Q186" s="23"/>
      <c r="R186" s="23"/>
    </row>
    <row r="187" spans="1:18" s="24" customFormat="1" ht="13.5" thickBot="1" x14ac:dyDescent="0.25">
      <c r="A187" s="79" t="s">
        <v>93</v>
      </c>
      <c r="B187" s="80"/>
      <c r="C187" s="98"/>
      <c r="D187" s="105"/>
      <c r="E187" s="105"/>
      <c r="F187" s="105"/>
      <c r="G187" s="105"/>
      <c r="H187" s="105"/>
      <c r="I187" s="105"/>
      <c r="J187" s="105"/>
      <c r="K187" s="105"/>
      <c r="L187" s="43"/>
      <c r="M187" s="43"/>
      <c r="N187" s="106"/>
      <c r="O187" s="106"/>
      <c r="P187" s="107"/>
      <c r="Q187" s="23"/>
      <c r="R187" s="23"/>
    </row>
    <row r="188" spans="1:18" s="24" customFormat="1" ht="19.5" thickTop="1" x14ac:dyDescent="0.3">
      <c r="A188" s="79" t="s">
        <v>76</v>
      </c>
      <c r="B188" s="80"/>
      <c r="C188" s="98"/>
      <c r="D188" s="105"/>
      <c r="E188" s="105"/>
      <c r="F188" s="105"/>
      <c r="G188" s="105"/>
      <c r="H188" s="105"/>
      <c r="I188" s="108" t="s">
        <v>80</v>
      </c>
      <c r="J188" s="108"/>
      <c r="K188" s="109"/>
      <c r="L188" s="43"/>
      <c r="M188" s="43"/>
      <c r="N188" s="110" t="s">
        <v>29</v>
      </c>
      <c r="O188" s="110" t="s">
        <v>30</v>
      </c>
      <c r="P188" s="34"/>
      <c r="Q188" s="23"/>
      <c r="R188" s="23"/>
    </row>
    <row r="189" spans="1:18" s="24" customFormat="1" ht="19.5" thickBot="1" x14ac:dyDescent="0.35">
      <c r="A189" s="111" t="s">
        <v>103</v>
      </c>
      <c r="B189" s="112"/>
      <c r="C189" s="113"/>
      <c r="D189" s="114"/>
      <c r="E189" s="114"/>
      <c r="F189" s="114"/>
      <c r="G189" s="114"/>
      <c r="H189" s="114"/>
      <c r="I189" s="114"/>
      <c r="J189" s="115"/>
      <c r="K189" s="115"/>
      <c r="L189" s="116" t="s">
        <v>81</v>
      </c>
      <c r="M189" s="117"/>
      <c r="N189" s="121">
        <f>N184+N185</f>
        <v>620055.58249999955</v>
      </c>
      <c r="O189" s="121">
        <f>O184+O185</f>
        <v>790621.98100000015</v>
      </c>
      <c r="P189" s="119"/>
      <c r="Q189" s="23"/>
      <c r="R189" s="23"/>
    </row>
    <row r="190" spans="1:18" s="24" customFormat="1" ht="23.25" x14ac:dyDescent="0.35">
      <c r="A190" s="120">
        <f>A169+31</f>
        <v>43018</v>
      </c>
      <c r="B190" s="17"/>
      <c r="C190" s="18"/>
      <c r="D190" s="19" t="s">
        <v>0</v>
      </c>
      <c r="E190" s="20"/>
      <c r="F190" s="20"/>
      <c r="G190" s="20"/>
      <c r="H190" s="20"/>
      <c r="I190" s="20"/>
      <c r="J190" s="21" t="s">
        <v>1</v>
      </c>
      <c r="K190" s="20"/>
      <c r="L190" s="20"/>
      <c r="M190" s="20"/>
      <c r="N190" s="21" t="s">
        <v>2</v>
      </c>
      <c r="O190" s="20"/>
      <c r="P190" s="22"/>
      <c r="Q190" s="23"/>
      <c r="R190" s="23"/>
    </row>
    <row r="191" spans="1:18" s="24" customFormat="1" ht="14.25" x14ac:dyDescent="0.2">
      <c r="A191" s="26" t="s">
        <v>3</v>
      </c>
      <c r="B191" s="27"/>
      <c r="C191" s="28"/>
      <c r="D191" s="29"/>
      <c r="E191" s="30"/>
      <c r="F191" s="30"/>
      <c r="G191" s="30"/>
      <c r="H191" s="31" t="s">
        <v>61</v>
      </c>
      <c r="I191" s="32" t="s">
        <v>63</v>
      </c>
      <c r="J191" s="33" t="s">
        <v>9</v>
      </c>
      <c r="K191" s="32" t="s">
        <v>11</v>
      </c>
      <c r="L191" s="32" t="s">
        <v>10</v>
      </c>
      <c r="M191" s="32"/>
      <c r="N191" s="33" t="s">
        <v>9</v>
      </c>
      <c r="O191" s="32" t="s">
        <v>11</v>
      </c>
      <c r="P191" s="34"/>
      <c r="Q191" s="23"/>
      <c r="R191" s="23"/>
    </row>
    <row r="192" spans="1:18" s="24" customFormat="1" ht="14.25" x14ac:dyDescent="0.2">
      <c r="A192" s="35" t="s">
        <v>104</v>
      </c>
      <c r="B192" s="27"/>
      <c r="C192" s="28"/>
      <c r="D192" s="36" t="s">
        <v>57</v>
      </c>
      <c r="E192" s="37" t="s">
        <v>59</v>
      </c>
      <c r="F192" s="37" t="s">
        <v>58</v>
      </c>
      <c r="G192" s="37" t="s">
        <v>60</v>
      </c>
      <c r="H192" s="38" t="s">
        <v>62</v>
      </c>
      <c r="I192" s="37" t="s">
        <v>64</v>
      </c>
      <c r="J192" s="40" t="s">
        <v>18</v>
      </c>
      <c r="K192" s="38" t="s">
        <v>102</v>
      </c>
      <c r="L192" s="38" t="s">
        <v>18</v>
      </c>
      <c r="M192" s="38"/>
      <c r="N192" s="40" t="s">
        <v>21</v>
      </c>
      <c r="O192" s="38" t="s">
        <v>22</v>
      </c>
      <c r="P192" s="41"/>
      <c r="Q192" s="23"/>
      <c r="R192" s="23"/>
    </row>
    <row r="193" spans="1:18" s="24" customFormat="1" x14ac:dyDescent="0.2">
      <c r="A193" s="42" t="s">
        <v>105</v>
      </c>
      <c r="B193" s="43"/>
      <c r="C193" s="44"/>
      <c r="D193" s="45">
        <v>0</v>
      </c>
      <c r="E193" s="46">
        <v>0</v>
      </c>
      <c r="F193" s="46">
        <v>0</v>
      </c>
      <c r="G193" s="46">
        <v>2</v>
      </c>
      <c r="H193" s="46">
        <v>0</v>
      </c>
      <c r="I193" s="47">
        <f t="shared" ref="I193:I199" si="44">SUM(D193:H193)</f>
        <v>2</v>
      </c>
      <c r="J193" s="48">
        <v>0</v>
      </c>
      <c r="K193" s="48">
        <v>0</v>
      </c>
      <c r="L193" s="48">
        <v>0</v>
      </c>
      <c r="M193" s="49"/>
      <c r="N193" s="50">
        <f t="shared" ref="N193:O199" si="45">N172+(J193/1000)</f>
        <v>18549.499</v>
      </c>
      <c r="O193" s="50">
        <f t="shared" si="45"/>
        <v>1831.7200000000003</v>
      </c>
      <c r="P193" s="51"/>
      <c r="Q193" s="23"/>
      <c r="R193" s="23"/>
    </row>
    <row r="194" spans="1:18" s="24" customFormat="1" x14ac:dyDescent="0.2">
      <c r="A194" s="42" t="s">
        <v>106</v>
      </c>
      <c r="B194" s="43"/>
      <c r="C194" s="44"/>
      <c r="D194" s="45">
        <v>6</v>
      </c>
      <c r="E194" s="46">
        <v>0</v>
      </c>
      <c r="F194" s="46">
        <v>2</v>
      </c>
      <c r="G194" s="46">
        <v>1</v>
      </c>
      <c r="H194" s="46">
        <v>0</v>
      </c>
      <c r="I194" s="47">
        <f t="shared" si="44"/>
        <v>9</v>
      </c>
      <c r="J194" s="48">
        <v>15760</v>
      </c>
      <c r="K194" s="48">
        <v>2163</v>
      </c>
      <c r="L194" s="48">
        <v>396876</v>
      </c>
      <c r="M194" s="52"/>
      <c r="N194" s="50">
        <f t="shared" si="45"/>
        <v>48908.882000000005</v>
      </c>
      <c r="O194" s="50">
        <f t="shared" si="45"/>
        <v>3904.3130000000028</v>
      </c>
      <c r="P194" s="53"/>
      <c r="Q194" s="23"/>
      <c r="R194" s="23"/>
    </row>
    <row r="195" spans="1:18" s="24" customFormat="1" x14ac:dyDescent="0.2">
      <c r="A195" s="42" t="s">
        <v>107</v>
      </c>
      <c r="B195" s="43"/>
      <c r="C195" s="44"/>
      <c r="D195" s="45">
        <v>3</v>
      </c>
      <c r="E195" s="46">
        <v>0</v>
      </c>
      <c r="F195" s="46">
        <v>1</v>
      </c>
      <c r="G195" s="46">
        <v>6</v>
      </c>
      <c r="H195" s="46">
        <v>3</v>
      </c>
      <c r="I195" s="47">
        <f t="shared" si="44"/>
        <v>13</v>
      </c>
      <c r="J195" s="48">
        <v>6199</v>
      </c>
      <c r="K195" s="48">
        <v>0</v>
      </c>
      <c r="L195" s="48">
        <v>183701</v>
      </c>
      <c r="M195" s="52"/>
      <c r="N195" s="50">
        <f t="shared" si="45"/>
        <v>13470.172</v>
      </c>
      <c r="O195" s="50">
        <f t="shared" si="45"/>
        <v>1166.8449999999993</v>
      </c>
      <c r="P195" s="53"/>
      <c r="Q195" s="23"/>
      <c r="R195" s="23"/>
    </row>
    <row r="196" spans="1:18" s="24" customFormat="1" x14ac:dyDescent="0.2">
      <c r="A196" s="42" t="s">
        <v>108</v>
      </c>
      <c r="B196" s="43"/>
      <c r="C196" s="44"/>
      <c r="D196" s="45">
        <v>1</v>
      </c>
      <c r="E196" s="46">
        <v>0</v>
      </c>
      <c r="F196" s="46">
        <v>1</v>
      </c>
      <c r="G196" s="46">
        <v>0</v>
      </c>
      <c r="H196" s="46">
        <v>0</v>
      </c>
      <c r="I196" s="47">
        <f t="shared" si="44"/>
        <v>2</v>
      </c>
      <c r="J196" s="48">
        <v>1510</v>
      </c>
      <c r="K196" s="48">
        <v>223</v>
      </c>
      <c r="L196" s="48">
        <v>69059</v>
      </c>
      <c r="M196" s="52"/>
      <c r="N196" s="50">
        <f t="shared" si="45"/>
        <v>6098.1340000000037</v>
      </c>
      <c r="O196" s="50">
        <f t="shared" si="45"/>
        <v>633.66699999999969</v>
      </c>
      <c r="P196" s="53"/>
      <c r="Q196" s="23"/>
      <c r="R196" s="23"/>
    </row>
    <row r="197" spans="1:18" s="24" customFormat="1" x14ac:dyDescent="0.2">
      <c r="A197" s="42" t="s">
        <v>109</v>
      </c>
      <c r="B197" s="43"/>
      <c r="C197" s="44"/>
      <c r="D197" s="45">
        <v>0</v>
      </c>
      <c r="E197" s="46">
        <v>0</v>
      </c>
      <c r="F197" s="46">
        <v>1</v>
      </c>
      <c r="G197" s="46">
        <v>1</v>
      </c>
      <c r="H197" s="46">
        <v>0</v>
      </c>
      <c r="I197" s="47">
        <f t="shared" si="44"/>
        <v>2</v>
      </c>
      <c r="J197" s="48">
        <v>0</v>
      </c>
      <c r="K197" s="48">
        <v>0</v>
      </c>
      <c r="L197" s="48">
        <v>0</v>
      </c>
      <c r="M197" s="52"/>
      <c r="N197" s="50">
        <f t="shared" si="45"/>
        <v>1518.1</v>
      </c>
      <c r="O197" s="50">
        <f t="shared" si="45"/>
        <v>10</v>
      </c>
      <c r="P197" s="53"/>
      <c r="Q197" s="23"/>
      <c r="R197" s="23"/>
    </row>
    <row r="198" spans="1:18" s="24" customFormat="1" x14ac:dyDescent="0.2">
      <c r="A198" s="42" t="s">
        <v>110</v>
      </c>
      <c r="B198" s="43"/>
      <c r="C198" s="44"/>
      <c r="D198" s="45">
        <v>5</v>
      </c>
      <c r="E198" s="46">
        <v>0</v>
      </c>
      <c r="F198" s="46">
        <v>2</v>
      </c>
      <c r="G198" s="46">
        <v>7</v>
      </c>
      <c r="H198" s="46">
        <v>2</v>
      </c>
      <c r="I198" s="47">
        <f t="shared" si="44"/>
        <v>16</v>
      </c>
      <c r="J198" s="48">
        <v>14192</v>
      </c>
      <c r="K198" s="48">
        <v>7069</v>
      </c>
      <c r="L198" s="48">
        <v>344593</v>
      </c>
      <c r="M198" s="52"/>
      <c r="N198" s="50">
        <f t="shared" si="45"/>
        <v>21483.530000000013</v>
      </c>
      <c r="O198" s="50">
        <f t="shared" si="45"/>
        <v>2531.4410000000021</v>
      </c>
      <c r="P198" s="53"/>
      <c r="Q198" s="23"/>
      <c r="R198" s="23"/>
    </row>
    <row r="199" spans="1:18" s="24" customFormat="1" x14ac:dyDescent="0.2">
      <c r="A199" s="42" t="s">
        <v>111</v>
      </c>
      <c r="B199" s="43"/>
      <c r="C199" s="44"/>
      <c r="D199" s="45">
        <v>1</v>
      </c>
      <c r="E199" s="46">
        <v>0</v>
      </c>
      <c r="F199" s="46">
        <v>0</v>
      </c>
      <c r="G199" s="46">
        <v>3</v>
      </c>
      <c r="H199" s="46">
        <v>0</v>
      </c>
      <c r="I199" s="55">
        <f t="shared" si="44"/>
        <v>4</v>
      </c>
      <c r="J199" s="48">
        <v>1958</v>
      </c>
      <c r="K199" s="48">
        <v>0</v>
      </c>
      <c r="L199" s="56">
        <v>2528</v>
      </c>
      <c r="M199" s="57"/>
      <c r="N199" s="50">
        <f t="shared" si="45"/>
        <v>1701.0904999999991</v>
      </c>
      <c r="O199" s="50">
        <f t="shared" si="45"/>
        <v>2.9880000000000004</v>
      </c>
      <c r="P199" s="58"/>
      <c r="Q199" s="23"/>
      <c r="R199" s="23"/>
    </row>
    <row r="200" spans="1:18" s="24" customFormat="1" ht="14.25" x14ac:dyDescent="0.2">
      <c r="A200" s="59"/>
      <c r="B200" s="60"/>
      <c r="C200" s="61" t="s">
        <v>77</v>
      </c>
      <c r="D200" s="62">
        <f t="shared" ref="D200:I200" si="46">SUM(D193:D199)</f>
        <v>16</v>
      </c>
      <c r="E200" s="62">
        <f t="shared" si="46"/>
        <v>0</v>
      </c>
      <c r="F200" s="62">
        <f t="shared" si="46"/>
        <v>7</v>
      </c>
      <c r="G200" s="62">
        <f t="shared" si="46"/>
        <v>20</v>
      </c>
      <c r="H200" s="62">
        <f t="shared" si="46"/>
        <v>5</v>
      </c>
      <c r="I200" s="63">
        <f t="shared" si="46"/>
        <v>48</v>
      </c>
      <c r="J200" s="64">
        <f>SUM(J193:J199)</f>
        <v>39619</v>
      </c>
      <c r="K200" s="65">
        <f>SUM(K193:K199)</f>
        <v>9455</v>
      </c>
      <c r="L200" s="66">
        <f>SUM(L193:L199)</f>
        <v>996757</v>
      </c>
      <c r="M200" s="67"/>
      <c r="N200" s="68">
        <f>SUM(N193:N199)</f>
        <v>111729.40750000004</v>
      </c>
      <c r="O200" s="69">
        <f>SUM(O193:O199)</f>
        <v>10080.974000000004</v>
      </c>
      <c r="P200" s="70"/>
      <c r="Q200" s="71"/>
      <c r="R200" s="71"/>
    </row>
    <row r="201" spans="1:18" s="24" customFormat="1" ht="14.25" x14ac:dyDescent="0.2">
      <c r="A201" s="72" t="s">
        <v>23</v>
      </c>
      <c r="B201" s="73"/>
      <c r="C201" s="74"/>
      <c r="D201" s="75"/>
      <c r="E201" s="76"/>
      <c r="F201" s="76"/>
      <c r="G201" s="76"/>
      <c r="H201" s="76"/>
      <c r="I201" s="47"/>
      <c r="J201" s="77"/>
      <c r="K201" s="77"/>
      <c r="L201" s="77"/>
      <c r="M201" s="50"/>
      <c r="N201" s="83"/>
      <c r="O201" s="50"/>
      <c r="P201" s="53"/>
      <c r="Q201" s="23"/>
      <c r="R201" s="23"/>
    </row>
    <row r="202" spans="1:18" s="24" customFormat="1" x14ac:dyDescent="0.2">
      <c r="A202" s="79" t="s">
        <v>112</v>
      </c>
      <c r="B202" s="80"/>
      <c r="C202" s="81"/>
      <c r="D202" s="45">
        <v>40</v>
      </c>
      <c r="E202" s="46">
        <v>26</v>
      </c>
      <c r="F202" s="46">
        <v>0</v>
      </c>
      <c r="G202" s="46">
        <v>28</v>
      </c>
      <c r="H202" s="46">
        <v>0</v>
      </c>
      <c r="I202" s="47">
        <f>SUM(D202:H202)</f>
        <v>94</v>
      </c>
      <c r="J202" s="82">
        <v>109638</v>
      </c>
      <c r="K202" s="82">
        <v>2108337</v>
      </c>
      <c r="L202" s="82">
        <v>3546928</v>
      </c>
      <c r="M202" s="50"/>
      <c r="N202" s="83">
        <f>N181+(J202/1000)</f>
        <v>431220.61799999949</v>
      </c>
      <c r="O202" s="50">
        <f>O181+(K202/1000)</f>
        <v>711894.50400000019</v>
      </c>
      <c r="P202" s="53"/>
      <c r="Q202" s="23"/>
      <c r="R202" s="23"/>
    </row>
    <row r="203" spans="1:18" s="24" customFormat="1" x14ac:dyDescent="0.2">
      <c r="A203" s="79" t="s">
        <v>113</v>
      </c>
      <c r="B203" s="80"/>
      <c r="C203" s="81"/>
      <c r="D203" s="45">
        <v>7</v>
      </c>
      <c r="E203" s="46">
        <v>5</v>
      </c>
      <c r="F203" s="46">
        <v>1</v>
      </c>
      <c r="G203" s="46">
        <v>9</v>
      </c>
      <c r="H203" s="46">
        <v>2</v>
      </c>
      <c r="I203" s="47">
        <f>SUM(D203:H203)</f>
        <v>24</v>
      </c>
      <c r="J203" s="82">
        <v>4204</v>
      </c>
      <c r="K203" s="82">
        <v>10570</v>
      </c>
      <c r="L203" s="82">
        <v>249472</v>
      </c>
      <c r="M203" s="50"/>
      <c r="N203" s="83">
        <f>N182+(J203/1000)</f>
        <v>59270.018000000004</v>
      </c>
      <c r="O203" s="50">
        <f>O182+(K203/1000)</f>
        <v>64632.865000000013</v>
      </c>
      <c r="P203" s="53"/>
      <c r="Q203" s="23"/>
      <c r="R203" s="23"/>
    </row>
    <row r="204" spans="1:18" s="24" customFormat="1" ht="14.25" x14ac:dyDescent="0.2">
      <c r="A204" s="59"/>
      <c r="B204" s="60"/>
      <c r="C204" s="61" t="s">
        <v>78</v>
      </c>
      <c r="D204" s="84">
        <f t="shared" ref="D204:L204" si="47">SUM(D202:D203)</f>
        <v>47</v>
      </c>
      <c r="E204" s="62">
        <f t="shared" si="47"/>
        <v>31</v>
      </c>
      <c r="F204" s="62">
        <f t="shared" si="47"/>
        <v>1</v>
      </c>
      <c r="G204" s="62">
        <f t="shared" si="47"/>
        <v>37</v>
      </c>
      <c r="H204" s="62">
        <f t="shared" si="47"/>
        <v>2</v>
      </c>
      <c r="I204" s="85">
        <f t="shared" si="47"/>
        <v>118</v>
      </c>
      <c r="J204" s="64">
        <f t="shared" si="47"/>
        <v>113842</v>
      </c>
      <c r="K204" s="65">
        <f t="shared" si="47"/>
        <v>2118907</v>
      </c>
      <c r="L204" s="65">
        <f t="shared" si="47"/>
        <v>3796400</v>
      </c>
      <c r="M204" s="69"/>
      <c r="N204" s="68">
        <f>SUM(N202:N203)</f>
        <v>490490.63599999947</v>
      </c>
      <c r="O204" s="69">
        <f>SUM(O202:O203)</f>
        <v>776527.36900000018</v>
      </c>
      <c r="P204" s="70"/>
      <c r="Q204" s="71"/>
      <c r="R204" s="71"/>
    </row>
    <row r="205" spans="1:18" s="24" customFormat="1" ht="14.25" x14ac:dyDescent="0.2">
      <c r="A205" s="86"/>
      <c r="B205" s="87" t="s">
        <v>79</v>
      </c>
      <c r="C205" s="88"/>
      <c r="D205" s="89">
        <f t="shared" ref="D205:L205" si="48">D200+D204</f>
        <v>63</v>
      </c>
      <c r="E205" s="90">
        <f t="shared" si="48"/>
        <v>31</v>
      </c>
      <c r="F205" s="90">
        <f t="shared" si="48"/>
        <v>8</v>
      </c>
      <c r="G205" s="90">
        <f t="shared" si="48"/>
        <v>57</v>
      </c>
      <c r="H205" s="90">
        <f t="shared" si="48"/>
        <v>7</v>
      </c>
      <c r="I205" s="91">
        <f t="shared" si="48"/>
        <v>166</v>
      </c>
      <c r="J205" s="92">
        <f t="shared" si="48"/>
        <v>153461</v>
      </c>
      <c r="K205" s="93">
        <f t="shared" si="48"/>
        <v>2128362</v>
      </c>
      <c r="L205" s="93">
        <f t="shared" si="48"/>
        <v>4793157</v>
      </c>
      <c r="M205" s="94"/>
      <c r="N205" s="95">
        <f>N200+N204</f>
        <v>602220.04349999956</v>
      </c>
      <c r="O205" s="94">
        <f>O200+O204</f>
        <v>786608.34300000023</v>
      </c>
      <c r="P205" s="96"/>
      <c r="Q205" s="71"/>
      <c r="R205" s="71"/>
    </row>
    <row r="206" spans="1:18" s="24" customFormat="1" x14ac:dyDescent="0.2">
      <c r="A206" s="97" t="s">
        <v>114</v>
      </c>
      <c r="B206" s="98"/>
      <c r="C206" s="98"/>
      <c r="D206" s="99"/>
      <c r="E206" s="99"/>
      <c r="F206" s="99"/>
      <c r="G206" s="100"/>
      <c r="H206" s="99"/>
      <c r="I206" s="99"/>
      <c r="J206" s="100"/>
      <c r="K206" s="100"/>
      <c r="L206" s="100"/>
      <c r="M206" s="101" t="s">
        <v>115</v>
      </c>
      <c r="N206" s="102">
        <v>17989</v>
      </c>
      <c r="O206" s="102">
        <v>6142</v>
      </c>
      <c r="P206" s="103"/>
      <c r="Q206" s="23"/>
      <c r="R206" s="23"/>
    </row>
    <row r="207" spans="1:18" s="24" customFormat="1" x14ac:dyDescent="0.2">
      <c r="A207" s="104" t="s">
        <v>92</v>
      </c>
      <c r="B207" s="98"/>
      <c r="C207" s="98"/>
      <c r="D207" s="99"/>
      <c r="E207" s="99"/>
      <c r="F207" s="99"/>
      <c r="G207" s="100"/>
      <c r="H207" s="99"/>
      <c r="I207" s="99"/>
      <c r="J207" s="100"/>
      <c r="K207" s="100"/>
      <c r="L207" s="100"/>
      <c r="M207" s="100"/>
      <c r="N207" s="102"/>
      <c r="O207" s="102"/>
      <c r="P207" s="103"/>
      <c r="Q207" s="23"/>
      <c r="R207" s="23"/>
    </row>
    <row r="208" spans="1:18" s="24" customFormat="1" ht="13.5" thickBot="1" x14ac:dyDescent="0.25">
      <c r="A208" s="79" t="s">
        <v>93</v>
      </c>
      <c r="B208" s="80"/>
      <c r="C208" s="98"/>
      <c r="D208" s="105"/>
      <c r="E208" s="105"/>
      <c r="F208" s="105"/>
      <c r="G208" s="105"/>
      <c r="H208" s="105"/>
      <c r="I208" s="105"/>
      <c r="J208" s="105"/>
      <c r="K208" s="105"/>
      <c r="L208" s="43"/>
      <c r="M208" s="43"/>
      <c r="N208" s="106"/>
      <c r="O208" s="106"/>
      <c r="P208" s="107"/>
      <c r="Q208" s="23"/>
      <c r="R208" s="23"/>
    </row>
    <row r="209" spans="1:18" s="24" customFormat="1" ht="19.5" thickTop="1" x14ac:dyDescent="0.3">
      <c r="A209" s="79" t="s">
        <v>76</v>
      </c>
      <c r="B209" s="80"/>
      <c r="C209" s="98"/>
      <c r="D209" s="105"/>
      <c r="E209" s="105"/>
      <c r="F209" s="105"/>
      <c r="G209" s="105"/>
      <c r="H209" s="105"/>
      <c r="I209" s="108" t="s">
        <v>80</v>
      </c>
      <c r="J209" s="108"/>
      <c r="K209" s="109"/>
      <c r="L209" s="43"/>
      <c r="M209" s="43"/>
      <c r="N209" s="110" t="s">
        <v>29</v>
      </c>
      <c r="O209" s="110" t="s">
        <v>30</v>
      </c>
      <c r="P209" s="34"/>
      <c r="Q209" s="23"/>
      <c r="R209" s="23"/>
    </row>
    <row r="210" spans="1:18" s="24" customFormat="1" ht="19.5" thickBot="1" x14ac:dyDescent="0.35">
      <c r="A210" s="111" t="s">
        <v>103</v>
      </c>
      <c r="B210" s="112"/>
      <c r="C210" s="113"/>
      <c r="D210" s="114"/>
      <c r="E210" s="114"/>
      <c r="F210" s="114"/>
      <c r="G210" s="114"/>
      <c r="H210" s="114"/>
      <c r="I210" s="114"/>
      <c r="J210" s="115"/>
      <c r="K210" s="115"/>
      <c r="L210" s="116" t="s">
        <v>81</v>
      </c>
      <c r="M210" s="117"/>
      <c r="N210" s="121">
        <f>N205+N206</f>
        <v>620209.04349999956</v>
      </c>
      <c r="O210" s="121">
        <f>O205+O206</f>
        <v>792750.34300000023</v>
      </c>
      <c r="P210" s="119"/>
      <c r="Q210" s="23"/>
      <c r="R210" s="23"/>
    </row>
    <row r="211" spans="1:18" s="24" customFormat="1" ht="23.25" x14ac:dyDescent="0.35">
      <c r="A211" s="120">
        <f>A190+31</f>
        <v>43049</v>
      </c>
      <c r="B211" s="17"/>
      <c r="C211" s="18"/>
      <c r="D211" s="19" t="s">
        <v>0</v>
      </c>
      <c r="E211" s="20"/>
      <c r="F211" s="20"/>
      <c r="G211" s="20"/>
      <c r="H211" s="20"/>
      <c r="I211" s="20"/>
      <c r="J211" s="21" t="s">
        <v>1</v>
      </c>
      <c r="K211" s="20"/>
      <c r="L211" s="20"/>
      <c r="M211" s="20"/>
      <c r="N211" s="21" t="s">
        <v>2</v>
      </c>
      <c r="O211" s="20"/>
      <c r="P211" s="22"/>
      <c r="Q211" s="23"/>
      <c r="R211" s="23"/>
    </row>
    <row r="212" spans="1:18" s="24" customFormat="1" ht="14.25" x14ac:dyDescent="0.2">
      <c r="A212" s="26" t="s">
        <v>3</v>
      </c>
      <c r="B212" s="27"/>
      <c r="C212" s="28"/>
      <c r="D212" s="29"/>
      <c r="E212" s="30"/>
      <c r="F212" s="30"/>
      <c r="G212" s="30"/>
      <c r="H212" s="31" t="s">
        <v>61</v>
      </c>
      <c r="I212" s="32" t="s">
        <v>63</v>
      </c>
      <c r="J212" s="33" t="s">
        <v>9</v>
      </c>
      <c r="K212" s="32" t="s">
        <v>11</v>
      </c>
      <c r="L212" s="32" t="s">
        <v>10</v>
      </c>
      <c r="M212" s="32"/>
      <c r="N212" s="33" t="s">
        <v>9</v>
      </c>
      <c r="O212" s="32" t="s">
        <v>11</v>
      </c>
      <c r="P212" s="34"/>
      <c r="Q212" s="23"/>
      <c r="R212" s="23"/>
    </row>
    <row r="213" spans="1:18" s="24" customFormat="1" ht="14.25" x14ac:dyDescent="0.2">
      <c r="A213" s="35" t="s">
        <v>104</v>
      </c>
      <c r="B213" s="27"/>
      <c r="C213" s="28"/>
      <c r="D213" s="36" t="s">
        <v>57</v>
      </c>
      <c r="E213" s="37" t="s">
        <v>59</v>
      </c>
      <c r="F213" s="37" t="s">
        <v>58</v>
      </c>
      <c r="G213" s="37" t="s">
        <v>60</v>
      </c>
      <c r="H213" s="38" t="s">
        <v>62</v>
      </c>
      <c r="I213" s="37" t="s">
        <v>64</v>
      </c>
      <c r="J213" s="40" t="s">
        <v>18</v>
      </c>
      <c r="K213" s="38" t="s">
        <v>102</v>
      </c>
      <c r="L213" s="38" t="s">
        <v>18</v>
      </c>
      <c r="M213" s="38"/>
      <c r="N213" s="40" t="s">
        <v>21</v>
      </c>
      <c r="O213" s="38" t="s">
        <v>22</v>
      </c>
      <c r="P213" s="41"/>
      <c r="Q213" s="23"/>
      <c r="R213" s="23"/>
    </row>
    <row r="214" spans="1:18" s="24" customFormat="1" x14ac:dyDescent="0.2">
      <c r="A214" s="42" t="s">
        <v>105</v>
      </c>
      <c r="B214" s="43"/>
      <c r="C214" s="44"/>
      <c r="D214" s="45">
        <v>0</v>
      </c>
      <c r="E214" s="46">
        <v>0</v>
      </c>
      <c r="F214" s="46">
        <v>0</v>
      </c>
      <c r="G214" s="46">
        <v>2</v>
      </c>
      <c r="H214" s="46">
        <v>0</v>
      </c>
      <c r="I214" s="47">
        <f t="shared" ref="I214:I220" si="49">SUM(D214:H214)</f>
        <v>2</v>
      </c>
      <c r="J214" s="48">
        <v>0</v>
      </c>
      <c r="K214" s="48">
        <v>0</v>
      </c>
      <c r="L214" s="48">
        <v>0</v>
      </c>
      <c r="M214" s="49"/>
      <c r="N214" s="50">
        <f t="shared" ref="N214:O220" si="50">N193+(J214/1000)</f>
        <v>18549.499</v>
      </c>
      <c r="O214" s="50">
        <f t="shared" si="50"/>
        <v>1831.7200000000003</v>
      </c>
      <c r="P214" s="51"/>
      <c r="Q214" s="23"/>
      <c r="R214" s="23"/>
    </row>
    <row r="215" spans="1:18" s="24" customFormat="1" x14ac:dyDescent="0.2">
      <c r="A215" s="42" t="s">
        <v>106</v>
      </c>
      <c r="B215" s="43"/>
      <c r="C215" s="44"/>
      <c r="D215" s="45">
        <v>6</v>
      </c>
      <c r="E215" s="46">
        <v>0</v>
      </c>
      <c r="F215" s="46">
        <v>2</v>
      </c>
      <c r="G215" s="46">
        <v>1</v>
      </c>
      <c r="H215" s="46">
        <v>0</v>
      </c>
      <c r="I215" s="47">
        <f t="shared" si="49"/>
        <v>9</v>
      </c>
      <c r="J215" s="48">
        <v>18123</v>
      </c>
      <c r="K215" s="48">
        <v>2393</v>
      </c>
      <c r="L215" s="48">
        <v>429340</v>
      </c>
      <c r="M215" s="52"/>
      <c r="N215" s="50">
        <f t="shared" si="50"/>
        <v>48927.005000000005</v>
      </c>
      <c r="O215" s="50">
        <f t="shared" si="50"/>
        <v>3906.7060000000029</v>
      </c>
      <c r="P215" s="53"/>
      <c r="Q215" s="23"/>
      <c r="R215" s="23"/>
    </row>
    <row r="216" spans="1:18" s="24" customFormat="1" x14ac:dyDescent="0.2">
      <c r="A216" s="42" t="s">
        <v>107</v>
      </c>
      <c r="B216" s="43"/>
      <c r="C216" s="44"/>
      <c r="D216" s="45">
        <v>4</v>
      </c>
      <c r="E216" s="46">
        <v>0</v>
      </c>
      <c r="F216" s="46">
        <v>1</v>
      </c>
      <c r="G216" s="46">
        <v>5</v>
      </c>
      <c r="H216" s="46">
        <v>3</v>
      </c>
      <c r="I216" s="47">
        <f t="shared" si="49"/>
        <v>13</v>
      </c>
      <c r="J216" s="48">
        <v>6711</v>
      </c>
      <c r="K216" s="48">
        <v>1070</v>
      </c>
      <c r="L216" s="48">
        <v>180690</v>
      </c>
      <c r="M216" s="52"/>
      <c r="N216" s="50">
        <f t="shared" si="50"/>
        <v>13476.883</v>
      </c>
      <c r="O216" s="50">
        <f t="shared" si="50"/>
        <v>1167.9149999999993</v>
      </c>
      <c r="P216" s="53"/>
      <c r="Q216" s="23"/>
      <c r="R216" s="23"/>
    </row>
    <row r="217" spans="1:18" s="24" customFormat="1" x14ac:dyDescent="0.2">
      <c r="A217" s="42" t="s">
        <v>108</v>
      </c>
      <c r="B217" s="43"/>
      <c r="C217" s="44"/>
      <c r="D217" s="45">
        <v>1</v>
      </c>
      <c r="E217" s="46">
        <v>0</v>
      </c>
      <c r="F217" s="46">
        <v>1</v>
      </c>
      <c r="G217" s="46">
        <v>0</v>
      </c>
      <c r="H217" s="46">
        <v>0</v>
      </c>
      <c r="I217" s="47">
        <f t="shared" si="49"/>
        <v>2</v>
      </c>
      <c r="J217" s="48">
        <v>1200</v>
      </c>
      <c r="K217" s="48">
        <v>181</v>
      </c>
      <c r="L217" s="48">
        <v>48328</v>
      </c>
      <c r="M217" s="52"/>
      <c r="N217" s="50">
        <f t="shared" si="50"/>
        <v>6099.3340000000035</v>
      </c>
      <c r="O217" s="50">
        <f t="shared" si="50"/>
        <v>633.84799999999973</v>
      </c>
      <c r="P217" s="53"/>
      <c r="Q217" s="23"/>
      <c r="R217" s="23"/>
    </row>
    <row r="218" spans="1:18" s="24" customFormat="1" x14ac:dyDescent="0.2">
      <c r="A218" s="42" t="s">
        <v>109</v>
      </c>
      <c r="B218" s="43"/>
      <c r="C218" s="44"/>
      <c r="D218" s="45">
        <v>0</v>
      </c>
      <c r="E218" s="46">
        <v>0</v>
      </c>
      <c r="F218" s="46">
        <v>1</v>
      </c>
      <c r="G218" s="46">
        <v>1</v>
      </c>
      <c r="H218" s="46">
        <v>0</v>
      </c>
      <c r="I218" s="47">
        <f t="shared" si="49"/>
        <v>2</v>
      </c>
      <c r="J218" s="48">
        <v>0</v>
      </c>
      <c r="K218" s="48">
        <v>0</v>
      </c>
      <c r="L218" s="48">
        <v>0</v>
      </c>
      <c r="M218" s="52"/>
      <c r="N218" s="50">
        <f t="shared" si="50"/>
        <v>1518.1</v>
      </c>
      <c r="O218" s="50">
        <f t="shared" si="50"/>
        <v>10</v>
      </c>
      <c r="P218" s="53"/>
      <c r="Q218" s="23"/>
      <c r="R218" s="23"/>
    </row>
    <row r="219" spans="1:18" s="24" customFormat="1" x14ac:dyDescent="0.2">
      <c r="A219" s="42" t="s">
        <v>110</v>
      </c>
      <c r="B219" s="43"/>
      <c r="C219" s="44"/>
      <c r="D219" s="45">
        <v>5</v>
      </c>
      <c r="E219" s="46">
        <v>0</v>
      </c>
      <c r="F219" s="46">
        <v>2</v>
      </c>
      <c r="G219" s="46">
        <v>7</v>
      </c>
      <c r="H219" s="46">
        <v>2</v>
      </c>
      <c r="I219" s="47">
        <f t="shared" si="49"/>
        <v>16</v>
      </c>
      <c r="J219" s="48">
        <v>14309</v>
      </c>
      <c r="K219" s="48">
        <v>6030</v>
      </c>
      <c r="L219" s="48">
        <v>427556</v>
      </c>
      <c r="M219" s="52"/>
      <c r="N219" s="50">
        <f t="shared" si="50"/>
        <v>21497.839000000014</v>
      </c>
      <c r="O219" s="50">
        <f t="shared" si="50"/>
        <v>2537.4710000000023</v>
      </c>
      <c r="P219" s="53"/>
      <c r="Q219" s="23"/>
      <c r="R219" s="23"/>
    </row>
    <row r="220" spans="1:18" s="24" customFormat="1" x14ac:dyDescent="0.2">
      <c r="A220" s="42" t="s">
        <v>111</v>
      </c>
      <c r="B220" s="43"/>
      <c r="C220" s="44"/>
      <c r="D220" s="45">
        <v>1</v>
      </c>
      <c r="E220" s="46">
        <v>0</v>
      </c>
      <c r="F220" s="46">
        <v>0</v>
      </c>
      <c r="G220" s="46">
        <v>3</v>
      </c>
      <c r="H220" s="46">
        <v>0</v>
      </c>
      <c r="I220" s="55">
        <f t="shared" si="49"/>
        <v>4</v>
      </c>
      <c r="J220" s="48">
        <v>2177</v>
      </c>
      <c r="K220" s="48">
        <v>0</v>
      </c>
      <c r="L220" s="56">
        <v>2388</v>
      </c>
      <c r="M220" s="57"/>
      <c r="N220" s="50">
        <f t="shared" si="50"/>
        <v>1703.267499999999</v>
      </c>
      <c r="O220" s="50">
        <f t="shared" si="50"/>
        <v>2.9880000000000004</v>
      </c>
      <c r="P220" s="58"/>
      <c r="Q220" s="23"/>
      <c r="R220" s="23"/>
    </row>
    <row r="221" spans="1:18" s="24" customFormat="1" ht="14.25" x14ac:dyDescent="0.2">
      <c r="A221" s="59"/>
      <c r="B221" s="60"/>
      <c r="C221" s="61" t="s">
        <v>77</v>
      </c>
      <c r="D221" s="62">
        <f t="shared" ref="D221:I221" si="51">SUM(D214:D220)</f>
        <v>17</v>
      </c>
      <c r="E221" s="62">
        <f t="shared" si="51"/>
        <v>0</v>
      </c>
      <c r="F221" s="62">
        <f t="shared" si="51"/>
        <v>7</v>
      </c>
      <c r="G221" s="62">
        <f t="shared" si="51"/>
        <v>19</v>
      </c>
      <c r="H221" s="62">
        <f t="shared" si="51"/>
        <v>5</v>
      </c>
      <c r="I221" s="63">
        <f t="shared" si="51"/>
        <v>48</v>
      </c>
      <c r="J221" s="64">
        <f>SUM(J214:J220)</f>
        <v>42520</v>
      </c>
      <c r="K221" s="65">
        <f>SUM(K214:K220)</f>
        <v>9674</v>
      </c>
      <c r="L221" s="66">
        <f>SUM(L214:L220)</f>
        <v>1088302</v>
      </c>
      <c r="M221" s="67"/>
      <c r="N221" s="68">
        <f>SUM(N214:N220)</f>
        <v>111771.92750000003</v>
      </c>
      <c r="O221" s="69">
        <f>SUM(O214:O220)</f>
        <v>10090.648000000003</v>
      </c>
      <c r="P221" s="70"/>
      <c r="Q221" s="71"/>
      <c r="R221" s="71"/>
    </row>
    <row r="222" spans="1:18" s="24" customFormat="1" ht="14.25" x14ac:dyDescent="0.2">
      <c r="A222" s="72" t="s">
        <v>23</v>
      </c>
      <c r="B222" s="73"/>
      <c r="C222" s="74"/>
      <c r="D222" s="75"/>
      <c r="E222" s="76"/>
      <c r="F222" s="76"/>
      <c r="G222" s="76"/>
      <c r="H222" s="76"/>
      <c r="I222" s="47"/>
      <c r="J222" s="77"/>
      <c r="K222" s="77"/>
      <c r="L222" s="77"/>
      <c r="M222" s="50"/>
      <c r="N222" s="83"/>
      <c r="O222" s="50"/>
      <c r="P222" s="53"/>
      <c r="Q222" s="23"/>
      <c r="R222" s="23"/>
    </row>
    <row r="223" spans="1:18" s="24" customFormat="1" x14ac:dyDescent="0.2">
      <c r="A223" s="79" t="s">
        <v>112</v>
      </c>
      <c r="B223" s="80"/>
      <c r="C223" s="81"/>
      <c r="D223" s="45">
        <v>40</v>
      </c>
      <c r="E223" s="46">
        <v>26</v>
      </c>
      <c r="F223" s="46">
        <v>0</v>
      </c>
      <c r="G223" s="46">
        <v>28</v>
      </c>
      <c r="H223" s="46">
        <v>0</v>
      </c>
      <c r="I223" s="47">
        <f>SUM(D223:H223)</f>
        <v>94</v>
      </c>
      <c r="J223" s="82">
        <v>99270</v>
      </c>
      <c r="K223" s="82">
        <v>1805460</v>
      </c>
      <c r="L223" s="82">
        <v>3067996</v>
      </c>
      <c r="M223" s="50"/>
      <c r="N223" s="83">
        <f>N202+(J223/1000)</f>
        <v>431319.88799999951</v>
      </c>
      <c r="O223" s="50">
        <f>O202+(K223/1000)</f>
        <v>713699.96400000015</v>
      </c>
      <c r="P223" s="53"/>
      <c r="Q223" s="23"/>
      <c r="R223" s="23"/>
    </row>
    <row r="224" spans="1:18" s="24" customFormat="1" x14ac:dyDescent="0.2">
      <c r="A224" s="79" t="s">
        <v>113</v>
      </c>
      <c r="B224" s="80"/>
      <c r="C224" s="81"/>
      <c r="D224" s="45">
        <v>7</v>
      </c>
      <c r="E224" s="46">
        <v>5</v>
      </c>
      <c r="F224" s="46">
        <v>0</v>
      </c>
      <c r="G224" s="46">
        <v>10</v>
      </c>
      <c r="H224" s="46">
        <v>2</v>
      </c>
      <c r="I224" s="47">
        <f>SUM(D224:H224)</f>
        <v>24</v>
      </c>
      <c r="J224" s="82">
        <v>6452</v>
      </c>
      <c r="K224" s="82">
        <v>17348</v>
      </c>
      <c r="L224" s="82">
        <v>397930</v>
      </c>
      <c r="M224" s="50"/>
      <c r="N224" s="83">
        <f>N203+(J224/1000)</f>
        <v>59276.47</v>
      </c>
      <c r="O224" s="50">
        <f>O203+(K224/1000)</f>
        <v>64650.213000000011</v>
      </c>
      <c r="P224" s="53"/>
      <c r="Q224" s="23"/>
      <c r="R224" s="23"/>
    </row>
    <row r="225" spans="1:18" s="24" customFormat="1" ht="14.25" x14ac:dyDescent="0.2">
      <c r="A225" s="59"/>
      <c r="B225" s="60"/>
      <c r="C225" s="61" t="s">
        <v>78</v>
      </c>
      <c r="D225" s="84">
        <f t="shared" ref="D225:L225" si="52">SUM(D223:D224)</f>
        <v>47</v>
      </c>
      <c r="E225" s="62">
        <f t="shared" si="52"/>
        <v>31</v>
      </c>
      <c r="F225" s="62">
        <f t="shared" si="52"/>
        <v>0</v>
      </c>
      <c r="G225" s="62">
        <f t="shared" si="52"/>
        <v>38</v>
      </c>
      <c r="H225" s="62">
        <f t="shared" si="52"/>
        <v>2</v>
      </c>
      <c r="I225" s="85">
        <f t="shared" si="52"/>
        <v>118</v>
      </c>
      <c r="J225" s="64">
        <f t="shared" si="52"/>
        <v>105722</v>
      </c>
      <c r="K225" s="65">
        <f t="shared" si="52"/>
        <v>1822808</v>
      </c>
      <c r="L225" s="65">
        <f t="shared" si="52"/>
        <v>3465926</v>
      </c>
      <c r="M225" s="69"/>
      <c r="N225" s="68">
        <f>SUM(N223:N224)</f>
        <v>490596.35799999954</v>
      </c>
      <c r="O225" s="69">
        <f>SUM(O223:O224)</f>
        <v>778350.17700000014</v>
      </c>
      <c r="P225" s="70"/>
      <c r="Q225" s="71"/>
      <c r="R225" s="71"/>
    </row>
    <row r="226" spans="1:18" s="24" customFormat="1" ht="14.25" x14ac:dyDescent="0.2">
      <c r="A226" s="86"/>
      <c r="B226" s="87" t="s">
        <v>79</v>
      </c>
      <c r="C226" s="88"/>
      <c r="D226" s="89">
        <f t="shared" ref="D226:L226" si="53">D221+D225</f>
        <v>64</v>
      </c>
      <c r="E226" s="90">
        <f t="shared" si="53"/>
        <v>31</v>
      </c>
      <c r="F226" s="90">
        <f t="shared" si="53"/>
        <v>7</v>
      </c>
      <c r="G226" s="90">
        <f t="shared" si="53"/>
        <v>57</v>
      </c>
      <c r="H226" s="90">
        <f t="shared" si="53"/>
        <v>7</v>
      </c>
      <c r="I226" s="91">
        <f t="shared" si="53"/>
        <v>166</v>
      </c>
      <c r="J226" s="92">
        <f t="shared" si="53"/>
        <v>148242</v>
      </c>
      <c r="K226" s="93">
        <f t="shared" si="53"/>
        <v>1832482</v>
      </c>
      <c r="L226" s="93">
        <f t="shared" si="53"/>
        <v>4554228</v>
      </c>
      <c r="M226" s="94"/>
      <c r="N226" s="95">
        <f>N221+N225</f>
        <v>602368.28549999953</v>
      </c>
      <c r="O226" s="94">
        <f>O221+O225</f>
        <v>788440.82500000019</v>
      </c>
      <c r="P226" s="96"/>
      <c r="Q226" s="71"/>
      <c r="R226" s="71"/>
    </row>
    <row r="227" spans="1:18" s="24" customFormat="1" x14ac:dyDescent="0.2">
      <c r="A227" s="97" t="s">
        <v>114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1" t="s">
        <v>115</v>
      </c>
      <c r="N227" s="102">
        <v>17989</v>
      </c>
      <c r="O227" s="102">
        <v>6142</v>
      </c>
      <c r="P227" s="103"/>
      <c r="Q227" s="23"/>
      <c r="R227" s="23"/>
    </row>
    <row r="228" spans="1:18" s="24" customFormat="1" x14ac:dyDescent="0.2">
      <c r="A228" s="104" t="s">
        <v>92</v>
      </c>
      <c r="B228" s="98"/>
      <c r="C228" s="98"/>
      <c r="D228" s="99"/>
      <c r="E228" s="99"/>
      <c r="F228" s="99"/>
      <c r="G228" s="100"/>
      <c r="H228" s="99"/>
      <c r="I228" s="99"/>
      <c r="J228" s="100"/>
      <c r="K228" s="100"/>
      <c r="L228" s="100"/>
      <c r="M228" s="100"/>
      <c r="N228" s="102"/>
      <c r="O228" s="102"/>
      <c r="P228" s="103"/>
      <c r="Q228" s="23"/>
      <c r="R228" s="23"/>
    </row>
    <row r="229" spans="1:18" s="24" customFormat="1" ht="13.5" thickBot="1" x14ac:dyDescent="0.25">
      <c r="A229" s="79" t="s">
        <v>93</v>
      </c>
      <c r="B229" s="80"/>
      <c r="C229" s="98"/>
      <c r="D229" s="105"/>
      <c r="E229" s="105"/>
      <c r="F229" s="105"/>
      <c r="G229" s="105"/>
      <c r="H229" s="105"/>
      <c r="I229" s="105"/>
      <c r="J229" s="105"/>
      <c r="K229" s="105"/>
      <c r="L229" s="43"/>
      <c r="M229" s="43"/>
      <c r="N229" s="106"/>
      <c r="O229" s="106"/>
      <c r="P229" s="107"/>
      <c r="Q229" s="23"/>
      <c r="R229" s="23"/>
    </row>
    <row r="230" spans="1:18" s="24" customFormat="1" ht="19.5" thickTop="1" x14ac:dyDescent="0.3">
      <c r="A230" s="79" t="s">
        <v>76</v>
      </c>
      <c r="B230" s="80"/>
      <c r="C230" s="98"/>
      <c r="D230" s="105"/>
      <c r="E230" s="105"/>
      <c r="F230" s="105"/>
      <c r="G230" s="105"/>
      <c r="H230" s="105"/>
      <c r="I230" s="108" t="s">
        <v>80</v>
      </c>
      <c r="J230" s="108"/>
      <c r="K230" s="109"/>
      <c r="L230" s="43"/>
      <c r="M230" s="43"/>
      <c r="N230" s="110" t="s">
        <v>29</v>
      </c>
      <c r="O230" s="110" t="s">
        <v>30</v>
      </c>
      <c r="P230" s="34"/>
      <c r="Q230" s="23"/>
      <c r="R230" s="23"/>
    </row>
    <row r="231" spans="1:18" s="24" customFormat="1" ht="19.5" thickBot="1" x14ac:dyDescent="0.35">
      <c r="A231" s="111" t="s">
        <v>103</v>
      </c>
      <c r="B231" s="112"/>
      <c r="C231" s="113"/>
      <c r="D231" s="114"/>
      <c r="E231" s="114"/>
      <c r="F231" s="114"/>
      <c r="G231" s="114"/>
      <c r="H231" s="114"/>
      <c r="I231" s="114"/>
      <c r="J231" s="115"/>
      <c r="K231" s="115"/>
      <c r="L231" s="116" t="s">
        <v>81</v>
      </c>
      <c r="M231" s="117"/>
      <c r="N231" s="121">
        <f>N226+N227</f>
        <v>620357.28549999953</v>
      </c>
      <c r="O231" s="121">
        <f>O226+O227</f>
        <v>794582.82500000019</v>
      </c>
      <c r="P231" s="119"/>
      <c r="Q231" s="23"/>
      <c r="R231" s="23"/>
    </row>
    <row r="232" spans="1:18" s="24" customFormat="1" ht="23.25" x14ac:dyDescent="0.35">
      <c r="A232" s="120">
        <f>A211+31</f>
        <v>43080</v>
      </c>
      <c r="B232" s="17"/>
      <c r="C232" s="18"/>
      <c r="D232" s="19" t="s">
        <v>0</v>
      </c>
      <c r="E232" s="20"/>
      <c r="F232" s="20"/>
      <c r="G232" s="20"/>
      <c r="H232" s="20"/>
      <c r="I232" s="20"/>
      <c r="J232" s="21" t="s">
        <v>1</v>
      </c>
      <c r="K232" s="20"/>
      <c r="L232" s="20"/>
      <c r="M232" s="20"/>
      <c r="N232" s="21" t="s">
        <v>2</v>
      </c>
      <c r="O232" s="20"/>
      <c r="P232" s="22"/>
      <c r="Q232" s="23"/>
      <c r="R232" s="23"/>
    </row>
    <row r="233" spans="1:18" s="24" customFormat="1" ht="14.25" x14ac:dyDescent="0.2">
      <c r="A233" s="26" t="s">
        <v>3</v>
      </c>
      <c r="B233" s="27"/>
      <c r="C233" s="28"/>
      <c r="D233" s="29"/>
      <c r="E233" s="30"/>
      <c r="F233" s="30"/>
      <c r="G233" s="30"/>
      <c r="H233" s="31" t="s">
        <v>61</v>
      </c>
      <c r="I233" s="32" t="s">
        <v>63</v>
      </c>
      <c r="J233" s="33" t="s">
        <v>9</v>
      </c>
      <c r="K233" s="32" t="s">
        <v>11</v>
      </c>
      <c r="L233" s="32" t="s">
        <v>10</v>
      </c>
      <c r="M233" s="32"/>
      <c r="N233" s="33" t="s">
        <v>9</v>
      </c>
      <c r="O233" s="32" t="s">
        <v>11</v>
      </c>
      <c r="P233" s="34"/>
      <c r="Q233" s="23"/>
      <c r="R233" s="23"/>
    </row>
    <row r="234" spans="1:18" s="24" customFormat="1" ht="14.25" x14ac:dyDescent="0.2">
      <c r="A234" s="35" t="s">
        <v>104</v>
      </c>
      <c r="B234" s="27"/>
      <c r="C234" s="28"/>
      <c r="D234" s="36" t="s">
        <v>57</v>
      </c>
      <c r="E234" s="37" t="s">
        <v>59</v>
      </c>
      <c r="F234" s="37" t="s">
        <v>58</v>
      </c>
      <c r="G234" s="37" t="s">
        <v>60</v>
      </c>
      <c r="H234" s="38" t="s">
        <v>62</v>
      </c>
      <c r="I234" s="37" t="s">
        <v>64</v>
      </c>
      <c r="J234" s="40" t="s">
        <v>18</v>
      </c>
      <c r="K234" s="38" t="s">
        <v>102</v>
      </c>
      <c r="L234" s="38" t="s">
        <v>18</v>
      </c>
      <c r="M234" s="38"/>
      <c r="N234" s="40" t="s">
        <v>21</v>
      </c>
      <c r="O234" s="38" t="s">
        <v>22</v>
      </c>
      <c r="P234" s="41"/>
      <c r="Q234" s="23"/>
      <c r="R234" s="23"/>
    </row>
    <row r="235" spans="1:18" s="24" customFormat="1" x14ac:dyDescent="0.2">
      <c r="A235" s="42" t="s">
        <v>105</v>
      </c>
      <c r="B235" s="43"/>
      <c r="C235" s="44"/>
      <c r="D235" s="45">
        <v>0</v>
      </c>
      <c r="E235" s="46">
        <v>0</v>
      </c>
      <c r="F235" s="46">
        <v>0</v>
      </c>
      <c r="G235" s="46">
        <v>2</v>
      </c>
      <c r="H235" s="46">
        <v>0</v>
      </c>
      <c r="I235" s="47">
        <f t="shared" ref="I235:I241" si="54">SUM(D235:H235)</f>
        <v>2</v>
      </c>
      <c r="J235" s="48">
        <v>0</v>
      </c>
      <c r="K235" s="48">
        <v>0</v>
      </c>
      <c r="L235" s="48">
        <v>0</v>
      </c>
      <c r="M235" s="49"/>
      <c r="N235" s="50">
        <f t="shared" ref="N235:O241" si="55">N214+(J235/1000)</f>
        <v>18549.499</v>
      </c>
      <c r="O235" s="50">
        <f t="shared" si="55"/>
        <v>1831.7200000000003</v>
      </c>
      <c r="P235" s="51"/>
      <c r="Q235" s="23"/>
      <c r="R235" s="23"/>
    </row>
    <row r="236" spans="1:18" s="24" customFormat="1" x14ac:dyDescent="0.2">
      <c r="A236" s="42" t="s">
        <v>106</v>
      </c>
      <c r="B236" s="43"/>
      <c r="C236" s="44"/>
      <c r="D236" s="45">
        <v>6</v>
      </c>
      <c r="E236" s="46">
        <v>0</v>
      </c>
      <c r="F236" s="46">
        <v>2</v>
      </c>
      <c r="G236" s="46">
        <v>1</v>
      </c>
      <c r="H236" s="46">
        <v>0</v>
      </c>
      <c r="I236" s="47">
        <f t="shared" si="54"/>
        <v>9</v>
      </c>
      <c r="J236" s="48">
        <v>18619</v>
      </c>
      <c r="K236" s="48">
        <v>2279</v>
      </c>
      <c r="L236" s="48">
        <v>446260</v>
      </c>
      <c r="M236" s="52"/>
      <c r="N236" s="50">
        <f t="shared" si="55"/>
        <v>48945.624000000003</v>
      </c>
      <c r="O236" s="50">
        <f t="shared" si="55"/>
        <v>3908.9850000000029</v>
      </c>
      <c r="P236" s="53"/>
      <c r="Q236" s="23"/>
      <c r="R236" s="23"/>
    </row>
    <row r="237" spans="1:18" s="24" customFormat="1" x14ac:dyDescent="0.2">
      <c r="A237" s="42" t="s">
        <v>107</v>
      </c>
      <c r="B237" s="43"/>
      <c r="C237" s="44"/>
      <c r="D237" s="45">
        <v>4</v>
      </c>
      <c r="E237" s="46">
        <v>0</v>
      </c>
      <c r="F237" s="46">
        <v>1</v>
      </c>
      <c r="G237" s="46">
        <v>5</v>
      </c>
      <c r="H237" s="46">
        <v>3</v>
      </c>
      <c r="I237" s="47">
        <f t="shared" si="54"/>
        <v>13</v>
      </c>
      <c r="J237" s="48">
        <v>7872</v>
      </c>
      <c r="K237" s="48">
        <v>1218</v>
      </c>
      <c r="L237" s="48">
        <v>169174</v>
      </c>
      <c r="M237" s="52"/>
      <c r="N237" s="50">
        <f t="shared" si="55"/>
        <v>13484.754999999999</v>
      </c>
      <c r="O237" s="50">
        <f t="shared" si="55"/>
        <v>1169.1329999999994</v>
      </c>
      <c r="P237" s="53"/>
      <c r="Q237" s="23"/>
      <c r="R237" s="23"/>
    </row>
    <row r="238" spans="1:18" s="24" customForma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4"/>
        <v>2</v>
      </c>
      <c r="J238" s="48">
        <v>0</v>
      </c>
      <c r="K238" s="48">
        <v>0</v>
      </c>
      <c r="L238" s="48">
        <v>0</v>
      </c>
      <c r="M238" s="52"/>
      <c r="N238" s="50">
        <f t="shared" si="55"/>
        <v>6099.3340000000035</v>
      </c>
      <c r="O238" s="50">
        <f t="shared" si="55"/>
        <v>633.84799999999973</v>
      </c>
      <c r="P238" s="53"/>
      <c r="Q238" s="23"/>
      <c r="R238" s="23"/>
    </row>
    <row r="239" spans="1:18" s="24" customForma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4"/>
        <v>2</v>
      </c>
      <c r="J239" s="48">
        <v>0</v>
      </c>
      <c r="K239" s="48">
        <v>0</v>
      </c>
      <c r="L239" s="48">
        <v>0</v>
      </c>
      <c r="M239" s="52"/>
      <c r="N239" s="50">
        <f t="shared" si="55"/>
        <v>1518.1</v>
      </c>
      <c r="O239" s="50">
        <f t="shared" si="55"/>
        <v>10</v>
      </c>
      <c r="P239" s="53"/>
      <c r="Q239" s="23"/>
      <c r="R239" s="23"/>
    </row>
    <row r="240" spans="1:18" s="24" customForma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2</v>
      </c>
      <c r="G240" s="46">
        <v>7</v>
      </c>
      <c r="H240" s="46">
        <v>2</v>
      </c>
      <c r="I240" s="47">
        <f t="shared" si="54"/>
        <v>16</v>
      </c>
      <c r="J240" s="48">
        <v>16371</v>
      </c>
      <c r="K240" s="48">
        <v>5982</v>
      </c>
      <c r="L240" s="48">
        <v>450789</v>
      </c>
      <c r="M240" s="52"/>
      <c r="N240" s="50">
        <f t="shared" si="55"/>
        <v>21514.210000000014</v>
      </c>
      <c r="O240" s="50">
        <f t="shared" si="55"/>
        <v>2543.4530000000022</v>
      </c>
      <c r="P240" s="53"/>
      <c r="Q240" s="23"/>
      <c r="R240" s="23"/>
    </row>
    <row r="241" spans="1:18" s="24" customFormat="1" x14ac:dyDescent="0.2">
      <c r="A241" s="42" t="s">
        <v>111</v>
      </c>
      <c r="B241" s="43"/>
      <c r="C241" s="44"/>
      <c r="D241" s="45">
        <v>1</v>
      </c>
      <c r="E241" s="46">
        <v>0</v>
      </c>
      <c r="F241" s="46">
        <v>0</v>
      </c>
      <c r="G241" s="46">
        <v>3</v>
      </c>
      <c r="H241" s="46">
        <v>0</v>
      </c>
      <c r="I241" s="55">
        <f t="shared" si="54"/>
        <v>4</v>
      </c>
      <c r="J241" s="48">
        <v>2175</v>
      </c>
      <c r="K241" s="48">
        <v>0</v>
      </c>
      <c r="L241" s="56">
        <v>1967</v>
      </c>
      <c r="M241" s="57"/>
      <c r="N241" s="50">
        <f t="shared" si="55"/>
        <v>1705.442499999999</v>
      </c>
      <c r="O241" s="50">
        <f t="shared" si="55"/>
        <v>2.9880000000000004</v>
      </c>
      <c r="P241" s="58"/>
      <c r="Q241" s="23"/>
      <c r="R241" s="23"/>
    </row>
    <row r="242" spans="1:18" s="24" customFormat="1" ht="14.25" x14ac:dyDescent="0.2">
      <c r="A242" s="59"/>
      <c r="B242" s="60"/>
      <c r="C242" s="61" t="s">
        <v>77</v>
      </c>
      <c r="D242" s="62">
        <f t="shared" ref="D242:I242" si="56">SUM(D235:D241)</f>
        <v>17</v>
      </c>
      <c r="E242" s="62">
        <f t="shared" si="56"/>
        <v>0</v>
      </c>
      <c r="F242" s="62">
        <f t="shared" si="56"/>
        <v>7</v>
      </c>
      <c r="G242" s="62">
        <f t="shared" si="56"/>
        <v>19</v>
      </c>
      <c r="H242" s="62">
        <f t="shared" si="56"/>
        <v>5</v>
      </c>
      <c r="I242" s="63">
        <f t="shared" si="56"/>
        <v>48</v>
      </c>
      <c r="J242" s="64">
        <f>SUM(J235:J241)</f>
        <v>45037</v>
      </c>
      <c r="K242" s="65">
        <f>SUM(K235:K241)</f>
        <v>9479</v>
      </c>
      <c r="L242" s="66">
        <f>SUM(L235:L241)</f>
        <v>1068190</v>
      </c>
      <c r="M242" s="67"/>
      <c r="N242" s="68">
        <f>SUM(N235:N241)</f>
        <v>111816.96450000003</v>
      </c>
      <c r="O242" s="69">
        <f>SUM(O235:O241)</f>
        <v>10100.127000000006</v>
      </c>
      <c r="P242" s="70"/>
      <c r="Q242" s="71"/>
      <c r="R242" s="71"/>
    </row>
    <row r="243" spans="1:18" s="24" customFormat="1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77"/>
      <c r="K243" s="77"/>
      <c r="L243" s="77"/>
      <c r="M243" s="50"/>
      <c r="N243" s="83"/>
      <c r="O243" s="50"/>
      <c r="P243" s="53"/>
      <c r="Q243" s="23"/>
      <c r="R243" s="23"/>
    </row>
    <row r="244" spans="1:18" s="24" customFormat="1" x14ac:dyDescent="0.2">
      <c r="A244" s="79" t="s">
        <v>112</v>
      </c>
      <c r="B244" s="80"/>
      <c r="C244" s="81"/>
      <c r="D244" s="45">
        <v>39</v>
      </c>
      <c r="E244" s="46">
        <v>27</v>
      </c>
      <c r="F244" s="46">
        <v>0</v>
      </c>
      <c r="G244" s="46">
        <v>28</v>
      </c>
      <c r="H244" s="46">
        <v>0</v>
      </c>
      <c r="I244" s="47">
        <f>SUM(D244:H244)</f>
        <v>94</v>
      </c>
      <c r="J244" s="82">
        <v>111207</v>
      </c>
      <c r="K244" s="82">
        <v>1966183</v>
      </c>
      <c r="L244" s="82">
        <v>3308095</v>
      </c>
      <c r="M244" s="50"/>
      <c r="N244" s="83">
        <f>N223+(J244/1000)</f>
        <v>431431.09499999951</v>
      </c>
      <c r="O244" s="50">
        <f>O223+(K244/1000)</f>
        <v>715666.14700000011</v>
      </c>
      <c r="P244" s="53"/>
      <c r="Q244" s="23"/>
      <c r="R244" s="23"/>
    </row>
    <row r="245" spans="1:18" s="24" customFormat="1" x14ac:dyDescent="0.2">
      <c r="A245" s="79" t="s">
        <v>113</v>
      </c>
      <c r="B245" s="80"/>
      <c r="C245" s="81"/>
      <c r="D245" s="45">
        <v>7</v>
      </c>
      <c r="E245" s="46">
        <v>5</v>
      </c>
      <c r="F245" s="46">
        <v>0</v>
      </c>
      <c r="G245" s="46">
        <v>10</v>
      </c>
      <c r="H245" s="46">
        <v>2</v>
      </c>
      <c r="I245" s="47">
        <f>SUM(D245:H245)</f>
        <v>24</v>
      </c>
      <c r="J245" s="82">
        <v>6526</v>
      </c>
      <c r="K245" s="82">
        <v>17774</v>
      </c>
      <c r="L245" s="82">
        <v>412984</v>
      </c>
      <c r="M245" s="50"/>
      <c r="N245" s="83">
        <f>N224+(J245/1000)</f>
        <v>59282.995999999999</v>
      </c>
      <c r="O245" s="50">
        <f>O224+(K245/1000)</f>
        <v>64667.987000000008</v>
      </c>
      <c r="P245" s="53"/>
      <c r="Q245" s="23"/>
      <c r="R245" s="23"/>
    </row>
    <row r="246" spans="1:18" s="24" customFormat="1" ht="14.25" x14ac:dyDescent="0.2">
      <c r="A246" s="59"/>
      <c r="B246" s="60"/>
      <c r="C246" s="61" t="s">
        <v>78</v>
      </c>
      <c r="D246" s="84">
        <f t="shared" ref="D246:L246" si="57">SUM(D244:D245)</f>
        <v>46</v>
      </c>
      <c r="E246" s="62">
        <f t="shared" si="57"/>
        <v>32</v>
      </c>
      <c r="F246" s="62">
        <f t="shared" si="57"/>
        <v>0</v>
      </c>
      <c r="G246" s="62">
        <f t="shared" si="57"/>
        <v>38</v>
      </c>
      <c r="H246" s="62">
        <f t="shared" si="57"/>
        <v>2</v>
      </c>
      <c r="I246" s="85">
        <f t="shared" si="57"/>
        <v>118</v>
      </c>
      <c r="J246" s="64">
        <f t="shared" si="57"/>
        <v>117733</v>
      </c>
      <c r="K246" s="65">
        <f t="shared" si="57"/>
        <v>1983957</v>
      </c>
      <c r="L246" s="65">
        <f t="shared" si="57"/>
        <v>3721079</v>
      </c>
      <c r="M246" s="69"/>
      <c r="N246" s="68">
        <f>SUM(N244:N245)</f>
        <v>490714.09099999949</v>
      </c>
      <c r="O246" s="69">
        <f>SUM(O244:O245)</f>
        <v>780334.13400000008</v>
      </c>
      <c r="P246" s="70"/>
      <c r="Q246" s="71"/>
      <c r="R246" s="71"/>
    </row>
    <row r="247" spans="1:18" s="24" customFormat="1" ht="14.25" x14ac:dyDescent="0.2">
      <c r="A247" s="86"/>
      <c r="B247" s="87" t="s">
        <v>79</v>
      </c>
      <c r="C247" s="88"/>
      <c r="D247" s="89">
        <f t="shared" ref="D247:L247" si="58">D242+D246</f>
        <v>63</v>
      </c>
      <c r="E247" s="90">
        <f t="shared" si="58"/>
        <v>32</v>
      </c>
      <c r="F247" s="90">
        <f t="shared" si="58"/>
        <v>7</v>
      </c>
      <c r="G247" s="90">
        <f t="shared" si="58"/>
        <v>57</v>
      </c>
      <c r="H247" s="90">
        <f t="shared" si="58"/>
        <v>7</v>
      </c>
      <c r="I247" s="91">
        <f t="shared" si="58"/>
        <v>166</v>
      </c>
      <c r="J247" s="92">
        <f t="shared" si="58"/>
        <v>162770</v>
      </c>
      <c r="K247" s="93">
        <f t="shared" si="58"/>
        <v>1993436</v>
      </c>
      <c r="L247" s="93">
        <f t="shared" si="58"/>
        <v>4789269</v>
      </c>
      <c r="M247" s="94"/>
      <c r="N247" s="95">
        <f>N242+N246</f>
        <v>602531.05549999955</v>
      </c>
      <c r="O247" s="94">
        <f>O242+O246</f>
        <v>790434.26100000006</v>
      </c>
      <c r="P247" s="96"/>
      <c r="Q247" s="71"/>
      <c r="R247" s="71"/>
    </row>
    <row r="248" spans="1:18" s="24" customFormat="1" x14ac:dyDescent="0.2">
      <c r="A248" s="97" t="s">
        <v>114</v>
      </c>
      <c r="B248" s="98"/>
      <c r="C248" s="98"/>
      <c r="D248" s="99"/>
      <c r="E248" s="99"/>
      <c r="F248" s="99"/>
      <c r="G248" s="100"/>
      <c r="H248" s="99"/>
      <c r="I248" s="99"/>
      <c r="J248" s="100"/>
      <c r="K248" s="100"/>
      <c r="L248" s="100"/>
      <c r="M248" s="101" t="s">
        <v>115</v>
      </c>
      <c r="N248" s="102">
        <v>17989</v>
      </c>
      <c r="O248" s="102">
        <v>6142</v>
      </c>
      <c r="P248" s="103"/>
      <c r="Q248" s="23"/>
      <c r="R248" s="23"/>
    </row>
    <row r="249" spans="1:18" s="24" customFormat="1" x14ac:dyDescent="0.2">
      <c r="A249" s="104" t="s">
        <v>92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0"/>
      <c r="N249" s="102"/>
      <c r="O249" s="102"/>
      <c r="P249" s="103"/>
      <c r="Q249" s="23"/>
      <c r="R249" s="23"/>
    </row>
    <row r="250" spans="1:18" s="24" customFormat="1" ht="13.5" thickBot="1" x14ac:dyDescent="0.25">
      <c r="A250" s="79" t="s">
        <v>93</v>
      </c>
      <c r="B250" s="80"/>
      <c r="C250" s="98"/>
      <c r="D250" s="105"/>
      <c r="E250" s="105"/>
      <c r="F250" s="105"/>
      <c r="G250" s="105"/>
      <c r="H250" s="105"/>
      <c r="I250" s="105"/>
      <c r="J250" s="105"/>
      <c r="K250" s="105"/>
      <c r="L250" s="43"/>
      <c r="M250" s="43"/>
      <c r="N250" s="106"/>
      <c r="O250" s="106"/>
      <c r="P250" s="107"/>
      <c r="Q250" s="23"/>
      <c r="R250" s="23"/>
    </row>
    <row r="251" spans="1:18" s="24" customFormat="1" ht="19.5" thickTop="1" x14ac:dyDescent="0.3">
      <c r="A251" s="79" t="s">
        <v>76</v>
      </c>
      <c r="B251" s="80"/>
      <c r="C251" s="98"/>
      <c r="D251" s="105"/>
      <c r="E251" s="105"/>
      <c r="F251" s="105"/>
      <c r="G251" s="105"/>
      <c r="H251" s="105"/>
      <c r="I251" s="108" t="s">
        <v>80</v>
      </c>
      <c r="J251" s="108"/>
      <c r="K251" s="109"/>
      <c r="L251" s="43"/>
      <c r="M251" s="43"/>
      <c r="N251" s="110" t="s">
        <v>29</v>
      </c>
      <c r="O251" s="110" t="s">
        <v>30</v>
      </c>
      <c r="P251" s="34"/>
      <c r="Q251" s="23"/>
      <c r="R251" s="23"/>
    </row>
    <row r="252" spans="1:18" s="24" customFormat="1" ht="19.5" thickBot="1" x14ac:dyDescent="0.35">
      <c r="A252" s="111" t="s">
        <v>103</v>
      </c>
      <c r="B252" s="112"/>
      <c r="C252" s="113"/>
      <c r="D252" s="114"/>
      <c r="E252" s="114"/>
      <c r="F252" s="114"/>
      <c r="G252" s="114"/>
      <c r="H252" s="114"/>
      <c r="I252" s="114"/>
      <c r="J252" s="115"/>
      <c r="K252" s="115"/>
      <c r="L252" s="116" t="s">
        <v>81</v>
      </c>
      <c r="M252" s="117"/>
      <c r="N252" s="121">
        <f>N247+N248</f>
        <v>620520.05549999955</v>
      </c>
      <c r="O252" s="121">
        <f>O247+O248</f>
        <v>796576.26100000006</v>
      </c>
      <c r="P252" s="119"/>
      <c r="Q252" s="23"/>
      <c r="R252" s="23"/>
    </row>
    <row r="253" spans="1:18" s="24" customFormat="1" ht="18.75" x14ac:dyDescent="0.2">
      <c r="A253" s="122" t="s">
        <v>101</v>
      </c>
      <c r="B253" s="122"/>
      <c r="C253" s="122"/>
      <c r="D253" s="123" t="s">
        <v>0</v>
      </c>
      <c r="E253" s="124"/>
      <c r="F253" s="124"/>
      <c r="G253" s="124"/>
      <c r="H253" s="124"/>
      <c r="I253" s="124"/>
      <c r="J253" s="125" t="s">
        <v>1</v>
      </c>
      <c r="K253" s="124"/>
      <c r="L253" s="124"/>
      <c r="M253" s="124"/>
      <c r="N253" s="125" t="s">
        <v>2</v>
      </c>
      <c r="O253" s="124"/>
      <c r="P253" s="126"/>
      <c r="Q253" s="23"/>
      <c r="R253" s="23"/>
    </row>
    <row r="254" spans="1:18" s="24" customFormat="1" ht="14.25" x14ac:dyDescent="0.2">
      <c r="A254" s="127" t="s">
        <v>3</v>
      </c>
      <c r="B254" s="128"/>
      <c r="C254" s="129"/>
      <c r="D254" s="130"/>
      <c r="E254" s="131"/>
      <c r="F254" s="131"/>
      <c r="G254" s="131"/>
      <c r="H254" s="132" t="s">
        <v>61</v>
      </c>
      <c r="I254" s="133" t="s">
        <v>63</v>
      </c>
      <c r="J254" s="134" t="s">
        <v>9</v>
      </c>
      <c r="K254" s="133" t="s">
        <v>11</v>
      </c>
      <c r="L254" s="133" t="s">
        <v>10</v>
      </c>
      <c r="M254" s="133"/>
      <c r="N254" s="134" t="s">
        <v>9</v>
      </c>
      <c r="O254" s="133" t="s">
        <v>11</v>
      </c>
      <c r="P254" s="135"/>
      <c r="Q254" s="23"/>
      <c r="R254" s="23"/>
    </row>
    <row r="255" spans="1:18" s="24" customFormat="1" ht="14.25" x14ac:dyDescent="0.2">
      <c r="A255" s="136" t="s">
        <v>104</v>
      </c>
      <c r="B255" s="128"/>
      <c r="C255" s="129"/>
      <c r="D255" s="137" t="s">
        <v>57</v>
      </c>
      <c r="E255" s="138" t="s">
        <v>59</v>
      </c>
      <c r="F255" s="138" t="s">
        <v>58</v>
      </c>
      <c r="G255" s="138" t="s">
        <v>60</v>
      </c>
      <c r="H255" s="139" t="s">
        <v>62</v>
      </c>
      <c r="I255" s="138" t="s">
        <v>64</v>
      </c>
      <c r="J255" s="140" t="s">
        <v>18</v>
      </c>
      <c r="K255" s="139" t="s">
        <v>102</v>
      </c>
      <c r="L255" s="139" t="s">
        <v>18</v>
      </c>
      <c r="M255" s="139"/>
      <c r="N255" s="140" t="s">
        <v>21</v>
      </c>
      <c r="O255" s="139" t="s">
        <v>22</v>
      </c>
      <c r="P255" s="141"/>
      <c r="Q255" s="23"/>
      <c r="R255" s="23"/>
    </row>
    <row r="256" spans="1:18" s="24" customFormat="1" x14ac:dyDescent="0.2">
      <c r="A256" s="142" t="s">
        <v>105</v>
      </c>
      <c r="B256" s="143"/>
      <c r="C256" s="144"/>
      <c r="D256" s="75">
        <f t="shared" ref="D256:H262" si="59">D235</f>
        <v>0</v>
      </c>
      <c r="E256" s="76">
        <f t="shared" si="59"/>
        <v>0</v>
      </c>
      <c r="F256" s="76">
        <f t="shared" si="59"/>
        <v>0</v>
      </c>
      <c r="G256" s="76">
        <f t="shared" si="59"/>
        <v>2</v>
      </c>
      <c r="H256" s="76">
        <f t="shared" si="59"/>
        <v>0</v>
      </c>
      <c r="I256" s="145">
        <f t="shared" ref="I256:I262" si="60">SUM(D256:H256)</f>
        <v>2</v>
      </c>
      <c r="J256" s="146">
        <f t="shared" ref="J256:L262" si="61">J4+J25+J46+J67+J88+J109+J130+J151+J172+J193+J214+J235</f>
        <v>0</v>
      </c>
      <c r="K256" s="50">
        <f t="shared" si="61"/>
        <v>0</v>
      </c>
      <c r="L256" s="50">
        <f t="shared" si="61"/>
        <v>0</v>
      </c>
      <c r="M256" s="49"/>
      <c r="N256" s="50">
        <f t="shared" ref="N256:O262" si="62">N235</f>
        <v>18549.499</v>
      </c>
      <c r="O256" s="50">
        <f t="shared" si="62"/>
        <v>1831.7200000000003</v>
      </c>
      <c r="P256" s="51"/>
      <c r="Q256" s="23"/>
      <c r="R256" s="23"/>
    </row>
    <row r="257" spans="1:18" s="24" customFormat="1" x14ac:dyDescent="0.2">
      <c r="A257" s="142" t="s">
        <v>106</v>
      </c>
      <c r="B257" s="143"/>
      <c r="C257" s="144"/>
      <c r="D257" s="75">
        <f t="shared" si="59"/>
        <v>6</v>
      </c>
      <c r="E257" s="76">
        <f t="shared" si="59"/>
        <v>0</v>
      </c>
      <c r="F257" s="76">
        <f t="shared" si="59"/>
        <v>2</v>
      </c>
      <c r="G257" s="76">
        <f t="shared" si="59"/>
        <v>1</v>
      </c>
      <c r="H257" s="76">
        <f t="shared" si="59"/>
        <v>0</v>
      </c>
      <c r="I257" s="47">
        <f t="shared" si="60"/>
        <v>9</v>
      </c>
      <c r="J257" s="146">
        <f t="shared" si="61"/>
        <v>196494</v>
      </c>
      <c r="K257" s="50">
        <f t="shared" si="61"/>
        <v>19799</v>
      </c>
      <c r="L257" s="50">
        <f t="shared" si="61"/>
        <v>4544988</v>
      </c>
      <c r="M257" s="52"/>
      <c r="N257" s="50">
        <f t="shared" si="62"/>
        <v>48945.624000000003</v>
      </c>
      <c r="O257" s="50">
        <f t="shared" si="62"/>
        <v>3908.9850000000029</v>
      </c>
      <c r="P257" s="53"/>
      <c r="Q257" s="23"/>
      <c r="R257" s="23"/>
    </row>
    <row r="258" spans="1:18" s="24" customFormat="1" x14ac:dyDescent="0.2">
      <c r="A258" s="142" t="s">
        <v>107</v>
      </c>
      <c r="B258" s="143"/>
      <c r="C258" s="144"/>
      <c r="D258" s="75">
        <f t="shared" si="59"/>
        <v>4</v>
      </c>
      <c r="E258" s="76">
        <f t="shared" si="59"/>
        <v>0</v>
      </c>
      <c r="F258" s="76">
        <f t="shared" si="59"/>
        <v>1</v>
      </c>
      <c r="G258" s="76">
        <f t="shared" si="59"/>
        <v>5</v>
      </c>
      <c r="H258" s="76">
        <f t="shared" si="59"/>
        <v>3</v>
      </c>
      <c r="I258" s="47">
        <f t="shared" si="60"/>
        <v>13</v>
      </c>
      <c r="J258" s="146">
        <f t="shared" si="61"/>
        <v>74257</v>
      </c>
      <c r="K258" s="50">
        <f t="shared" si="61"/>
        <v>6363</v>
      </c>
      <c r="L258" s="50">
        <f t="shared" si="61"/>
        <v>1809484</v>
      </c>
      <c r="M258" s="52"/>
      <c r="N258" s="50">
        <f t="shared" si="62"/>
        <v>13484.754999999999</v>
      </c>
      <c r="O258" s="50">
        <f t="shared" si="62"/>
        <v>1169.1329999999994</v>
      </c>
      <c r="P258" s="53"/>
      <c r="Q258" s="23"/>
      <c r="R258" s="23"/>
    </row>
    <row r="259" spans="1:18" s="24" customFormat="1" x14ac:dyDescent="0.2">
      <c r="A259" s="142" t="s">
        <v>108</v>
      </c>
      <c r="B259" s="143"/>
      <c r="C259" s="144"/>
      <c r="D259" s="75">
        <f t="shared" si="59"/>
        <v>1</v>
      </c>
      <c r="E259" s="76">
        <f t="shared" si="59"/>
        <v>0</v>
      </c>
      <c r="F259" s="76">
        <f t="shared" si="59"/>
        <v>1</v>
      </c>
      <c r="G259" s="76">
        <f t="shared" si="59"/>
        <v>0</v>
      </c>
      <c r="H259" s="76">
        <f t="shared" si="59"/>
        <v>0</v>
      </c>
      <c r="I259" s="47">
        <f t="shared" si="60"/>
        <v>2</v>
      </c>
      <c r="J259" s="146">
        <f t="shared" si="61"/>
        <v>16786</v>
      </c>
      <c r="K259" s="50">
        <f t="shared" si="61"/>
        <v>579</v>
      </c>
      <c r="L259" s="50">
        <f t="shared" si="61"/>
        <v>646745</v>
      </c>
      <c r="M259" s="52"/>
      <c r="N259" s="50">
        <f t="shared" si="62"/>
        <v>6099.3340000000035</v>
      </c>
      <c r="O259" s="50">
        <f t="shared" si="62"/>
        <v>633.84799999999973</v>
      </c>
      <c r="P259" s="53"/>
      <c r="Q259" s="23"/>
      <c r="R259" s="23"/>
    </row>
    <row r="260" spans="1:18" s="24" customFormat="1" x14ac:dyDescent="0.2">
      <c r="A260" s="142" t="s">
        <v>109</v>
      </c>
      <c r="B260" s="143"/>
      <c r="C260" s="144"/>
      <c r="D260" s="75">
        <f t="shared" si="59"/>
        <v>0</v>
      </c>
      <c r="E260" s="76">
        <f t="shared" si="59"/>
        <v>0</v>
      </c>
      <c r="F260" s="76">
        <f t="shared" si="59"/>
        <v>1</v>
      </c>
      <c r="G260" s="76">
        <f t="shared" si="59"/>
        <v>1</v>
      </c>
      <c r="H260" s="76">
        <f t="shared" si="59"/>
        <v>0</v>
      </c>
      <c r="I260" s="47">
        <f t="shared" si="60"/>
        <v>2</v>
      </c>
      <c r="J260" s="146">
        <f t="shared" si="61"/>
        <v>0</v>
      </c>
      <c r="K260" s="50">
        <f t="shared" si="61"/>
        <v>0</v>
      </c>
      <c r="L260" s="50">
        <f t="shared" si="61"/>
        <v>0</v>
      </c>
      <c r="M260" s="52"/>
      <c r="N260" s="50">
        <f t="shared" si="62"/>
        <v>1518.1</v>
      </c>
      <c r="O260" s="50">
        <f t="shared" si="62"/>
        <v>10</v>
      </c>
      <c r="P260" s="53"/>
      <c r="Q260" s="23"/>
      <c r="R260" s="23"/>
    </row>
    <row r="261" spans="1:18" s="24" customFormat="1" x14ac:dyDescent="0.2">
      <c r="A261" s="142" t="s">
        <v>110</v>
      </c>
      <c r="B261" s="143"/>
      <c r="C261" s="144"/>
      <c r="D261" s="75">
        <f t="shared" si="59"/>
        <v>5</v>
      </c>
      <c r="E261" s="76">
        <f t="shared" si="59"/>
        <v>0</v>
      </c>
      <c r="F261" s="76">
        <f t="shared" si="59"/>
        <v>2</v>
      </c>
      <c r="G261" s="76">
        <f t="shared" si="59"/>
        <v>7</v>
      </c>
      <c r="H261" s="76">
        <f t="shared" si="59"/>
        <v>2</v>
      </c>
      <c r="I261" s="47">
        <f t="shared" si="60"/>
        <v>16</v>
      </c>
      <c r="J261" s="146">
        <f t="shared" si="61"/>
        <v>187188</v>
      </c>
      <c r="K261" s="50">
        <f t="shared" si="61"/>
        <v>45230</v>
      </c>
      <c r="L261" s="50">
        <f t="shared" si="61"/>
        <v>5059046</v>
      </c>
      <c r="M261" s="52"/>
      <c r="N261" s="50">
        <f t="shared" si="62"/>
        <v>21514.210000000014</v>
      </c>
      <c r="O261" s="50">
        <f t="shared" si="62"/>
        <v>2543.4530000000022</v>
      </c>
      <c r="P261" s="53"/>
      <c r="Q261" s="23"/>
      <c r="R261" s="23"/>
    </row>
    <row r="262" spans="1:18" s="24" customFormat="1" x14ac:dyDescent="0.2">
      <c r="A262" s="142" t="s">
        <v>111</v>
      </c>
      <c r="B262" s="143"/>
      <c r="C262" s="144"/>
      <c r="D262" s="75">
        <f t="shared" si="59"/>
        <v>1</v>
      </c>
      <c r="E262" s="76">
        <f t="shared" si="59"/>
        <v>0</v>
      </c>
      <c r="F262" s="76">
        <f t="shared" si="59"/>
        <v>0</v>
      </c>
      <c r="G262" s="76">
        <f t="shared" si="59"/>
        <v>3</v>
      </c>
      <c r="H262" s="76">
        <f t="shared" si="59"/>
        <v>0</v>
      </c>
      <c r="I262" s="55">
        <f t="shared" si="60"/>
        <v>4</v>
      </c>
      <c r="J262" s="146">
        <f t="shared" si="61"/>
        <v>24314</v>
      </c>
      <c r="K262" s="147">
        <f t="shared" si="61"/>
        <v>0</v>
      </c>
      <c r="L262" s="147">
        <f t="shared" si="61"/>
        <v>28514</v>
      </c>
      <c r="M262" s="57"/>
      <c r="N262" s="50">
        <f t="shared" si="62"/>
        <v>1705.442499999999</v>
      </c>
      <c r="O262" s="50">
        <f t="shared" si="62"/>
        <v>2.9880000000000004</v>
      </c>
      <c r="P262" s="58"/>
      <c r="Q262" s="23"/>
      <c r="R262" s="23"/>
    </row>
    <row r="263" spans="1:18" s="24" customFormat="1" ht="14.25" x14ac:dyDescent="0.2">
      <c r="A263" s="148"/>
      <c r="B263" s="149"/>
      <c r="C263" s="150" t="s">
        <v>77</v>
      </c>
      <c r="D263" s="151">
        <f t="shared" ref="D263:L263" si="63">SUM(D256:D262)</f>
        <v>17</v>
      </c>
      <c r="E263" s="151">
        <f t="shared" si="63"/>
        <v>0</v>
      </c>
      <c r="F263" s="151">
        <f t="shared" si="63"/>
        <v>7</v>
      </c>
      <c r="G263" s="151">
        <f t="shared" si="63"/>
        <v>19</v>
      </c>
      <c r="H263" s="151">
        <f t="shared" si="63"/>
        <v>5</v>
      </c>
      <c r="I263" s="152">
        <f t="shared" si="63"/>
        <v>48</v>
      </c>
      <c r="J263" s="153">
        <f t="shared" si="63"/>
        <v>499039</v>
      </c>
      <c r="K263" s="154">
        <f t="shared" si="63"/>
        <v>71971</v>
      </c>
      <c r="L263" s="155">
        <f t="shared" si="63"/>
        <v>12088777</v>
      </c>
      <c r="M263" s="156"/>
      <c r="N263" s="157">
        <f>SUM(N256:N262)</f>
        <v>111816.96450000003</v>
      </c>
      <c r="O263" s="158">
        <f>SUM(O256:O262)</f>
        <v>10100.127000000006</v>
      </c>
      <c r="P263" s="159"/>
      <c r="Q263" s="23"/>
      <c r="R263" s="23"/>
    </row>
    <row r="264" spans="1:18" s="24" customFormat="1" ht="14.25" x14ac:dyDescent="0.2">
      <c r="A264" s="160" t="s">
        <v>23</v>
      </c>
      <c r="B264" s="161"/>
      <c r="C264" s="162"/>
      <c r="D264" s="75"/>
      <c r="E264" s="76"/>
      <c r="F264" s="76"/>
      <c r="G264" s="76"/>
      <c r="H264" s="76"/>
      <c r="I264" s="47"/>
      <c r="J264" s="146"/>
      <c r="K264" s="77"/>
      <c r="L264" s="77"/>
      <c r="M264" s="50"/>
      <c r="N264" s="83"/>
      <c r="O264" s="50"/>
      <c r="P264" s="53"/>
      <c r="Q264" s="23"/>
      <c r="R264" s="23"/>
    </row>
    <row r="265" spans="1:18" s="24" customFormat="1" x14ac:dyDescent="0.2">
      <c r="A265" s="163" t="s">
        <v>112</v>
      </c>
      <c r="B265" s="164"/>
      <c r="C265" s="165"/>
      <c r="D265" s="75">
        <f t="shared" ref="D265:H266" si="64">D244</f>
        <v>39</v>
      </c>
      <c r="E265" s="76">
        <f t="shared" si="64"/>
        <v>27</v>
      </c>
      <c r="F265" s="76">
        <f t="shared" si="64"/>
        <v>0</v>
      </c>
      <c r="G265" s="76">
        <f t="shared" si="64"/>
        <v>28</v>
      </c>
      <c r="H265" s="76">
        <f t="shared" si="64"/>
        <v>0</v>
      </c>
      <c r="I265" s="47">
        <f>SUM(D265:H265)</f>
        <v>94</v>
      </c>
      <c r="J265" s="146">
        <f t="shared" ref="J265:L266" si="65">J13+J34+J55+J76+J97+J118+J139+J160+J181+J202+J223+J244</f>
        <v>1350474</v>
      </c>
      <c r="K265" s="77">
        <f t="shared" si="65"/>
        <v>22858508</v>
      </c>
      <c r="L265" s="77">
        <f t="shared" si="65"/>
        <v>42173980</v>
      </c>
      <c r="M265" s="50"/>
      <c r="N265" s="83">
        <f>N244</f>
        <v>431431.09499999951</v>
      </c>
      <c r="O265" s="50">
        <f>O244</f>
        <v>715666.14700000011</v>
      </c>
      <c r="P265" s="53"/>
      <c r="Q265" s="23"/>
      <c r="R265" s="23"/>
    </row>
    <row r="266" spans="1:18" s="24" customFormat="1" x14ac:dyDescent="0.2">
      <c r="A266" s="163" t="s">
        <v>113</v>
      </c>
      <c r="B266" s="164"/>
      <c r="C266" s="165"/>
      <c r="D266" s="75">
        <f t="shared" si="64"/>
        <v>7</v>
      </c>
      <c r="E266" s="76">
        <f t="shared" si="64"/>
        <v>5</v>
      </c>
      <c r="F266" s="76">
        <f t="shared" si="64"/>
        <v>0</v>
      </c>
      <c r="G266" s="76">
        <f t="shared" si="64"/>
        <v>10</v>
      </c>
      <c r="H266" s="76">
        <f t="shared" si="64"/>
        <v>2</v>
      </c>
      <c r="I266" s="47">
        <f>SUM(D266:H266)</f>
        <v>24</v>
      </c>
      <c r="J266" s="146">
        <f t="shared" si="65"/>
        <v>73725</v>
      </c>
      <c r="K266" s="77">
        <f t="shared" si="65"/>
        <v>201679</v>
      </c>
      <c r="L266" s="77">
        <f t="shared" si="65"/>
        <v>4410275</v>
      </c>
      <c r="M266" s="50"/>
      <c r="N266" s="83">
        <f>N245</f>
        <v>59282.995999999999</v>
      </c>
      <c r="O266" s="50">
        <f>O245</f>
        <v>64667.987000000008</v>
      </c>
      <c r="P266" s="53"/>
      <c r="Q266" s="23"/>
      <c r="R266" s="23"/>
    </row>
    <row r="267" spans="1:18" s="24" customFormat="1" ht="14.25" x14ac:dyDescent="0.2">
      <c r="A267" s="166"/>
      <c r="B267" s="167"/>
      <c r="C267" s="168" t="s">
        <v>78</v>
      </c>
      <c r="D267" s="169">
        <f t="shared" ref="D267:L267" si="66">SUM(D265:D266)</f>
        <v>46</v>
      </c>
      <c r="E267" s="151">
        <f t="shared" si="66"/>
        <v>32</v>
      </c>
      <c r="F267" s="151">
        <f t="shared" si="66"/>
        <v>0</v>
      </c>
      <c r="G267" s="151">
        <f t="shared" si="66"/>
        <v>38</v>
      </c>
      <c r="H267" s="151">
        <f t="shared" si="66"/>
        <v>2</v>
      </c>
      <c r="I267" s="152">
        <f t="shared" si="66"/>
        <v>118</v>
      </c>
      <c r="J267" s="153">
        <f t="shared" si="66"/>
        <v>1424199</v>
      </c>
      <c r="K267" s="154">
        <f t="shared" si="66"/>
        <v>23060187</v>
      </c>
      <c r="L267" s="154">
        <f t="shared" si="66"/>
        <v>46584255</v>
      </c>
      <c r="M267" s="158"/>
      <c r="N267" s="157">
        <f>SUM(N265:N266)</f>
        <v>490714.09099999949</v>
      </c>
      <c r="O267" s="158">
        <f>SUM(O265:O266)</f>
        <v>780334.13400000008</v>
      </c>
      <c r="P267" s="159"/>
      <c r="Q267" s="23"/>
      <c r="R267" s="23"/>
    </row>
    <row r="268" spans="1:18" s="24" customFormat="1" ht="14.25" x14ac:dyDescent="0.2">
      <c r="A268" s="170"/>
      <c r="B268" s="171" t="s">
        <v>79</v>
      </c>
      <c r="C268" s="172"/>
      <c r="D268" s="89">
        <f t="shared" ref="D268:L268" si="67">D263+D267</f>
        <v>63</v>
      </c>
      <c r="E268" s="90">
        <f t="shared" si="67"/>
        <v>32</v>
      </c>
      <c r="F268" s="90">
        <f t="shared" si="67"/>
        <v>7</v>
      </c>
      <c r="G268" s="90">
        <f t="shared" si="67"/>
        <v>57</v>
      </c>
      <c r="H268" s="90">
        <f t="shared" si="67"/>
        <v>7</v>
      </c>
      <c r="I268" s="91">
        <f t="shared" si="67"/>
        <v>166</v>
      </c>
      <c r="J268" s="92">
        <f t="shared" si="67"/>
        <v>1923238</v>
      </c>
      <c r="K268" s="93">
        <f t="shared" si="67"/>
        <v>23132158</v>
      </c>
      <c r="L268" s="93">
        <f t="shared" si="67"/>
        <v>58673032</v>
      </c>
      <c r="M268" s="94"/>
      <c r="N268" s="95">
        <f>N263+N267</f>
        <v>602531.05549999955</v>
      </c>
      <c r="O268" s="94">
        <f>O263+O267</f>
        <v>790434.26100000006</v>
      </c>
      <c r="P268" s="96"/>
      <c r="Q268" s="23"/>
      <c r="R268" s="23"/>
    </row>
    <row r="269" spans="1:18" s="24" customFormat="1" x14ac:dyDescent="0.2">
      <c r="A269" s="173" t="s">
        <v>114</v>
      </c>
      <c r="B269" s="174"/>
      <c r="C269" s="174"/>
      <c r="D269" s="175"/>
      <c r="E269" s="175"/>
      <c r="F269" s="175"/>
      <c r="G269" s="176"/>
      <c r="H269" s="175"/>
      <c r="I269" s="175"/>
      <c r="J269" s="176"/>
      <c r="K269" s="176"/>
      <c r="L269" s="176"/>
      <c r="M269" s="177" t="s">
        <v>115</v>
      </c>
      <c r="N269" s="178">
        <v>17989</v>
      </c>
      <c r="O269" s="178">
        <v>6142</v>
      </c>
      <c r="P269" s="179"/>
      <c r="Q269" s="23"/>
      <c r="R269" s="23"/>
    </row>
    <row r="270" spans="1:18" s="24" customFormat="1" x14ac:dyDescent="0.2">
      <c r="A270" s="180" t="s">
        <v>92</v>
      </c>
      <c r="B270" s="174"/>
      <c r="C270" s="174"/>
      <c r="D270" s="175"/>
      <c r="E270" s="175"/>
      <c r="F270" s="175"/>
      <c r="G270" s="176"/>
      <c r="H270" s="175"/>
      <c r="I270" s="175"/>
      <c r="J270" s="176"/>
      <c r="K270" s="176"/>
      <c r="L270" s="176"/>
      <c r="M270" s="176"/>
      <c r="N270" s="178"/>
      <c r="O270" s="178"/>
      <c r="P270" s="179"/>
      <c r="Q270" s="23"/>
      <c r="R270" s="23"/>
    </row>
    <row r="271" spans="1:18" s="24" customFormat="1" ht="13.5" thickBot="1" x14ac:dyDescent="0.25">
      <c r="A271" s="181" t="s">
        <v>93</v>
      </c>
      <c r="B271" s="164"/>
      <c r="C271" s="174"/>
      <c r="D271" s="182"/>
      <c r="E271" s="182"/>
      <c r="F271" s="182"/>
      <c r="G271" s="182"/>
      <c r="H271" s="182"/>
      <c r="I271" s="182"/>
      <c r="J271" s="182"/>
      <c r="K271" s="182"/>
      <c r="L271" s="143"/>
      <c r="M271" s="143"/>
      <c r="N271" s="183"/>
      <c r="O271" s="183"/>
      <c r="P271" s="184"/>
      <c r="Q271" s="23"/>
      <c r="R271" s="23"/>
    </row>
    <row r="272" spans="1:18" s="24" customFormat="1" ht="19.5" thickTop="1" x14ac:dyDescent="0.3">
      <c r="A272" s="181" t="s">
        <v>76</v>
      </c>
      <c r="B272" s="164"/>
      <c r="C272" s="174"/>
      <c r="D272" s="182"/>
      <c r="E272" s="182"/>
      <c r="F272" s="182"/>
      <c r="G272" s="182"/>
      <c r="H272" s="182"/>
      <c r="I272" s="185" t="s">
        <v>80</v>
      </c>
      <c r="J272" s="185"/>
      <c r="K272" s="186"/>
      <c r="L272" s="143"/>
      <c r="M272" s="143"/>
      <c r="N272" s="187" t="s">
        <v>29</v>
      </c>
      <c r="O272" s="187" t="s">
        <v>30</v>
      </c>
      <c r="P272" s="135"/>
      <c r="Q272" s="23"/>
      <c r="R272" s="23"/>
    </row>
    <row r="273" spans="1:18" s="24" customFormat="1" ht="19.5" thickBot="1" x14ac:dyDescent="0.35">
      <c r="A273" s="188" t="s">
        <v>103</v>
      </c>
      <c r="B273" s="189"/>
      <c r="C273" s="190"/>
      <c r="D273" s="191"/>
      <c r="E273" s="191"/>
      <c r="F273" s="191"/>
      <c r="G273" s="191"/>
      <c r="H273" s="191"/>
      <c r="I273" s="191"/>
      <c r="J273" s="192"/>
      <c r="K273" s="192"/>
      <c r="L273" s="193" t="s">
        <v>81</v>
      </c>
      <c r="M273" s="194"/>
      <c r="N273" s="195">
        <f>N268+N269</f>
        <v>620520.05549999955</v>
      </c>
      <c r="O273" s="195">
        <f>O268+O269</f>
        <v>796576.26100000006</v>
      </c>
      <c r="P273" s="196"/>
      <c r="Q273" s="23"/>
      <c r="R273" s="23"/>
    </row>
    <row r="417" spans="1:18" s="24" customFormat="1" x14ac:dyDescent="0.2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</row>
    <row r="418" spans="1:18" s="24" customFormat="1" ht="15" x14ac:dyDescent="0.2">
      <c r="A418" s="25"/>
      <c r="B418" s="25"/>
      <c r="C418" s="25"/>
      <c r="D418" s="25"/>
      <c r="E418" s="25"/>
      <c r="F418" s="25"/>
      <c r="G418" s="25"/>
      <c r="H418" s="197" t="s">
        <v>24</v>
      </c>
      <c r="I418" s="198"/>
      <c r="J418" s="199"/>
      <c r="K418" s="199"/>
      <c r="L418" s="199"/>
      <c r="M418" s="200"/>
      <c r="N418" s="25"/>
      <c r="O418" s="25"/>
      <c r="P418" s="25"/>
    </row>
    <row r="419" spans="1:18" s="24" customFormat="1" x14ac:dyDescent="0.2">
      <c r="A419" s="25"/>
      <c r="B419" s="25"/>
      <c r="C419" s="25"/>
      <c r="D419" s="25"/>
      <c r="E419" s="25"/>
      <c r="F419" s="25"/>
      <c r="G419" s="25"/>
      <c r="H419" s="201"/>
      <c r="I419" s="202"/>
      <c r="J419" s="203" t="s">
        <v>47</v>
      </c>
      <c r="K419" s="203" t="s">
        <v>48</v>
      </c>
      <c r="L419" s="203" t="s">
        <v>49</v>
      </c>
      <c r="M419" s="204"/>
      <c r="N419" s="205"/>
      <c r="O419" s="25"/>
      <c r="P419" s="25"/>
    </row>
    <row r="420" spans="1:18" s="24" customFormat="1" x14ac:dyDescent="0.2">
      <c r="A420" s="25"/>
      <c r="B420" s="25"/>
      <c r="C420" s="25"/>
      <c r="D420" s="25"/>
      <c r="E420" s="25"/>
      <c r="F420" s="206" t="s">
        <v>83</v>
      </c>
      <c r="G420" s="25">
        <f>O420</f>
        <v>32</v>
      </c>
      <c r="H420" s="207">
        <v>42</v>
      </c>
      <c r="I420" s="208" t="s">
        <v>35</v>
      </c>
      <c r="J420" s="209">
        <f>J11</f>
        <v>43770</v>
      </c>
      <c r="K420" s="209">
        <f>K11</f>
        <v>3629</v>
      </c>
      <c r="L420" s="209">
        <f>L11</f>
        <v>1113162</v>
      </c>
      <c r="M420" s="210"/>
      <c r="N420" s="25"/>
      <c r="O420" s="25">
        <v>32</v>
      </c>
      <c r="P420" s="25"/>
    </row>
    <row r="421" spans="1:18" s="24" customFormat="1" x14ac:dyDescent="0.2">
      <c r="A421" s="25"/>
      <c r="B421" s="25"/>
      <c r="C421" s="25"/>
      <c r="D421" s="25"/>
      <c r="E421" s="25"/>
      <c r="F421" s="206" t="s">
        <v>83</v>
      </c>
      <c r="G421" s="25">
        <f t="shared" ref="G421:G431" si="68">O421</f>
        <v>54</v>
      </c>
      <c r="H421" s="207">
        <v>42</v>
      </c>
      <c r="I421" s="208" t="s">
        <v>36</v>
      </c>
      <c r="J421" s="209">
        <f>J32</f>
        <v>36063</v>
      </c>
      <c r="K421" s="209">
        <f>K32</f>
        <v>2936</v>
      </c>
      <c r="L421" s="209">
        <f>L32</f>
        <v>919097</v>
      </c>
      <c r="M421" s="210"/>
      <c r="N421" s="25"/>
      <c r="O421" s="25">
        <v>54</v>
      </c>
      <c r="P421" s="25"/>
      <c r="Q421" s="24">
        <f t="shared" ref="Q421:Q431" si="69">O421-O420</f>
        <v>22</v>
      </c>
    </row>
    <row r="422" spans="1:18" s="24" customFormat="1" x14ac:dyDescent="0.2">
      <c r="A422" s="25"/>
      <c r="B422" s="25"/>
      <c r="C422" s="25"/>
      <c r="D422" s="25"/>
      <c r="E422" s="25"/>
      <c r="F422" s="206" t="s">
        <v>83</v>
      </c>
      <c r="G422" s="25">
        <f t="shared" si="68"/>
        <v>76</v>
      </c>
      <c r="H422" s="207">
        <v>42</v>
      </c>
      <c r="I422" s="208" t="s">
        <v>37</v>
      </c>
      <c r="J422" s="209">
        <f>J53</f>
        <v>46075</v>
      </c>
      <c r="K422" s="209">
        <f>K53</f>
        <v>3673</v>
      </c>
      <c r="L422" s="209">
        <f>L53</f>
        <v>1155671</v>
      </c>
      <c r="M422" s="210"/>
      <c r="N422" s="25"/>
      <c r="O422" s="25">
        <v>76</v>
      </c>
      <c r="P422" s="25"/>
      <c r="Q422" s="24">
        <f t="shared" si="69"/>
        <v>22</v>
      </c>
    </row>
    <row r="423" spans="1:18" s="24" customFormat="1" x14ac:dyDescent="0.2">
      <c r="A423" s="25"/>
      <c r="B423" s="25"/>
      <c r="C423" s="25"/>
      <c r="D423" s="25"/>
      <c r="E423" s="25"/>
      <c r="F423" s="206" t="s">
        <v>83</v>
      </c>
      <c r="G423" s="25">
        <f t="shared" si="68"/>
        <v>98</v>
      </c>
      <c r="H423" s="207">
        <v>42</v>
      </c>
      <c r="I423" s="208" t="s">
        <v>38</v>
      </c>
      <c r="J423" s="209">
        <f>J74</f>
        <v>44691</v>
      </c>
      <c r="K423" s="209">
        <f>K74</f>
        <v>3609</v>
      </c>
      <c r="L423" s="209">
        <f>L74</f>
        <v>1085407</v>
      </c>
      <c r="M423" s="210"/>
      <c r="N423" s="25"/>
      <c r="O423" s="25">
        <v>98</v>
      </c>
      <c r="P423" s="25"/>
      <c r="Q423" s="24">
        <f t="shared" si="69"/>
        <v>22</v>
      </c>
    </row>
    <row r="424" spans="1:18" s="24" customFormat="1" x14ac:dyDescent="0.2">
      <c r="A424" s="25"/>
      <c r="B424" s="25"/>
      <c r="C424" s="25"/>
      <c r="D424" s="25"/>
      <c r="E424" s="25"/>
      <c r="F424" s="206" t="s">
        <v>83</v>
      </c>
      <c r="G424" s="25">
        <f t="shared" si="68"/>
        <v>120</v>
      </c>
      <c r="H424" s="207">
        <v>42</v>
      </c>
      <c r="I424" s="208" t="s">
        <v>39</v>
      </c>
      <c r="J424" s="209">
        <f>J95</f>
        <v>47286</v>
      </c>
      <c r="K424" s="209">
        <f>K95</f>
        <v>3764</v>
      </c>
      <c r="L424" s="209">
        <f>L95</f>
        <v>1072266</v>
      </c>
      <c r="M424" s="210"/>
      <c r="N424" s="25"/>
      <c r="O424" s="25">
        <v>120</v>
      </c>
      <c r="P424" s="25"/>
      <c r="Q424" s="24">
        <f t="shared" si="69"/>
        <v>22</v>
      </c>
    </row>
    <row r="425" spans="1:18" s="24" customFormat="1" x14ac:dyDescent="0.2">
      <c r="A425" s="25"/>
      <c r="B425" s="25"/>
      <c r="C425" s="25"/>
      <c r="D425" s="25"/>
      <c r="E425" s="25"/>
      <c r="F425" s="206" t="s">
        <v>83</v>
      </c>
      <c r="G425" s="25">
        <f t="shared" si="68"/>
        <v>142</v>
      </c>
      <c r="H425" s="207">
        <v>42</v>
      </c>
      <c r="I425" s="208" t="s">
        <v>40</v>
      </c>
      <c r="J425" s="209">
        <f>J116</f>
        <v>44784</v>
      </c>
      <c r="K425" s="209">
        <f>K116</f>
        <v>3653</v>
      </c>
      <c r="L425" s="209">
        <f>L116</f>
        <v>1072437</v>
      </c>
      <c r="M425" s="210"/>
      <c r="N425" s="25"/>
      <c r="O425" s="25">
        <v>142</v>
      </c>
      <c r="P425" s="25"/>
      <c r="Q425" s="24">
        <f t="shared" si="69"/>
        <v>22</v>
      </c>
    </row>
    <row r="426" spans="1:18" s="24" customFormat="1" x14ac:dyDescent="0.2">
      <c r="A426" s="25"/>
      <c r="B426" s="25"/>
      <c r="C426" s="25"/>
      <c r="D426" s="25"/>
      <c r="E426" s="25"/>
      <c r="F426" s="206" t="s">
        <v>83</v>
      </c>
      <c r="G426" s="25">
        <f t="shared" si="68"/>
        <v>164</v>
      </c>
      <c r="H426" s="207">
        <v>42</v>
      </c>
      <c r="I426" s="208" t="s">
        <v>41</v>
      </c>
      <c r="J426" s="209">
        <f>J137</f>
        <v>45651</v>
      </c>
      <c r="K426" s="209">
        <f>K137</f>
        <v>3605</v>
      </c>
      <c r="L426" s="209">
        <f>L137</f>
        <v>1083870</v>
      </c>
      <c r="M426" s="210"/>
      <c r="N426" s="25"/>
      <c r="O426" s="25">
        <v>164</v>
      </c>
      <c r="P426" s="25"/>
      <c r="Q426" s="24">
        <f t="shared" si="69"/>
        <v>22</v>
      </c>
    </row>
    <row r="427" spans="1:18" s="24" customFormat="1" x14ac:dyDescent="0.2">
      <c r="A427" s="25"/>
      <c r="B427" s="25"/>
      <c r="C427" s="25"/>
      <c r="D427" s="25"/>
      <c r="E427" s="25"/>
      <c r="F427" s="206" t="s">
        <v>83</v>
      </c>
      <c r="G427" s="25">
        <f t="shared" si="68"/>
        <v>186</v>
      </c>
      <c r="H427" s="207">
        <v>42</v>
      </c>
      <c r="I427" s="208" t="s">
        <v>42</v>
      </c>
      <c r="J427" s="209">
        <f>J158</f>
        <v>46101</v>
      </c>
      <c r="K427" s="209">
        <f>K158</f>
        <v>11165</v>
      </c>
      <c r="L427" s="209">
        <f>L158</f>
        <v>1006293</v>
      </c>
      <c r="M427" s="210"/>
      <c r="N427" s="25"/>
      <c r="O427" s="25">
        <v>186</v>
      </c>
      <c r="P427" s="25"/>
      <c r="Q427" s="24">
        <f t="shared" si="69"/>
        <v>22</v>
      </c>
      <c r="R427" s="211"/>
    </row>
    <row r="428" spans="1:18" s="24" customFormat="1" x14ac:dyDescent="0.2">
      <c r="A428" s="25"/>
      <c r="B428" s="25"/>
      <c r="C428" s="25"/>
      <c r="D428" s="25"/>
      <c r="E428" s="25"/>
      <c r="F428" s="206" t="s">
        <v>83</v>
      </c>
      <c r="G428" s="25">
        <f t="shared" si="68"/>
        <v>208</v>
      </c>
      <c r="H428" s="207">
        <v>42</v>
      </c>
      <c r="I428" s="208" t="s">
        <v>43</v>
      </c>
      <c r="J428" s="209">
        <f>J179</f>
        <v>17442</v>
      </c>
      <c r="K428" s="209">
        <f>K179</f>
        <v>7329</v>
      </c>
      <c r="L428" s="209">
        <f>L179</f>
        <v>427325</v>
      </c>
      <c r="M428" s="210"/>
      <c r="N428" s="25"/>
      <c r="O428" s="25">
        <f>O427+22</f>
        <v>208</v>
      </c>
      <c r="P428" s="25"/>
      <c r="Q428" s="24">
        <f t="shared" si="69"/>
        <v>22</v>
      </c>
    </row>
    <row r="429" spans="1:18" s="24" customFormat="1" x14ac:dyDescent="0.2">
      <c r="A429" s="25"/>
      <c r="B429" s="25"/>
      <c r="C429" s="25"/>
      <c r="D429" s="25"/>
      <c r="E429" s="25"/>
      <c r="F429" s="206" t="s">
        <v>83</v>
      </c>
      <c r="G429" s="25">
        <f t="shared" si="68"/>
        <v>230</v>
      </c>
      <c r="H429" s="207">
        <v>42</v>
      </c>
      <c r="I429" s="208" t="s">
        <v>44</v>
      </c>
      <c r="J429" s="209">
        <f>J200</f>
        <v>39619</v>
      </c>
      <c r="K429" s="209">
        <f>K200</f>
        <v>9455</v>
      </c>
      <c r="L429" s="209">
        <f>L200</f>
        <v>996757</v>
      </c>
      <c r="M429" s="210"/>
      <c r="N429" s="25"/>
      <c r="O429" s="25">
        <f>O428+22</f>
        <v>230</v>
      </c>
      <c r="P429" s="25"/>
      <c r="Q429" s="24">
        <f t="shared" si="69"/>
        <v>22</v>
      </c>
    </row>
    <row r="430" spans="1:18" s="24" customFormat="1" x14ac:dyDescent="0.2">
      <c r="A430" s="25"/>
      <c r="B430" s="25"/>
      <c r="C430" s="25"/>
      <c r="D430" s="25"/>
      <c r="E430" s="25"/>
      <c r="F430" s="206" t="s">
        <v>83</v>
      </c>
      <c r="G430" s="25">
        <f t="shared" si="68"/>
        <v>252</v>
      </c>
      <c r="H430" s="207">
        <v>42</v>
      </c>
      <c r="I430" s="208" t="s">
        <v>45</v>
      </c>
      <c r="J430" s="209">
        <f>J221</f>
        <v>42520</v>
      </c>
      <c r="K430" s="209">
        <f>K221</f>
        <v>9674</v>
      </c>
      <c r="L430" s="209">
        <f>L221</f>
        <v>1088302</v>
      </c>
      <c r="M430" s="210"/>
      <c r="N430" s="25"/>
      <c r="O430" s="25">
        <f>O429+22</f>
        <v>252</v>
      </c>
      <c r="P430" s="25"/>
      <c r="Q430" s="24">
        <f t="shared" si="69"/>
        <v>22</v>
      </c>
    </row>
    <row r="431" spans="1:18" s="24" customFormat="1" x14ac:dyDescent="0.2">
      <c r="A431" s="25"/>
      <c r="B431" s="25"/>
      <c r="C431" s="25"/>
      <c r="D431" s="25"/>
      <c r="E431" s="25"/>
      <c r="F431" s="206" t="s">
        <v>83</v>
      </c>
      <c r="G431" s="25">
        <f t="shared" si="68"/>
        <v>274</v>
      </c>
      <c r="H431" s="207">
        <v>42</v>
      </c>
      <c r="I431" s="208" t="s">
        <v>46</v>
      </c>
      <c r="J431" s="209">
        <f>J242</f>
        <v>45037</v>
      </c>
      <c r="K431" s="209">
        <f>K242</f>
        <v>9479</v>
      </c>
      <c r="L431" s="209">
        <f>L242</f>
        <v>1068190</v>
      </c>
      <c r="M431" s="210"/>
      <c r="N431" s="25"/>
      <c r="O431" s="25">
        <f>O430+22</f>
        <v>274</v>
      </c>
      <c r="P431" s="25"/>
      <c r="Q431" s="24">
        <f t="shared" si="69"/>
        <v>22</v>
      </c>
    </row>
    <row r="432" spans="1:18" s="24" customFormat="1" x14ac:dyDescent="0.2">
      <c r="A432" s="25"/>
      <c r="B432" s="25"/>
      <c r="C432" s="25"/>
      <c r="D432" s="25"/>
      <c r="E432" s="25"/>
      <c r="F432" s="25"/>
      <c r="G432" s="25"/>
      <c r="H432" s="212"/>
      <c r="I432" s="213"/>
      <c r="J432" s="214"/>
      <c r="K432" s="214"/>
      <c r="L432" s="214"/>
      <c r="M432" s="215"/>
      <c r="N432" s="25"/>
      <c r="O432" s="25"/>
      <c r="P432" s="25"/>
    </row>
    <row r="433" spans="1:16" s="24" customFormat="1" x14ac:dyDescent="0.2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</row>
    <row r="434" spans="1:16" s="24" customFormat="1" ht="15" x14ac:dyDescent="0.2">
      <c r="A434" s="25"/>
      <c r="B434" s="25"/>
      <c r="C434" s="25"/>
      <c r="D434" s="25"/>
      <c r="E434" s="25"/>
      <c r="F434" s="25"/>
      <c r="G434" s="25"/>
      <c r="H434" s="197" t="s">
        <v>50</v>
      </c>
      <c r="I434" s="198"/>
      <c r="J434" s="199"/>
      <c r="K434" s="199"/>
      <c r="L434" s="199"/>
      <c r="M434" s="200"/>
      <c r="N434" s="25"/>
      <c r="O434" s="25"/>
      <c r="P434" s="25"/>
    </row>
    <row r="435" spans="1:16" s="24" customFormat="1" x14ac:dyDescent="0.2">
      <c r="A435" s="25"/>
      <c r="B435" s="25"/>
      <c r="C435" s="25"/>
      <c r="D435" s="25"/>
      <c r="E435" s="25"/>
      <c r="F435" s="25"/>
      <c r="G435" s="25"/>
      <c r="H435" s="201"/>
      <c r="I435" s="202"/>
      <c r="J435" s="203" t="s">
        <v>47</v>
      </c>
      <c r="K435" s="203" t="s">
        <v>48</v>
      </c>
      <c r="L435" s="203" t="s">
        <v>49</v>
      </c>
      <c r="M435" s="216"/>
      <c r="N435" s="25"/>
      <c r="O435" s="25"/>
      <c r="P435" s="25"/>
    </row>
    <row r="436" spans="1:16" s="24" customFormat="1" x14ac:dyDescent="0.2">
      <c r="A436" s="25"/>
      <c r="B436" s="25"/>
      <c r="C436" s="25"/>
      <c r="D436" s="25"/>
      <c r="E436" s="25"/>
      <c r="F436" s="25"/>
      <c r="G436" s="25">
        <f t="shared" ref="G436:G447" si="70">G420+5</f>
        <v>37</v>
      </c>
      <c r="H436" s="207">
        <v>49</v>
      </c>
      <c r="I436" s="208" t="s">
        <v>35</v>
      </c>
      <c r="J436" s="209">
        <f>J15</f>
        <v>117824</v>
      </c>
      <c r="K436" s="209">
        <f>K15</f>
        <v>1944675</v>
      </c>
      <c r="L436" s="209">
        <f>L15</f>
        <v>4034130</v>
      </c>
      <c r="M436" s="210"/>
      <c r="N436" s="25"/>
      <c r="O436" s="25"/>
      <c r="P436" s="25"/>
    </row>
    <row r="437" spans="1:16" s="24" customFormat="1" x14ac:dyDescent="0.2">
      <c r="A437" s="25"/>
      <c r="B437" s="25"/>
      <c r="C437" s="25"/>
      <c r="D437" s="25"/>
      <c r="E437" s="25"/>
      <c r="F437" s="25"/>
      <c r="G437" s="25">
        <f t="shared" si="70"/>
        <v>59</v>
      </c>
      <c r="H437" s="207">
        <f t="shared" ref="H437:H447" si="71">H436+29</f>
        <v>78</v>
      </c>
      <c r="I437" s="208" t="s">
        <v>36</v>
      </c>
      <c r="J437" s="209">
        <f>J36</f>
        <v>106591</v>
      </c>
      <c r="K437" s="209">
        <f>K36</f>
        <v>1791771</v>
      </c>
      <c r="L437" s="209">
        <f>L36</f>
        <v>3573714</v>
      </c>
      <c r="M437" s="210"/>
      <c r="N437" s="25"/>
      <c r="O437" s="25"/>
      <c r="P437" s="25"/>
    </row>
    <row r="438" spans="1:16" s="24" customFormat="1" x14ac:dyDescent="0.2">
      <c r="A438" s="25"/>
      <c r="B438" s="25"/>
      <c r="C438" s="25"/>
      <c r="D438" s="25"/>
      <c r="E438" s="25"/>
      <c r="F438" s="25"/>
      <c r="G438" s="25">
        <f t="shared" si="70"/>
        <v>81</v>
      </c>
      <c r="H438" s="207">
        <f t="shared" si="71"/>
        <v>107</v>
      </c>
      <c r="I438" s="208" t="s">
        <v>37</v>
      </c>
      <c r="J438" s="209">
        <f>J57</f>
        <v>129731</v>
      </c>
      <c r="K438" s="209">
        <f>K57</f>
        <v>2115006</v>
      </c>
      <c r="L438" s="209">
        <f>L57</f>
        <v>4172442</v>
      </c>
      <c r="M438" s="210"/>
      <c r="N438" s="25"/>
      <c r="O438" s="25"/>
      <c r="P438" s="25"/>
    </row>
    <row r="439" spans="1:16" s="24" customFormat="1" x14ac:dyDescent="0.2">
      <c r="A439" s="25"/>
      <c r="B439" s="25"/>
      <c r="C439" s="25"/>
      <c r="D439" s="25"/>
      <c r="E439" s="25"/>
      <c r="F439" s="25"/>
      <c r="G439" s="25">
        <f t="shared" si="70"/>
        <v>103</v>
      </c>
      <c r="H439" s="207">
        <f t="shared" si="71"/>
        <v>136</v>
      </c>
      <c r="I439" s="208" t="s">
        <v>38</v>
      </c>
      <c r="J439" s="209">
        <f>J78</f>
        <v>124531</v>
      </c>
      <c r="K439" s="209">
        <f>K78</f>
        <v>1925566</v>
      </c>
      <c r="L439" s="209">
        <f>L78</f>
        <v>3928917</v>
      </c>
      <c r="M439" s="210"/>
      <c r="N439" s="25"/>
      <c r="O439" s="25"/>
      <c r="P439" s="25"/>
    </row>
    <row r="440" spans="1:16" s="24" customFormat="1" x14ac:dyDescent="0.2">
      <c r="A440" s="25"/>
      <c r="B440" s="25"/>
      <c r="C440" s="25"/>
      <c r="D440" s="25"/>
      <c r="E440" s="25"/>
      <c r="F440" s="25"/>
      <c r="G440" s="25">
        <f t="shared" si="70"/>
        <v>125</v>
      </c>
      <c r="H440" s="207">
        <f t="shared" si="71"/>
        <v>165</v>
      </c>
      <c r="I440" s="208" t="s">
        <v>39</v>
      </c>
      <c r="J440" s="209">
        <f>J99</f>
        <v>129189</v>
      </c>
      <c r="K440" s="209">
        <f>K99</f>
        <v>1989683</v>
      </c>
      <c r="L440" s="209">
        <f>L99</f>
        <v>4195630</v>
      </c>
      <c r="M440" s="210"/>
      <c r="N440" s="25"/>
      <c r="O440" s="25"/>
      <c r="P440" s="25"/>
    </row>
    <row r="441" spans="1:16" s="24" customFormat="1" x14ac:dyDescent="0.2">
      <c r="A441" s="25"/>
      <c r="B441" s="25"/>
      <c r="C441" s="25"/>
      <c r="D441" s="25"/>
      <c r="E441" s="25"/>
      <c r="F441" s="25"/>
      <c r="G441" s="25">
        <f t="shared" si="70"/>
        <v>147</v>
      </c>
      <c r="H441" s="207">
        <f t="shared" si="71"/>
        <v>194</v>
      </c>
      <c r="I441" s="208" t="s">
        <v>40</v>
      </c>
      <c r="J441" s="209">
        <f>J120</f>
        <v>111870</v>
      </c>
      <c r="K441" s="209">
        <f>K120</f>
        <v>1773217</v>
      </c>
      <c r="L441" s="209">
        <f>L120</f>
        <v>3857640</v>
      </c>
      <c r="M441" s="210"/>
      <c r="N441" s="25"/>
      <c r="O441" s="25"/>
      <c r="P441" s="25"/>
    </row>
    <row r="442" spans="1:16" s="24" customFormat="1" x14ac:dyDescent="0.2">
      <c r="A442" s="25"/>
      <c r="B442" s="25"/>
      <c r="C442" s="25"/>
      <c r="D442" s="25"/>
      <c r="E442" s="25"/>
      <c r="F442" s="25"/>
      <c r="G442" s="25">
        <f t="shared" si="70"/>
        <v>169</v>
      </c>
      <c r="H442" s="207">
        <f t="shared" si="71"/>
        <v>223</v>
      </c>
      <c r="I442" s="208" t="s">
        <v>41</v>
      </c>
      <c r="J442" s="209">
        <f>J141</f>
        <v>126401</v>
      </c>
      <c r="K442" s="209">
        <f>K141</f>
        <v>1863148</v>
      </c>
      <c r="L442" s="209">
        <f>L141</f>
        <v>4135743</v>
      </c>
      <c r="M442" s="210"/>
      <c r="N442" s="25"/>
      <c r="O442" s="25"/>
      <c r="P442" s="25"/>
    </row>
    <row r="443" spans="1:16" s="24" customFormat="1" x14ac:dyDescent="0.2">
      <c r="A443" s="25"/>
      <c r="B443" s="25"/>
      <c r="C443" s="25"/>
      <c r="D443" s="25"/>
      <c r="E443" s="25"/>
      <c r="F443" s="25"/>
      <c r="G443" s="25">
        <f t="shared" si="70"/>
        <v>191</v>
      </c>
      <c r="H443" s="207">
        <f t="shared" si="71"/>
        <v>252</v>
      </c>
      <c r="I443" s="208" t="s">
        <v>42</v>
      </c>
      <c r="J443" s="209">
        <f>J162</f>
        <v>123437</v>
      </c>
      <c r="K443" s="209">
        <f>K162</f>
        <v>1845740</v>
      </c>
      <c r="L443" s="209">
        <f>L162</f>
        <v>3932675</v>
      </c>
      <c r="M443" s="210"/>
      <c r="N443" s="25"/>
      <c r="O443" s="25"/>
      <c r="P443" s="25"/>
    </row>
    <row r="444" spans="1:16" s="24" customFormat="1" x14ac:dyDescent="0.2">
      <c r="A444" s="25"/>
      <c r="B444" s="25"/>
      <c r="C444" s="25"/>
      <c r="D444" s="25"/>
      <c r="E444" s="25"/>
      <c r="F444" s="25"/>
      <c r="G444" s="25">
        <f t="shared" si="70"/>
        <v>213</v>
      </c>
      <c r="H444" s="207">
        <f t="shared" si="71"/>
        <v>281</v>
      </c>
      <c r="I444" s="208" t="s">
        <v>43</v>
      </c>
      <c r="J444" s="209">
        <f>J183</f>
        <v>117328</v>
      </c>
      <c r="K444" s="209">
        <f>K183</f>
        <v>1885709</v>
      </c>
      <c r="L444" s="209">
        <f>L183</f>
        <v>3769959</v>
      </c>
      <c r="M444" s="210"/>
      <c r="N444" s="25"/>
      <c r="O444" s="25"/>
      <c r="P444" s="25"/>
    </row>
    <row r="445" spans="1:16" s="24" customFormat="1" x14ac:dyDescent="0.2">
      <c r="A445" s="25"/>
      <c r="B445" s="25"/>
      <c r="C445" s="25"/>
      <c r="D445" s="25"/>
      <c r="E445" s="25"/>
      <c r="F445" s="25"/>
      <c r="G445" s="25">
        <f t="shared" si="70"/>
        <v>235</v>
      </c>
      <c r="H445" s="207">
        <f t="shared" si="71"/>
        <v>310</v>
      </c>
      <c r="I445" s="208" t="s">
        <v>44</v>
      </c>
      <c r="J445" s="209">
        <f>J204</f>
        <v>113842</v>
      </c>
      <c r="K445" s="209">
        <f>K204</f>
        <v>2118907</v>
      </c>
      <c r="L445" s="209">
        <f>L204</f>
        <v>3796400</v>
      </c>
      <c r="M445" s="210"/>
      <c r="N445" s="25"/>
      <c r="O445" s="25"/>
      <c r="P445" s="25"/>
    </row>
    <row r="446" spans="1:16" s="24" customFormat="1" x14ac:dyDescent="0.2">
      <c r="A446" s="25"/>
      <c r="B446" s="25"/>
      <c r="C446" s="25"/>
      <c r="D446" s="25"/>
      <c r="E446" s="25"/>
      <c r="F446" s="25"/>
      <c r="G446" s="25">
        <f t="shared" si="70"/>
        <v>257</v>
      </c>
      <c r="H446" s="207">
        <f t="shared" si="71"/>
        <v>339</v>
      </c>
      <c r="I446" s="208" t="s">
        <v>45</v>
      </c>
      <c r="J446" s="209">
        <f>J225</f>
        <v>105722</v>
      </c>
      <c r="K446" s="209">
        <f>K225</f>
        <v>1822808</v>
      </c>
      <c r="L446" s="209">
        <f>L225</f>
        <v>3465926</v>
      </c>
      <c r="M446" s="210"/>
      <c r="N446" s="25"/>
      <c r="O446" s="25"/>
      <c r="P446" s="25"/>
    </row>
    <row r="447" spans="1:16" s="24" customFormat="1" x14ac:dyDescent="0.2">
      <c r="A447" s="25"/>
      <c r="B447" s="25"/>
      <c r="C447" s="25"/>
      <c r="D447" s="25"/>
      <c r="E447" s="25"/>
      <c r="F447" s="25"/>
      <c r="G447" s="25">
        <f t="shared" si="70"/>
        <v>279</v>
      </c>
      <c r="H447" s="207">
        <f t="shared" si="71"/>
        <v>368</v>
      </c>
      <c r="I447" s="208" t="s">
        <v>46</v>
      </c>
      <c r="J447" s="209">
        <f>J246</f>
        <v>117733</v>
      </c>
      <c r="K447" s="209">
        <f>K246</f>
        <v>1983957</v>
      </c>
      <c r="L447" s="209">
        <f>L246</f>
        <v>3721079</v>
      </c>
      <c r="M447" s="210"/>
      <c r="N447" s="25"/>
      <c r="O447" s="25"/>
      <c r="P447" s="25"/>
    </row>
    <row r="448" spans="1:16" s="24" customFormat="1" x14ac:dyDescent="0.2">
      <c r="A448" s="25"/>
      <c r="B448" s="25"/>
      <c r="C448" s="25"/>
      <c r="D448" s="25"/>
      <c r="E448" s="25"/>
      <c r="F448" s="25"/>
      <c r="G448" s="25"/>
      <c r="H448" s="212"/>
      <c r="I448" s="213"/>
      <c r="J448" s="214"/>
      <c r="K448" s="214"/>
      <c r="L448" s="214"/>
      <c r="M448" s="215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</row>
    <row r="450" spans="1:16" s="24" customFormat="1" ht="15" x14ac:dyDescent="0.2">
      <c r="A450" s="25"/>
      <c r="B450" s="25"/>
      <c r="C450" s="25"/>
      <c r="D450" s="25"/>
      <c r="E450" s="25"/>
      <c r="F450" s="25"/>
      <c r="G450" s="25"/>
      <c r="H450" s="197" t="s">
        <v>51</v>
      </c>
      <c r="I450" s="198"/>
      <c r="J450" s="199"/>
      <c r="K450" s="199"/>
      <c r="L450" s="199"/>
      <c r="M450" s="217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/>
      <c r="H451" s="201"/>
      <c r="I451" s="202"/>
      <c r="J451" s="203" t="s">
        <v>47</v>
      </c>
      <c r="K451" s="203" t="s">
        <v>48</v>
      </c>
      <c r="L451" s="203" t="s">
        <v>49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>G436+1</f>
        <v>38</v>
      </c>
      <c r="H452" s="207">
        <v>52</v>
      </c>
      <c r="I452" s="208" t="s">
        <v>35</v>
      </c>
      <c r="J452" s="209">
        <f>J16</f>
        <v>161594</v>
      </c>
      <c r="K452" s="209">
        <f>K16</f>
        <v>1948304</v>
      </c>
      <c r="L452" s="209">
        <f>L16</f>
        <v>5147292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>G437+1</f>
        <v>60</v>
      </c>
      <c r="H453" s="207">
        <f t="shared" ref="H453:H463" si="72">H452+29</f>
        <v>81</v>
      </c>
      <c r="I453" s="208" t="s">
        <v>36</v>
      </c>
      <c r="J453" s="209">
        <f>J37</f>
        <v>142654</v>
      </c>
      <c r="K453" s="209">
        <f>K37</f>
        <v>1794707</v>
      </c>
      <c r="L453" s="209">
        <f>L37</f>
        <v>4492811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ref="G454:G463" si="73">G438+1</f>
        <v>82</v>
      </c>
      <c r="H454" s="207">
        <f t="shared" si="72"/>
        <v>110</v>
      </c>
      <c r="I454" s="208" t="s">
        <v>37</v>
      </c>
      <c r="J454" s="209">
        <f>J58</f>
        <v>175806</v>
      </c>
      <c r="K454" s="209">
        <f>K58</f>
        <v>2118679</v>
      </c>
      <c r="L454" s="209">
        <f>L58</f>
        <v>5328113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73"/>
        <v>104</v>
      </c>
      <c r="H455" s="207">
        <f t="shared" si="72"/>
        <v>139</v>
      </c>
      <c r="I455" s="208" t="s">
        <v>38</v>
      </c>
      <c r="J455" s="209">
        <f>J79</f>
        <v>169222</v>
      </c>
      <c r="K455" s="209">
        <f>K79</f>
        <v>1929175</v>
      </c>
      <c r="L455" s="209">
        <f>L79</f>
        <v>5014324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73"/>
        <v>126</v>
      </c>
      <c r="H456" s="207">
        <f t="shared" si="72"/>
        <v>168</v>
      </c>
      <c r="I456" s="208" t="s">
        <v>39</v>
      </c>
      <c r="J456" s="209">
        <f>J100</f>
        <v>176475</v>
      </c>
      <c r="K456" s="209">
        <f>K100</f>
        <v>1993447</v>
      </c>
      <c r="L456" s="209">
        <f>L100</f>
        <v>5267896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73"/>
        <v>148</v>
      </c>
      <c r="H457" s="207">
        <f t="shared" si="72"/>
        <v>197</v>
      </c>
      <c r="I457" s="208" t="s">
        <v>40</v>
      </c>
      <c r="J457" s="209">
        <f>J121</f>
        <v>156654</v>
      </c>
      <c r="K457" s="209">
        <f>K121</f>
        <v>1776870</v>
      </c>
      <c r="L457" s="209">
        <f>L121</f>
        <v>4930077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73"/>
        <v>170</v>
      </c>
      <c r="H458" s="207">
        <f t="shared" si="72"/>
        <v>226</v>
      </c>
      <c r="I458" s="208" t="s">
        <v>41</v>
      </c>
      <c r="J458" s="209">
        <f>J142</f>
        <v>172052</v>
      </c>
      <c r="K458" s="209">
        <f>K142</f>
        <v>1866753</v>
      </c>
      <c r="L458" s="209">
        <f>L142</f>
        <v>5219613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73"/>
        <v>192</v>
      </c>
      <c r="H459" s="207">
        <f t="shared" si="72"/>
        <v>255</v>
      </c>
      <c r="I459" s="208" t="s">
        <v>42</v>
      </c>
      <c r="J459" s="209">
        <f>J163</f>
        <v>169538</v>
      </c>
      <c r="K459" s="209">
        <f>K163</f>
        <v>1856905</v>
      </c>
      <c r="L459" s="209">
        <f>L163</f>
        <v>4938968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73"/>
        <v>214</v>
      </c>
      <c r="H460" s="207">
        <f t="shared" si="72"/>
        <v>284</v>
      </c>
      <c r="I460" s="208" t="s">
        <v>43</v>
      </c>
      <c r="J460" s="209">
        <f>J184</f>
        <v>134770</v>
      </c>
      <c r="K460" s="209">
        <f>K184</f>
        <v>1893038</v>
      </c>
      <c r="L460" s="209">
        <f>L184</f>
        <v>4197284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>
        <f t="shared" si="73"/>
        <v>236</v>
      </c>
      <c r="H461" s="207">
        <f t="shared" si="72"/>
        <v>313</v>
      </c>
      <c r="I461" s="208" t="s">
        <v>44</v>
      </c>
      <c r="J461" s="209">
        <f>J205</f>
        <v>153461</v>
      </c>
      <c r="K461" s="209">
        <f>K205</f>
        <v>2128362</v>
      </c>
      <c r="L461" s="209">
        <f>L205</f>
        <v>4793157</v>
      </c>
      <c r="M461" s="210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>
        <f t="shared" si="73"/>
        <v>258</v>
      </c>
      <c r="H462" s="207">
        <f t="shared" si="72"/>
        <v>342</v>
      </c>
      <c r="I462" s="208" t="s">
        <v>45</v>
      </c>
      <c r="J462" s="209">
        <f>J226</f>
        <v>148242</v>
      </c>
      <c r="K462" s="209">
        <f>K226</f>
        <v>1832482</v>
      </c>
      <c r="L462" s="209">
        <f>L226</f>
        <v>4554228</v>
      </c>
      <c r="M462" s="210"/>
      <c r="N462" s="25"/>
      <c r="O462" s="25"/>
      <c r="P462" s="25"/>
    </row>
    <row r="463" spans="1:16" s="24" customFormat="1" x14ac:dyDescent="0.2">
      <c r="A463" s="25"/>
      <c r="B463" s="25"/>
      <c r="C463" s="25"/>
      <c r="D463" s="25"/>
      <c r="E463" s="25"/>
      <c r="F463" s="25"/>
      <c r="G463" s="25">
        <f t="shared" si="73"/>
        <v>280</v>
      </c>
      <c r="H463" s="207">
        <f t="shared" si="72"/>
        <v>371</v>
      </c>
      <c r="I463" s="208" t="s">
        <v>46</v>
      </c>
      <c r="J463" s="209">
        <f>J247</f>
        <v>162770</v>
      </c>
      <c r="K463" s="209">
        <f>K247</f>
        <v>1993436</v>
      </c>
      <c r="L463" s="209">
        <f>L247</f>
        <v>4789269</v>
      </c>
      <c r="M463" s="210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12"/>
      <c r="I464" s="218"/>
      <c r="J464" s="218"/>
      <c r="K464" s="218"/>
      <c r="L464" s="218"/>
      <c r="M464" s="215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AC467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1" max="16383" man="1"/>
    <brk id="42" max="16383" man="1"/>
    <brk id="63" max="16383" man="1"/>
    <brk id="84" max="16383" man="1"/>
    <brk id="105" max="16383" man="1"/>
    <brk id="126" max="16383" man="1"/>
    <brk id="147" max="16383" man="1"/>
    <brk id="168" max="16383" man="1"/>
    <brk id="189" max="16383" man="1"/>
    <brk id="210" max="16383" man="1"/>
    <brk id="231" max="16383" man="1"/>
    <brk id="252" max="16383" man="1"/>
    <brk id="273" max="16383" man="1"/>
    <brk id="314" max="16383" man="1"/>
    <brk id="358" max="35" man="1"/>
    <brk id="408" max="16383" man="1"/>
  </rowBreaks>
  <colBreaks count="1" manualBreakCount="1">
    <brk id="1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37CC-36B5-46AE-A641-CFAFFC60A01A}">
  <sheetPr>
    <tabColor theme="0"/>
  </sheetPr>
  <dimension ref="A1:AD480"/>
  <sheetViews>
    <sheetView showGridLines="0" topLeftCell="A247" zoomScaleNormal="100" workbookViewId="0">
      <selection activeCell="N260" sqref="N260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42373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'2015'!N246+(J4/1000)</f>
        <v>18549.499</v>
      </c>
      <c r="O4" s="50">
        <f>'2015'!O246+(K4/1000)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16649</v>
      </c>
      <c r="K5" s="48">
        <v>1493</v>
      </c>
      <c r="L5" s="48">
        <v>349641</v>
      </c>
      <c r="M5" s="52"/>
      <c r="N5" s="50">
        <f>'2015'!N247+(J5/1000)</f>
        <v>48596.260000000009</v>
      </c>
      <c r="O5" s="50">
        <f>'2015'!O247+(K5/1000)</f>
        <v>3875.4800000000023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2</v>
      </c>
      <c r="G6" s="46">
        <v>5</v>
      </c>
      <c r="H6" s="46">
        <v>3</v>
      </c>
      <c r="I6" s="47">
        <f t="shared" si="0"/>
        <v>13</v>
      </c>
      <c r="J6" s="48">
        <v>3951</v>
      </c>
      <c r="K6" s="48">
        <v>260</v>
      </c>
      <c r="L6" s="48">
        <v>63840</v>
      </c>
      <c r="M6" s="52"/>
      <c r="N6" s="50">
        <f>'2015'!N248+(J6/1000)</f>
        <v>13363.595999999998</v>
      </c>
      <c r="O6" s="50">
        <f>'2015'!O248+(K6/1000)</f>
        <v>1159.5369999999996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'2015'!N249+(J7/1000)</f>
        <v>6073.0350000000035</v>
      </c>
      <c r="O7" s="50">
        <f>'2015'!O249+(K7/1000)</f>
        <v>633.26899999999978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'2015'!N250+(J8/1000)</f>
        <v>1518.1</v>
      </c>
      <c r="O8" s="50">
        <f>'2015'!O250+(K8/1000)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6</v>
      </c>
      <c r="E9" s="46">
        <v>0</v>
      </c>
      <c r="F9" s="46">
        <v>2</v>
      </c>
      <c r="G9" s="46">
        <v>5</v>
      </c>
      <c r="H9" s="46">
        <v>2</v>
      </c>
      <c r="I9" s="47">
        <f t="shared" si="0"/>
        <v>15</v>
      </c>
      <c r="J9" s="48">
        <v>20967</v>
      </c>
      <c r="K9" s="48">
        <v>2012</v>
      </c>
      <c r="L9" s="48">
        <v>613292</v>
      </c>
      <c r="M9" s="52"/>
      <c r="N9" s="50">
        <f>'2015'!N251+(J9/1000)</f>
        <v>21133.05000000001</v>
      </c>
      <c r="O9" s="50">
        <f>'2015'!O251+(K9/1000)</f>
        <v>2479.2860000000019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539</v>
      </c>
      <c r="K10" s="48">
        <v>0</v>
      </c>
      <c r="L10" s="56">
        <v>762</v>
      </c>
      <c r="M10" s="57"/>
      <c r="N10" s="50">
        <f>'2015'!N252+(J10/1000)</f>
        <v>1658.879999999999</v>
      </c>
      <c r="O10" s="50">
        <f>'2015'!O252+(K10/1000)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16</v>
      </c>
      <c r="E11" s="62">
        <f t="shared" si="1"/>
        <v>0</v>
      </c>
      <c r="F11" s="62">
        <f t="shared" si="1"/>
        <v>7</v>
      </c>
      <c r="G11" s="62">
        <f t="shared" si="1"/>
        <v>19</v>
      </c>
      <c r="H11" s="62">
        <f t="shared" si="1"/>
        <v>5</v>
      </c>
      <c r="I11" s="63">
        <f t="shared" si="1"/>
        <v>47</v>
      </c>
      <c r="J11" s="64">
        <f>SUM(J4:J10)</f>
        <v>42106</v>
      </c>
      <c r="K11" s="65">
        <f t="shared" si="1"/>
        <v>3765</v>
      </c>
      <c r="L11" s="66">
        <f t="shared" si="1"/>
        <v>1027535</v>
      </c>
      <c r="M11" s="67"/>
      <c r="N11" s="68">
        <f>SUM(N4:N10)</f>
        <v>110892.42000000004</v>
      </c>
      <c r="O11" s="69">
        <f>SUM(O4:O10)</f>
        <v>9992.2800000000025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44</v>
      </c>
      <c r="E13" s="46">
        <v>28</v>
      </c>
      <c r="F13" s="46">
        <v>0</v>
      </c>
      <c r="G13" s="46">
        <v>21</v>
      </c>
      <c r="H13" s="46">
        <v>0</v>
      </c>
      <c r="I13" s="47">
        <f>SUM(D13:H13)</f>
        <v>93</v>
      </c>
      <c r="J13" s="82">
        <v>130132</v>
      </c>
      <c r="K13" s="82">
        <v>2098351</v>
      </c>
      <c r="L13" s="82">
        <v>3882960</v>
      </c>
      <c r="M13" s="50"/>
      <c r="N13" s="83">
        <f>'2015'!N255+(J13/1000)</f>
        <v>428815.82899999956</v>
      </c>
      <c r="O13" s="50">
        <f>'2015'!O255+(K13/1000)</f>
        <v>674222.04500000027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7</v>
      </c>
      <c r="E14" s="46">
        <v>6</v>
      </c>
      <c r="F14" s="46">
        <v>1</v>
      </c>
      <c r="G14" s="46">
        <v>8</v>
      </c>
      <c r="H14" s="46">
        <v>2</v>
      </c>
      <c r="I14" s="47">
        <f>SUM(D14:H14)</f>
        <v>24</v>
      </c>
      <c r="J14" s="82">
        <v>7542</v>
      </c>
      <c r="K14" s="82">
        <v>20658</v>
      </c>
      <c r="L14" s="82">
        <v>395354</v>
      </c>
      <c r="M14" s="50"/>
      <c r="N14" s="83">
        <f>'2015'!N256+(J14/1000)</f>
        <v>59145.311000000023</v>
      </c>
      <c r="O14" s="50">
        <f>'2015'!O256+(K14/1000)</f>
        <v>64294.56500000001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55">
        <f>SUM(D15:H15)</f>
        <v>0</v>
      </c>
      <c r="J15" s="82">
        <v>0</v>
      </c>
      <c r="K15" s="82">
        <v>0</v>
      </c>
      <c r="L15" s="219">
        <v>0</v>
      </c>
      <c r="M15" s="147"/>
      <c r="N15" s="220">
        <f>'2015'!N257+(J15/1000)</f>
        <v>440.27299999999997</v>
      </c>
      <c r="O15" s="147">
        <f>'2015'!O257+(K15/1000)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51</v>
      </c>
      <c r="E16" s="62">
        <f t="shared" si="2"/>
        <v>34</v>
      </c>
      <c r="F16" s="62">
        <f t="shared" si="2"/>
        <v>1</v>
      </c>
      <c r="G16" s="62">
        <f t="shared" si="2"/>
        <v>29</v>
      </c>
      <c r="H16" s="62">
        <f t="shared" si="2"/>
        <v>2</v>
      </c>
      <c r="I16" s="63">
        <f t="shared" si="2"/>
        <v>117</v>
      </c>
      <c r="J16" s="64">
        <f t="shared" si="2"/>
        <v>137674</v>
      </c>
      <c r="K16" s="65">
        <f t="shared" si="2"/>
        <v>2119009</v>
      </c>
      <c r="L16" s="66">
        <f t="shared" si="2"/>
        <v>4278314</v>
      </c>
      <c r="M16" s="67"/>
      <c r="N16" s="221">
        <f>SUM(N13:N15)</f>
        <v>488401.41299999959</v>
      </c>
      <c r="O16" s="67">
        <f>SUM(O13:O15)</f>
        <v>738678.79400000034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67</v>
      </c>
      <c r="E17" s="90">
        <f t="shared" si="3"/>
        <v>34</v>
      </c>
      <c r="F17" s="90">
        <f t="shared" si="3"/>
        <v>8</v>
      </c>
      <c r="G17" s="90">
        <f t="shared" si="3"/>
        <v>48</v>
      </c>
      <c r="H17" s="90">
        <f t="shared" si="3"/>
        <v>7</v>
      </c>
      <c r="I17" s="91">
        <f t="shared" si="3"/>
        <v>164</v>
      </c>
      <c r="J17" s="92">
        <f t="shared" si="3"/>
        <v>179780</v>
      </c>
      <c r="K17" s="93">
        <f t="shared" si="3"/>
        <v>2122774</v>
      </c>
      <c r="L17" s="93">
        <f t="shared" si="3"/>
        <v>5305849</v>
      </c>
      <c r="M17" s="94"/>
      <c r="N17" s="95">
        <f>N11+N16</f>
        <v>599293.83299999963</v>
      </c>
      <c r="O17" s="94">
        <f>O11+O16</f>
        <v>748671.07400000037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617054.83299999963</v>
      </c>
      <c r="O22" s="118">
        <f>O17+O18</f>
        <v>754651.07400000037</v>
      </c>
      <c r="P22" s="119"/>
      <c r="Q22" s="23"/>
      <c r="R22" s="23"/>
    </row>
    <row r="23" spans="1:18" s="24" customFormat="1" ht="23.25" x14ac:dyDescent="0.35">
      <c r="A23" s="120">
        <f>A1+31</f>
        <v>42404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5</v>
      </c>
      <c r="E27" s="46">
        <v>0</v>
      </c>
      <c r="F27" s="46">
        <v>2</v>
      </c>
      <c r="G27" s="46">
        <v>2</v>
      </c>
      <c r="H27" s="46">
        <v>0</v>
      </c>
      <c r="I27" s="47">
        <f t="shared" si="4"/>
        <v>9</v>
      </c>
      <c r="J27" s="48">
        <v>14245</v>
      </c>
      <c r="K27" s="48">
        <v>1279</v>
      </c>
      <c r="L27" s="48">
        <v>286014</v>
      </c>
      <c r="M27" s="52"/>
      <c r="N27" s="50">
        <f t="shared" si="5"/>
        <v>48610.505000000012</v>
      </c>
      <c r="O27" s="50">
        <f t="shared" si="5"/>
        <v>3876.7590000000023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2</v>
      </c>
      <c r="G28" s="46">
        <v>3</v>
      </c>
      <c r="H28" s="46">
        <v>3</v>
      </c>
      <c r="I28" s="47">
        <f t="shared" si="4"/>
        <v>11</v>
      </c>
      <c r="J28" s="48">
        <v>3703</v>
      </c>
      <c r="K28" s="48">
        <v>242</v>
      </c>
      <c r="L28" s="48">
        <v>97600</v>
      </c>
      <c r="M28" s="52"/>
      <c r="N28" s="50">
        <f t="shared" si="5"/>
        <v>13367.298999999997</v>
      </c>
      <c r="O28" s="50">
        <f t="shared" si="5"/>
        <v>1159.7789999999995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6073.0350000000035</v>
      </c>
      <c r="O29" s="50">
        <f t="shared" si="5"/>
        <v>633.26899999999978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6</v>
      </c>
      <c r="E31" s="46">
        <v>0</v>
      </c>
      <c r="F31" s="46">
        <v>1</v>
      </c>
      <c r="G31" s="46">
        <v>6</v>
      </c>
      <c r="H31" s="46">
        <v>2</v>
      </c>
      <c r="I31" s="47">
        <f t="shared" si="4"/>
        <v>15</v>
      </c>
      <c r="J31" s="48">
        <v>20151</v>
      </c>
      <c r="K31" s="48">
        <v>1859</v>
      </c>
      <c r="L31" s="48">
        <v>604404</v>
      </c>
      <c r="M31" s="52"/>
      <c r="N31" s="50">
        <f t="shared" si="5"/>
        <v>21153.201000000012</v>
      </c>
      <c r="O31" s="50">
        <f t="shared" si="5"/>
        <v>2481.1450000000018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0</v>
      </c>
      <c r="G32" s="46">
        <v>3</v>
      </c>
      <c r="H32" s="46">
        <v>0</v>
      </c>
      <c r="I32" s="55">
        <f t="shared" si="4"/>
        <v>4</v>
      </c>
      <c r="J32" s="48">
        <v>319</v>
      </c>
      <c r="K32" s="48">
        <v>0</v>
      </c>
      <c r="L32" s="56">
        <v>2031</v>
      </c>
      <c r="M32" s="57"/>
      <c r="N32" s="50">
        <f t="shared" si="5"/>
        <v>1659.1989999999989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15</v>
      </c>
      <c r="E33" s="62">
        <f t="shared" si="6"/>
        <v>0</v>
      </c>
      <c r="F33" s="62">
        <f t="shared" si="6"/>
        <v>6</v>
      </c>
      <c r="G33" s="62">
        <f t="shared" si="6"/>
        <v>19</v>
      </c>
      <c r="H33" s="62">
        <f t="shared" si="6"/>
        <v>5</v>
      </c>
      <c r="I33" s="63">
        <f t="shared" si="6"/>
        <v>45</v>
      </c>
      <c r="J33" s="64">
        <f>SUM(J26:J32)</f>
        <v>38418</v>
      </c>
      <c r="K33" s="65">
        <f>SUM(K26:K32)</f>
        <v>3380</v>
      </c>
      <c r="L33" s="66">
        <f>SUM(L26:L32)</f>
        <v>990049</v>
      </c>
      <c r="M33" s="67"/>
      <c r="N33" s="68">
        <f>SUM(N26:N32)</f>
        <v>110930.83800000003</v>
      </c>
      <c r="O33" s="69">
        <f>SUM(O26:O32)</f>
        <v>9995.6600000000035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40</v>
      </c>
      <c r="E35" s="46">
        <v>26</v>
      </c>
      <c r="F35" s="46">
        <v>0</v>
      </c>
      <c r="G35" s="46">
        <v>26</v>
      </c>
      <c r="H35" s="46">
        <v>0</v>
      </c>
      <c r="I35" s="47">
        <f>SUM(D35:H35)</f>
        <v>92</v>
      </c>
      <c r="J35" s="82">
        <v>116996</v>
      </c>
      <c r="K35" s="82">
        <v>1756890</v>
      </c>
      <c r="L35" s="82">
        <v>3350563</v>
      </c>
      <c r="M35" s="50"/>
      <c r="N35" s="83">
        <f t="shared" ref="N35:O37" si="7">N13+(J35/1000)</f>
        <v>428932.82499999955</v>
      </c>
      <c r="O35" s="50">
        <f t="shared" si="7"/>
        <v>675978.93500000029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7</v>
      </c>
      <c r="E36" s="46">
        <v>5</v>
      </c>
      <c r="F36" s="46">
        <v>1</v>
      </c>
      <c r="G36" s="46">
        <v>9</v>
      </c>
      <c r="H36" s="46">
        <v>2</v>
      </c>
      <c r="I36" s="47">
        <f>SUM(D36:H36)</f>
        <v>24</v>
      </c>
      <c r="J36" s="82">
        <v>7053</v>
      </c>
      <c r="K36" s="82">
        <v>18714</v>
      </c>
      <c r="L36" s="82">
        <v>352347</v>
      </c>
      <c r="M36" s="50"/>
      <c r="N36" s="83">
        <f t="shared" si="7"/>
        <v>59152.364000000023</v>
      </c>
      <c r="O36" s="50">
        <f t="shared" si="7"/>
        <v>64313.27900000001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55">
        <f>SUM(D37:H37)</f>
        <v>0</v>
      </c>
      <c r="J37" s="82">
        <v>0</v>
      </c>
      <c r="K37" s="82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47</v>
      </c>
      <c r="E38" s="62">
        <f t="shared" si="8"/>
        <v>31</v>
      </c>
      <c r="F38" s="62">
        <f t="shared" si="8"/>
        <v>1</v>
      </c>
      <c r="G38" s="62">
        <f t="shared" si="8"/>
        <v>35</v>
      </c>
      <c r="H38" s="62">
        <f t="shared" si="8"/>
        <v>2</v>
      </c>
      <c r="I38" s="63">
        <f t="shared" si="8"/>
        <v>116</v>
      </c>
      <c r="J38" s="64">
        <f t="shared" si="8"/>
        <v>124049</v>
      </c>
      <c r="K38" s="65">
        <f t="shared" si="8"/>
        <v>1775604</v>
      </c>
      <c r="L38" s="66">
        <f t="shared" si="8"/>
        <v>3702910</v>
      </c>
      <c r="M38" s="67"/>
      <c r="N38" s="221">
        <f>SUM(N35:N37)</f>
        <v>488525.46199999953</v>
      </c>
      <c r="O38" s="69">
        <f>SUM(O35:O37)</f>
        <v>740454.39800000028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62</v>
      </c>
      <c r="E39" s="90">
        <f t="shared" si="9"/>
        <v>31</v>
      </c>
      <c r="F39" s="90">
        <f t="shared" si="9"/>
        <v>7</v>
      </c>
      <c r="G39" s="90">
        <f t="shared" si="9"/>
        <v>54</v>
      </c>
      <c r="H39" s="90">
        <f t="shared" si="9"/>
        <v>7</v>
      </c>
      <c r="I39" s="91">
        <f t="shared" si="9"/>
        <v>161</v>
      </c>
      <c r="J39" s="92">
        <f t="shared" si="9"/>
        <v>162467</v>
      </c>
      <c r="K39" s="93">
        <f t="shared" si="9"/>
        <v>1778984</v>
      </c>
      <c r="L39" s="93">
        <f t="shared" si="9"/>
        <v>4692959</v>
      </c>
      <c r="M39" s="94"/>
      <c r="N39" s="95">
        <f>N33+N38</f>
        <v>599456.29999999958</v>
      </c>
      <c r="O39" s="94">
        <f>O33+O38</f>
        <v>750450.05800000031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617217.29999999958</v>
      </c>
      <c r="O44" s="121">
        <f>O39+O40</f>
        <v>756430.05800000031</v>
      </c>
      <c r="P44" s="119"/>
      <c r="Q44" s="23"/>
      <c r="R44" s="23"/>
    </row>
    <row r="45" spans="1:18" s="24" customFormat="1" ht="23.25" x14ac:dyDescent="0.35">
      <c r="A45" s="120">
        <f>A23+31</f>
        <v>42435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4</v>
      </c>
      <c r="E49" s="46">
        <v>0</v>
      </c>
      <c r="F49" s="46">
        <v>2</v>
      </c>
      <c r="G49" s="46">
        <v>3</v>
      </c>
      <c r="H49" s="46">
        <v>0</v>
      </c>
      <c r="I49" s="47">
        <f t="shared" si="10"/>
        <v>9</v>
      </c>
      <c r="J49" s="48">
        <v>12781</v>
      </c>
      <c r="K49" s="48">
        <v>1144</v>
      </c>
      <c r="L49" s="48">
        <v>282293</v>
      </c>
      <c r="M49" s="52"/>
      <c r="N49" s="50">
        <f t="shared" si="11"/>
        <v>48623.286000000015</v>
      </c>
      <c r="O49" s="50">
        <f t="shared" si="11"/>
        <v>3877.9030000000021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6</v>
      </c>
      <c r="H50" s="46">
        <v>3</v>
      </c>
      <c r="I50" s="47">
        <f t="shared" si="10"/>
        <v>13</v>
      </c>
      <c r="J50" s="48">
        <v>4315</v>
      </c>
      <c r="K50" s="48">
        <v>279</v>
      </c>
      <c r="L50" s="48">
        <v>96914</v>
      </c>
      <c r="M50" s="52"/>
      <c r="N50" s="50">
        <f t="shared" si="11"/>
        <v>13371.613999999998</v>
      </c>
      <c r="O50" s="50">
        <f t="shared" si="11"/>
        <v>1160.0579999999995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6073.0350000000035</v>
      </c>
      <c r="O51" s="50">
        <f t="shared" si="11"/>
        <v>633.26899999999978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6</v>
      </c>
      <c r="E53" s="46">
        <v>0</v>
      </c>
      <c r="F53" s="46">
        <v>2</v>
      </c>
      <c r="G53" s="46">
        <v>5</v>
      </c>
      <c r="H53" s="46">
        <v>2</v>
      </c>
      <c r="I53" s="47">
        <f t="shared" si="10"/>
        <v>15</v>
      </c>
      <c r="J53" s="48">
        <v>21514</v>
      </c>
      <c r="K53" s="48">
        <v>1951</v>
      </c>
      <c r="L53" s="48">
        <v>655768</v>
      </c>
      <c r="M53" s="52"/>
      <c r="N53" s="50">
        <f t="shared" si="11"/>
        <v>21174.715000000011</v>
      </c>
      <c r="O53" s="50">
        <f t="shared" si="11"/>
        <v>2483.0960000000018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2198</v>
      </c>
      <c r="K54" s="48">
        <v>0</v>
      </c>
      <c r="L54" s="56">
        <v>2568</v>
      </c>
      <c r="M54" s="57"/>
      <c r="N54" s="50">
        <f t="shared" si="11"/>
        <v>1661.396999999999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14</v>
      </c>
      <c r="E55" s="62">
        <f t="shared" si="12"/>
        <v>0</v>
      </c>
      <c r="F55" s="62">
        <f t="shared" si="12"/>
        <v>6</v>
      </c>
      <c r="G55" s="62">
        <f t="shared" si="12"/>
        <v>22</v>
      </c>
      <c r="H55" s="62">
        <f t="shared" si="12"/>
        <v>5</v>
      </c>
      <c r="I55" s="63">
        <f t="shared" si="12"/>
        <v>47</v>
      </c>
      <c r="J55" s="64">
        <f>SUM(J48:J54)</f>
        <v>40808</v>
      </c>
      <c r="K55" s="65">
        <f>SUM(K48:K54)</f>
        <v>3374</v>
      </c>
      <c r="L55" s="66">
        <f>SUM(L48:L54)</f>
        <v>1037543</v>
      </c>
      <c r="M55" s="67"/>
      <c r="N55" s="68">
        <f>SUM(N48:N54)</f>
        <v>110971.64600000004</v>
      </c>
      <c r="O55" s="69">
        <f>SUM(O48:O54)</f>
        <v>9999.0340000000033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39</v>
      </c>
      <c r="E57" s="46">
        <v>26</v>
      </c>
      <c r="F57" s="46">
        <v>0</v>
      </c>
      <c r="G57" s="46">
        <v>27</v>
      </c>
      <c r="H57" s="46">
        <v>0</v>
      </c>
      <c r="I57" s="47">
        <f>SUM(D57:H57)</f>
        <v>92</v>
      </c>
      <c r="J57" s="82">
        <v>124208</v>
      </c>
      <c r="K57" s="82">
        <v>1838086</v>
      </c>
      <c r="L57" s="82">
        <v>3631590</v>
      </c>
      <c r="M57" s="50"/>
      <c r="N57" s="83">
        <f t="shared" ref="N57:O59" si="13">N35+(J57/1000)</f>
        <v>429057.03299999953</v>
      </c>
      <c r="O57" s="50">
        <f t="shared" si="13"/>
        <v>677817.0210000003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7</v>
      </c>
      <c r="E58" s="46">
        <v>6</v>
      </c>
      <c r="F58" s="46">
        <v>1</v>
      </c>
      <c r="G58" s="46">
        <v>8</v>
      </c>
      <c r="H58" s="46">
        <v>2</v>
      </c>
      <c r="I58" s="47">
        <f>SUM(D58:H58)</f>
        <v>24</v>
      </c>
      <c r="J58" s="82">
        <v>7681</v>
      </c>
      <c r="K58" s="82">
        <v>19797</v>
      </c>
      <c r="L58" s="82">
        <v>386047</v>
      </c>
      <c r="M58" s="50"/>
      <c r="N58" s="83">
        <f t="shared" si="13"/>
        <v>59160.04500000002</v>
      </c>
      <c r="O58" s="50">
        <f t="shared" si="13"/>
        <v>64333.076000000008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55">
        <f>SUM(D59:H59)</f>
        <v>0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46</v>
      </c>
      <c r="E60" s="62">
        <f t="shared" si="14"/>
        <v>32</v>
      </c>
      <c r="F60" s="62">
        <f t="shared" si="14"/>
        <v>1</v>
      </c>
      <c r="G60" s="62">
        <f t="shared" si="14"/>
        <v>35</v>
      </c>
      <c r="H60" s="62">
        <f t="shared" si="14"/>
        <v>2</v>
      </c>
      <c r="I60" s="63">
        <f t="shared" si="14"/>
        <v>116</v>
      </c>
      <c r="J60" s="64">
        <f t="shared" si="14"/>
        <v>131889</v>
      </c>
      <c r="K60" s="65">
        <f t="shared" si="14"/>
        <v>1857883</v>
      </c>
      <c r="L60" s="66">
        <f t="shared" si="14"/>
        <v>4017637</v>
      </c>
      <c r="M60" s="67"/>
      <c r="N60" s="221">
        <f>SUM(N57:N59)</f>
        <v>488657.35099999956</v>
      </c>
      <c r="O60" s="69">
        <f>SUM(O57:O59)</f>
        <v>742312.28100000031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60</v>
      </c>
      <c r="E61" s="90">
        <f t="shared" si="15"/>
        <v>32</v>
      </c>
      <c r="F61" s="90">
        <f t="shared" si="15"/>
        <v>7</v>
      </c>
      <c r="G61" s="90">
        <f t="shared" si="15"/>
        <v>57</v>
      </c>
      <c r="H61" s="90">
        <f t="shared" si="15"/>
        <v>7</v>
      </c>
      <c r="I61" s="91">
        <f t="shared" si="15"/>
        <v>163</v>
      </c>
      <c r="J61" s="92">
        <f t="shared" si="15"/>
        <v>172697</v>
      </c>
      <c r="K61" s="93">
        <f t="shared" si="15"/>
        <v>1861257</v>
      </c>
      <c r="L61" s="93">
        <f t="shared" si="15"/>
        <v>5055180</v>
      </c>
      <c r="M61" s="94"/>
      <c r="N61" s="95">
        <f>N55+N60</f>
        <v>599628.99699999962</v>
      </c>
      <c r="O61" s="94">
        <f>O55+O60</f>
        <v>752311.31500000029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617389.99699999962</v>
      </c>
      <c r="O66" s="121">
        <f>O61+O62</f>
        <v>758291.31500000029</v>
      </c>
      <c r="P66" s="119"/>
      <c r="Q66" s="23"/>
      <c r="R66" s="23"/>
    </row>
    <row r="67" spans="1:18" s="24" customFormat="1" ht="23.25" x14ac:dyDescent="0.35">
      <c r="A67" s="120">
        <f>A45+31</f>
        <v>42466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4</v>
      </c>
      <c r="E71" s="46">
        <v>0</v>
      </c>
      <c r="F71" s="46">
        <v>2</v>
      </c>
      <c r="G71" s="46">
        <v>3</v>
      </c>
      <c r="H71" s="46">
        <v>0</v>
      </c>
      <c r="I71" s="47">
        <f t="shared" si="16"/>
        <v>9</v>
      </c>
      <c r="J71" s="48">
        <v>12389</v>
      </c>
      <c r="K71" s="48">
        <v>1110</v>
      </c>
      <c r="L71" s="48">
        <v>259419</v>
      </c>
      <c r="M71" s="52"/>
      <c r="N71" s="50">
        <f t="shared" si="17"/>
        <v>48635.675000000017</v>
      </c>
      <c r="O71" s="50">
        <f t="shared" si="17"/>
        <v>3879.0130000000022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6</v>
      </c>
      <c r="H72" s="46">
        <v>3</v>
      </c>
      <c r="I72" s="47">
        <f t="shared" si="16"/>
        <v>13</v>
      </c>
      <c r="J72" s="48">
        <v>4112</v>
      </c>
      <c r="K72" s="48">
        <v>267</v>
      </c>
      <c r="L72" s="48">
        <v>80958</v>
      </c>
      <c r="M72" s="52"/>
      <c r="N72" s="50">
        <f t="shared" si="17"/>
        <v>13375.725999999997</v>
      </c>
      <c r="O72" s="50">
        <f t="shared" si="17"/>
        <v>1160.3249999999996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6073.0350000000035</v>
      </c>
      <c r="O73" s="50">
        <f t="shared" si="17"/>
        <v>633.26899999999978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5</v>
      </c>
      <c r="E75" s="46">
        <v>0</v>
      </c>
      <c r="F75" s="46">
        <v>2</v>
      </c>
      <c r="G75" s="46">
        <v>6</v>
      </c>
      <c r="H75" s="46">
        <v>2</v>
      </c>
      <c r="I75" s="47">
        <f t="shared" si="16"/>
        <v>15</v>
      </c>
      <c r="J75" s="48">
        <v>17463</v>
      </c>
      <c r="K75" s="48">
        <v>1730</v>
      </c>
      <c r="L75" s="48">
        <v>509540</v>
      </c>
      <c r="M75" s="52"/>
      <c r="N75" s="50">
        <f t="shared" si="17"/>
        <v>21192.178000000011</v>
      </c>
      <c r="O75" s="50">
        <f t="shared" si="17"/>
        <v>2484.8260000000018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0</v>
      </c>
      <c r="G76" s="46">
        <v>3</v>
      </c>
      <c r="H76" s="46">
        <v>0</v>
      </c>
      <c r="I76" s="55">
        <f t="shared" si="16"/>
        <v>4</v>
      </c>
      <c r="J76" s="48">
        <v>2147</v>
      </c>
      <c r="K76" s="48">
        <v>0</v>
      </c>
      <c r="L76" s="56">
        <v>2569</v>
      </c>
      <c r="M76" s="57"/>
      <c r="N76" s="50">
        <f t="shared" si="17"/>
        <v>1663.543999999999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13</v>
      </c>
      <c r="E77" s="62">
        <f t="shared" si="18"/>
        <v>0</v>
      </c>
      <c r="F77" s="62">
        <f t="shared" si="18"/>
        <v>6</v>
      </c>
      <c r="G77" s="62">
        <f t="shared" si="18"/>
        <v>23</v>
      </c>
      <c r="H77" s="62">
        <f t="shared" si="18"/>
        <v>5</v>
      </c>
      <c r="I77" s="63">
        <f t="shared" si="18"/>
        <v>47</v>
      </c>
      <c r="J77" s="64">
        <f>SUM(J70:J76)</f>
        <v>36111</v>
      </c>
      <c r="K77" s="65">
        <f>SUM(K70:K76)</f>
        <v>3107</v>
      </c>
      <c r="L77" s="66">
        <f>SUM(L70:L76)</f>
        <v>852486</v>
      </c>
      <c r="M77" s="67"/>
      <c r="N77" s="68">
        <f>SUM(N70:N76)</f>
        <v>111007.75700000003</v>
      </c>
      <c r="O77" s="69">
        <f>SUM(O70:O76)</f>
        <v>10002.141000000001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39</v>
      </c>
      <c r="E79" s="46">
        <v>26</v>
      </c>
      <c r="F79" s="46">
        <v>0</v>
      </c>
      <c r="G79" s="46">
        <v>28</v>
      </c>
      <c r="H79" s="46">
        <v>0</v>
      </c>
      <c r="I79" s="47">
        <f>SUM(D79:H79)</f>
        <v>93</v>
      </c>
      <c r="J79" s="82">
        <v>118791</v>
      </c>
      <c r="K79" s="82">
        <v>1694045</v>
      </c>
      <c r="L79" s="82">
        <v>3388588</v>
      </c>
      <c r="M79" s="50"/>
      <c r="N79" s="83">
        <f t="shared" ref="N79:O81" si="19">N57+(J79/1000)</f>
        <v>429175.82399999956</v>
      </c>
      <c r="O79" s="50">
        <f t="shared" si="19"/>
        <v>679511.06600000034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7</v>
      </c>
      <c r="E80" s="46">
        <v>6</v>
      </c>
      <c r="F80" s="46">
        <v>1</v>
      </c>
      <c r="G80" s="46">
        <v>8</v>
      </c>
      <c r="H80" s="46">
        <v>2</v>
      </c>
      <c r="I80" s="47">
        <f>SUM(D80:H80)</f>
        <v>24</v>
      </c>
      <c r="J80" s="82">
        <v>3655</v>
      </c>
      <c r="K80" s="82">
        <v>9520</v>
      </c>
      <c r="L80" s="82">
        <v>195326</v>
      </c>
      <c r="M80" s="50"/>
      <c r="N80" s="83">
        <f t="shared" si="19"/>
        <v>59163.700000000019</v>
      </c>
      <c r="O80" s="50">
        <f t="shared" si="19"/>
        <v>64342.596000000005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45">
        <v>0</v>
      </c>
      <c r="E81" s="46">
        <v>0</v>
      </c>
      <c r="F81" s="46">
        <v>0</v>
      </c>
      <c r="G81" s="46">
        <v>0</v>
      </c>
      <c r="H81" s="46">
        <v>0</v>
      </c>
      <c r="I81" s="55">
        <f>SUM(D81:H81)</f>
        <v>0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46</v>
      </c>
      <c r="E82" s="62">
        <f t="shared" si="20"/>
        <v>32</v>
      </c>
      <c r="F82" s="62">
        <f t="shared" si="20"/>
        <v>1</v>
      </c>
      <c r="G82" s="62">
        <f t="shared" si="20"/>
        <v>36</v>
      </c>
      <c r="H82" s="62">
        <f t="shared" si="20"/>
        <v>2</v>
      </c>
      <c r="I82" s="63">
        <f t="shared" si="20"/>
        <v>117</v>
      </c>
      <c r="J82" s="64">
        <f t="shared" si="20"/>
        <v>122446</v>
      </c>
      <c r="K82" s="65">
        <f t="shared" si="20"/>
        <v>1703565</v>
      </c>
      <c r="L82" s="66">
        <f t="shared" si="20"/>
        <v>3583914</v>
      </c>
      <c r="M82" s="67"/>
      <c r="N82" s="221">
        <f>SUM(N79:N81)</f>
        <v>488779.79699999955</v>
      </c>
      <c r="O82" s="69">
        <f>SUM(O79:O81)</f>
        <v>744015.84600000037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59</v>
      </c>
      <c r="E83" s="90">
        <f t="shared" si="21"/>
        <v>32</v>
      </c>
      <c r="F83" s="90">
        <f t="shared" si="21"/>
        <v>7</v>
      </c>
      <c r="G83" s="90">
        <f t="shared" si="21"/>
        <v>59</v>
      </c>
      <c r="H83" s="90">
        <f t="shared" si="21"/>
        <v>7</v>
      </c>
      <c r="I83" s="91">
        <f t="shared" si="21"/>
        <v>164</v>
      </c>
      <c r="J83" s="92">
        <f t="shared" si="21"/>
        <v>158557</v>
      </c>
      <c r="K83" s="93">
        <f t="shared" si="21"/>
        <v>1706672</v>
      </c>
      <c r="L83" s="93">
        <f t="shared" si="21"/>
        <v>4436400</v>
      </c>
      <c r="M83" s="94"/>
      <c r="N83" s="95">
        <f>N77+N82</f>
        <v>599787.55399999954</v>
      </c>
      <c r="O83" s="94">
        <f>O77+O82</f>
        <v>754017.98700000031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617548.55399999954</v>
      </c>
      <c r="O88" s="121">
        <f>O83+O84</f>
        <v>759997.98700000031</v>
      </c>
      <c r="P88" s="119"/>
      <c r="Q88" s="23"/>
      <c r="R88" s="23"/>
    </row>
    <row r="89" spans="1:18" s="24" customFormat="1" ht="23.25" x14ac:dyDescent="0.35">
      <c r="A89" s="120">
        <f>A67+31</f>
        <v>42497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2</v>
      </c>
      <c r="G93" s="46">
        <v>3</v>
      </c>
      <c r="H93" s="46">
        <v>0</v>
      </c>
      <c r="I93" s="47">
        <f t="shared" si="22"/>
        <v>9</v>
      </c>
      <c r="J93" s="48">
        <v>12665</v>
      </c>
      <c r="K93" s="48">
        <v>1135</v>
      </c>
      <c r="L93" s="48">
        <v>253602</v>
      </c>
      <c r="M93" s="52"/>
      <c r="N93" s="50">
        <f t="shared" si="23"/>
        <v>48648.340000000018</v>
      </c>
      <c r="O93" s="50">
        <f t="shared" si="23"/>
        <v>3880.1480000000024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6</v>
      </c>
      <c r="H94" s="46">
        <v>3</v>
      </c>
      <c r="I94" s="47">
        <f t="shared" si="22"/>
        <v>13</v>
      </c>
      <c r="J94" s="48">
        <v>4218</v>
      </c>
      <c r="K94" s="48">
        <v>274</v>
      </c>
      <c r="L94" s="48">
        <v>81910</v>
      </c>
      <c r="M94" s="52"/>
      <c r="N94" s="50">
        <f t="shared" si="23"/>
        <v>13379.943999999998</v>
      </c>
      <c r="O94" s="50">
        <f t="shared" si="23"/>
        <v>1160.5989999999995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6073.0350000000035</v>
      </c>
      <c r="O95" s="50">
        <f t="shared" si="23"/>
        <v>633.26899999999978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5</v>
      </c>
      <c r="E97" s="46">
        <v>0</v>
      </c>
      <c r="F97" s="46">
        <v>2</v>
      </c>
      <c r="G97" s="46">
        <v>6</v>
      </c>
      <c r="H97" s="46">
        <v>2</v>
      </c>
      <c r="I97" s="47">
        <f t="shared" si="22"/>
        <v>15</v>
      </c>
      <c r="J97" s="48">
        <v>17369</v>
      </c>
      <c r="K97" s="48">
        <v>1694</v>
      </c>
      <c r="L97" s="48">
        <v>529435</v>
      </c>
      <c r="M97" s="52"/>
      <c r="N97" s="50">
        <f t="shared" si="23"/>
        <v>21209.54700000001</v>
      </c>
      <c r="O97" s="50">
        <f t="shared" si="23"/>
        <v>2486.5200000000018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0</v>
      </c>
      <c r="G98" s="46">
        <v>3</v>
      </c>
      <c r="H98" s="46">
        <v>0</v>
      </c>
      <c r="I98" s="55">
        <f t="shared" si="22"/>
        <v>4</v>
      </c>
      <c r="J98" s="48">
        <v>2239</v>
      </c>
      <c r="K98" s="48">
        <v>0</v>
      </c>
      <c r="L98" s="56">
        <v>2667</v>
      </c>
      <c r="M98" s="57"/>
      <c r="N98" s="50">
        <f t="shared" si="23"/>
        <v>1665.782999999999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13</v>
      </c>
      <c r="E99" s="62">
        <f t="shared" si="24"/>
        <v>0</v>
      </c>
      <c r="F99" s="62">
        <f t="shared" si="24"/>
        <v>6</v>
      </c>
      <c r="G99" s="62">
        <f t="shared" si="24"/>
        <v>23</v>
      </c>
      <c r="H99" s="62">
        <f t="shared" si="24"/>
        <v>5</v>
      </c>
      <c r="I99" s="63">
        <f t="shared" si="24"/>
        <v>47</v>
      </c>
      <c r="J99" s="64">
        <f>SUM(J92:J98)</f>
        <v>36491</v>
      </c>
      <c r="K99" s="65">
        <f>SUM(K92:K98)</f>
        <v>3103</v>
      </c>
      <c r="L99" s="66">
        <f>SUM(L92:L98)</f>
        <v>867614</v>
      </c>
      <c r="M99" s="67"/>
      <c r="N99" s="68">
        <f>SUM(N92:N98)</f>
        <v>111044.24800000004</v>
      </c>
      <c r="O99" s="69">
        <f>SUM(O92:O98)</f>
        <v>10005.244000000002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39</v>
      </c>
      <c r="E101" s="46">
        <v>26</v>
      </c>
      <c r="F101" s="46">
        <v>0</v>
      </c>
      <c r="G101" s="46">
        <v>28</v>
      </c>
      <c r="H101" s="46">
        <v>0</v>
      </c>
      <c r="I101" s="47">
        <f>SUM(D101:H101)</f>
        <v>93</v>
      </c>
      <c r="J101" s="82">
        <v>126437</v>
      </c>
      <c r="K101" s="82">
        <v>1536945</v>
      </c>
      <c r="L101" s="82">
        <v>3557466</v>
      </c>
      <c r="M101" s="50"/>
      <c r="N101" s="83">
        <f t="shared" ref="N101:O103" si="25">N79+(J101/1000)</f>
        <v>429302.26099999953</v>
      </c>
      <c r="O101" s="50">
        <f t="shared" si="25"/>
        <v>681048.01100000029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7</v>
      </c>
      <c r="E102" s="46">
        <v>6</v>
      </c>
      <c r="F102" s="46">
        <v>1</v>
      </c>
      <c r="G102" s="46">
        <v>8</v>
      </c>
      <c r="H102" s="46">
        <v>2</v>
      </c>
      <c r="I102" s="47">
        <f>SUM(D102:H102)</f>
        <v>24</v>
      </c>
      <c r="J102" s="82">
        <v>149</v>
      </c>
      <c r="K102" s="82">
        <v>485</v>
      </c>
      <c r="L102" s="82">
        <v>10323</v>
      </c>
      <c r="M102" s="50"/>
      <c r="N102" s="83">
        <f t="shared" si="25"/>
        <v>59163.849000000017</v>
      </c>
      <c r="O102" s="50">
        <f t="shared" si="25"/>
        <v>64343.081000000006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45">
        <v>0</v>
      </c>
      <c r="E103" s="46">
        <v>0</v>
      </c>
      <c r="F103" s="46">
        <v>0</v>
      </c>
      <c r="G103" s="46">
        <v>0</v>
      </c>
      <c r="H103" s="46">
        <v>0</v>
      </c>
      <c r="I103" s="55">
        <f>SUM(D103:H103)</f>
        <v>0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46</v>
      </c>
      <c r="E104" s="62">
        <f t="shared" si="26"/>
        <v>32</v>
      </c>
      <c r="F104" s="62">
        <f t="shared" si="26"/>
        <v>1</v>
      </c>
      <c r="G104" s="62">
        <f t="shared" si="26"/>
        <v>36</v>
      </c>
      <c r="H104" s="62">
        <f t="shared" si="26"/>
        <v>2</v>
      </c>
      <c r="I104" s="63">
        <f t="shared" si="26"/>
        <v>117</v>
      </c>
      <c r="J104" s="64">
        <f t="shared" si="26"/>
        <v>126586</v>
      </c>
      <c r="K104" s="65">
        <f t="shared" si="26"/>
        <v>1537430</v>
      </c>
      <c r="L104" s="66">
        <f t="shared" si="26"/>
        <v>3567789</v>
      </c>
      <c r="M104" s="67"/>
      <c r="N104" s="221">
        <f>SUM(N101:N103)</f>
        <v>488906.38299999951</v>
      </c>
      <c r="O104" s="69">
        <f>SUM(O101:O103)</f>
        <v>745553.2760000003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59</v>
      </c>
      <c r="E105" s="90">
        <f t="shared" si="27"/>
        <v>32</v>
      </c>
      <c r="F105" s="90">
        <f t="shared" si="27"/>
        <v>7</v>
      </c>
      <c r="G105" s="90">
        <f t="shared" si="27"/>
        <v>59</v>
      </c>
      <c r="H105" s="90">
        <f t="shared" si="27"/>
        <v>7</v>
      </c>
      <c r="I105" s="91">
        <f t="shared" si="27"/>
        <v>164</v>
      </c>
      <c r="J105" s="92">
        <f t="shared" si="27"/>
        <v>163077</v>
      </c>
      <c r="K105" s="93">
        <f t="shared" si="27"/>
        <v>1540533</v>
      </c>
      <c r="L105" s="93">
        <f t="shared" si="27"/>
        <v>4435403</v>
      </c>
      <c r="M105" s="94"/>
      <c r="N105" s="95">
        <f>N99+N104</f>
        <v>599950.63099999959</v>
      </c>
      <c r="O105" s="94">
        <f>O99+O104</f>
        <v>755558.52000000025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617711.63099999959</v>
      </c>
      <c r="O110" s="121">
        <f>O105+O106</f>
        <v>761538.52000000025</v>
      </c>
      <c r="P110" s="119"/>
      <c r="Q110" s="23"/>
      <c r="R110" s="23"/>
    </row>
    <row r="111" spans="1:18" s="24" customFormat="1" ht="23.25" x14ac:dyDescent="0.35">
      <c r="A111" s="120">
        <f>A89+31</f>
        <v>42528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2</v>
      </c>
      <c r="G115" s="46">
        <v>3</v>
      </c>
      <c r="H115" s="46">
        <v>0</v>
      </c>
      <c r="I115" s="47">
        <f t="shared" si="28"/>
        <v>9</v>
      </c>
      <c r="J115" s="48">
        <v>11288</v>
      </c>
      <c r="K115" s="48">
        <v>1010</v>
      </c>
      <c r="L115" s="48">
        <v>234105</v>
      </c>
      <c r="M115" s="52"/>
      <c r="N115" s="50">
        <f t="shared" si="29"/>
        <v>48659.628000000019</v>
      </c>
      <c r="O115" s="50">
        <f t="shared" si="29"/>
        <v>3881.1580000000026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6</v>
      </c>
      <c r="H116" s="46">
        <v>3</v>
      </c>
      <c r="I116" s="47">
        <f t="shared" si="28"/>
        <v>13</v>
      </c>
      <c r="J116" s="48">
        <v>3789</v>
      </c>
      <c r="K116" s="48">
        <v>245</v>
      </c>
      <c r="L116" s="48">
        <v>68337</v>
      </c>
      <c r="M116" s="52"/>
      <c r="N116" s="50">
        <f t="shared" si="29"/>
        <v>13383.732999999998</v>
      </c>
      <c r="O116" s="50">
        <f t="shared" si="29"/>
        <v>1160.8439999999994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6073.0350000000035</v>
      </c>
      <c r="O117" s="50">
        <f t="shared" si="29"/>
        <v>633.26899999999978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5</v>
      </c>
      <c r="E119" s="46">
        <v>0</v>
      </c>
      <c r="F119" s="46">
        <v>2</v>
      </c>
      <c r="G119" s="46">
        <v>6</v>
      </c>
      <c r="H119" s="46">
        <v>2</v>
      </c>
      <c r="I119" s="47">
        <f t="shared" si="28"/>
        <v>15</v>
      </c>
      <c r="J119" s="48">
        <v>16752</v>
      </c>
      <c r="K119" s="48">
        <v>1641</v>
      </c>
      <c r="L119" s="48">
        <v>512089</v>
      </c>
      <c r="M119" s="52"/>
      <c r="N119" s="50">
        <f t="shared" si="29"/>
        <v>21226.29900000001</v>
      </c>
      <c r="O119" s="50">
        <f t="shared" si="29"/>
        <v>2488.1610000000019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0</v>
      </c>
      <c r="G120" s="46">
        <v>3</v>
      </c>
      <c r="H120" s="46">
        <v>0</v>
      </c>
      <c r="I120" s="55">
        <f t="shared" si="28"/>
        <v>4</v>
      </c>
      <c r="J120" s="48">
        <v>1715</v>
      </c>
      <c r="K120" s="48">
        <v>0</v>
      </c>
      <c r="L120" s="56">
        <v>2212</v>
      </c>
      <c r="M120" s="57"/>
      <c r="N120" s="50">
        <f t="shared" si="29"/>
        <v>1667.4979999999989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13</v>
      </c>
      <c r="E121" s="62">
        <f t="shared" si="30"/>
        <v>0</v>
      </c>
      <c r="F121" s="62">
        <f t="shared" si="30"/>
        <v>6</v>
      </c>
      <c r="G121" s="62">
        <f t="shared" si="30"/>
        <v>23</v>
      </c>
      <c r="H121" s="62">
        <f t="shared" si="30"/>
        <v>5</v>
      </c>
      <c r="I121" s="63">
        <f t="shared" si="30"/>
        <v>47</v>
      </c>
      <c r="J121" s="64">
        <f>SUM(J114:J120)</f>
        <v>33544</v>
      </c>
      <c r="K121" s="65">
        <f>SUM(K114:K120)</f>
        <v>2896</v>
      </c>
      <c r="L121" s="66">
        <f>SUM(L114:L120)</f>
        <v>816743</v>
      </c>
      <c r="M121" s="67"/>
      <c r="N121" s="68">
        <f>SUM(N114:N120)</f>
        <v>111077.79200000003</v>
      </c>
      <c r="O121" s="69">
        <f>SUM(O114:O120)</f>
        <v>10008.140000000003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39</v>
      </c>
      <c r="E123" s="46">
        <v>24</v>
      </c>
      <c r="F123" s="46">
        <v>0</v>
      </c>
      <c r="G123" s="46">
        <v>30</v>
      </c>
      <c r="H123" s="46">
        <v>0</v>
      </c>
      <c r="I123" s="47">
        <f>SUM(D123:H123)</f>
        <v>93</v>
      </c>
      <c r="J123" s="82">
        <v>118197</v>
      </c>
      <c r="K123" s="82">
        <v>1409149</v>
      </c>
      <c r="L123" s="82">
        <v>3372632</v>
      </c>
      <c r="M123" s="50"/>
      <c r="N123" s="83">
        <f t="shared" ref="N123:O125" si="31">N101+(J123/1000)</f>
        <v>429420.45799999952</v>
      </c>
      <c r="O123" s="50">
        <f t="shared" si="31"/>
        <v>682457.16000000027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7</v>
      </c>
      <c r="E124" s="46">
        <v>6</v>
      </c>
      <c r="F124" s="46">
        <v>1</v>
      </c>
      <c r="G124" s="46">
        <v>8</v>
      </c>
      <c r="H124" s="46">
        <v>2</v>
      </c>
      <c r="I124" s="47">
        <f>SUM(D124:H124)</f>
        <v>24</v>
      </c>
      <c r="J124" s="82">
        <v>6304</v>
      </c>
      <c r="K124" s="82">
        <v>17674</v>
      </c>
      <c r="L124" s="82">
        <v>402561</v>
      </c>
      <c r="M124" s="50"/>
      <c r="N124" s="83">
        <f t="shared" si="31"/>
        <v>59170.153000000013</v>
      </c>
      <c r="O124" s="50">
        <f t="shared" si="31"/>
        <v>64360.755000000005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45">
        <v>0</v>
      </c>
      <c r="E125" s="46">
        <v>0</v>
      </c>
      <c r="F125" s="46">
        <v>0</v>
      </c>
      <c r="G125" s="46">
        <v>0</v>
      </c>
      <c r="H125" s="46">
        <v>0</v>
      </c>
      <c r="I125" s="55">
        <f>SUM(D125:H125)</f>
        <v>0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46</v>
      </c>
      <c r="E126" s="62">
        <f t="shared" si="32"/>
        <v>30</v>
      </c>
      <c r="F126" s="62">
        <f t="shared" si="32"/>
        <v>1</v>
      </c>
      <c r="G126" s="62">
        <f t="shared" si="32"/>
        <v>38</v>
      </c>
      <c r="H126" s="62">
        <f t="shared" si="32"/>
        <v>2</v>
      </c>
      <c r="I126" s="63">
        <f t="shared" si="32"/>
        <v>117</v>
      </c>
      <c r="J126" s="64">
        <f t="shared" si="32"/>
        <v>124501</v>
      </c>
      <c r="K126" s="65">
        <f t="shared" si="32"/>
        <v>1426823</v>
      </c>
      <c r="L126" s="66">
        <f t="shared" si="32"/>
        <v>3775193</v>
      </c>
      <c r="M126" s="67"/>
      <c r="N126" s="221">
        <f>SUM(N123:N125)</f>
        <v>489030.8839999995</v>
      </c>
      <c r="O126" s="69">
        <f>SUM(O123:O125)</f>
        <v>746980.09900000028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59</v>
      </c>
      <c r="E127" s="90">
        <f t="shared" si="33"/>
        <v>30</v>
      </c>
      <c r="F127" s="90">
        <f t="shared" si="33"/>
        <v>7</v>
      </c>
      <c r="G127" s="90">
        <f t="shared" si="33"/>
        <v>61</v>
      </c>
      <c r="H127" s="90">
        <f t="shared" si="33"/>
        <v>7</v>
      </c>
      <c r="I127" s="91">
        <f t="shared" si="33"/>
        <v>164</v>
      </c>
      <c r="J127" s="92">
        <f t="shared" si="33"/>
        <v>158045</v>
      </c>
      <c r="K127" s="93">
        <f t="shared" si="33"/>
        <v>1429719</v>
      </c>
      <c r="L127" s="93">
        <f t="shared" si="33"/>
        <v>4591936</v>
      </c>
      <c r="M127" s="94"/>
      <c r="N127" s="95">
        <f>N121+N126</f>
        <v>600108.67599999951</v>
      </c>
      <c r="O127" s="94">
        <f>O121+O126</f>
        <v>756988.23900000029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617869.67599999951</v>
      </c>
      <c r="O132" s="121">
        <f>O127+O128</f>
        <v>762968.23900000029</v>
      </c>
      <c r="P132" s="119"/>
      <c r="Q132" s="23"/>
      <c r="R132" s="23"/>
    </row>
    <row r="133" spans="1:18" s="24" customFormat="1" ht="23.25" x14ac:dyDescent="0.35">
      <c r="A133" s="120">
        <f>A111+31</f>
        <v>42559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4</v>
      </c>
      <c r="E137" s="46">
        <v>0</v>
      </c>
      <c r="F137" s="46">
        <v>2</v>
      </c>
      <c r="G137" s="46">
        <v>3</v>
      </c>
      <c r="H137" s="46">
        <v>0</v>
      </c>
      <c r="I137" s="47">
        <f t="shared" si="34"/>
        <v>9</v>
      </c>
      <c r="J137" s="48">
        <v>11052</v>
      </c>
      <c r="K137" s="48">
        <v>987</v>
      </c>
      <c r="L137" s="48">
        <v>235653</v>
      </c>
      <c r="M137" s="52"/>
      <c r="N137" s="50">
        <f t="shared" si="35"/>
        <v>48670.680000000022</v>
      </c>
      <c r="O137" s="50">
        <f t="shared" si="35"/>
        <v>3882.1450000000027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2</v>
      </c>
      <c r="G138" s="46">
        <v>5</v>
      </c>
      <c r="H138" s="46">
        <v>3</v>
      </c>
      <c r="I138" s="47">
        <f t="shared" si="34"/>
        <v>13</v>
      </c>
      <c r="J138" s="48">
        <v>3927</v>
      </c>
      <c r="K138" s="48">
        <v>256</v>
      </c>
      <c r="L138" s="48">
        <v>70612</v>
      </c>
      <c r="M138" s="52"/>
      <c r="N138" s="50">
        <f t="shared" si="35"/>
        <v>13387.659999999998</v>
      </c>
      <c r="O138" s="50">
        <f t="shared" si="35"/>
        <v>1161.0999999999995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6073.0350000000035</v>
      </c>
      <c r="O139" s="50">
        <f t="shared" si="35"/>
        <v>633.26899999999978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5</v>
      </c>
      <c r="E141" s="46">
        <v>0</v>
      </c>
      <c r="F141" s="46">
        <v>2</v>
      </c>
      <c r="G141" s="46">
        <v>6</v>
      </c>
      <c r="H141" s="46">
        <v>2</v>
      </c>
      <c r="I141" s="47">
        <f t="shared" si="34"/>
        <v>15</v>
      </c>
      <c r="J141" s="48">
        <v>16799</v>
      </c>
      <c r="K141" s="48">
        <v>1653</v>
      </c>
      <c r="L141" s="48">
        <v>515066</v>
      </c>
      <c r="M141" s="52"/>
      <c r="N141" s="50">
        <f t="shared" si="35"/>
        <v>21243.098000000009</v>
      </c>
      <c r="O141" s="50">
        <f t="shared" si="35"/>
        <v>2489.8140000000017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0</v>
      </c>
      <c r="G142" s="46">
        <v>3</v>
      </c>
      <c r="H142" s="46">
        <v>0</v>
      </c>
      <c r="I142" s="55">
        <f t="shared" si="34"/>
        <v>4</v>
      </c>
      <c r="J142" s="48">
        <v>2193</v>
      </c>
      <c r="K142" s="48">
        <v>0</v>
      </c>
      <c r="L142" s="56">
        <v>2513</v>
      </c>
      <c r="M142" s="57"/>
      <c r="N142" s="50">
        <f t="shared" si="35"/>
        <v>1669.6909999999989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13</v>
      </c>
      <c r="E143" s="62">
        <f t="shared" si="36"/>
        <v>0</v>
      </c>
      <c r="F143" s="62">
        <f t="shared" si="36"/>
        <v>7</v>
      </c>
      <c r="G143" s="62">
        <f t="shared" si="36"/>
        <v>22</v>
      </c>
      <c r="H143" s="62">
        <f t="shared" si="36"/>
        <v>5</v>
      </c>
      <c r="I143" s="63">
        <f t="shared" si="36"/>
        <v>47</v>
      </c>
      <c r="J143" s="64">
        <f>SUM(J136:J142)</f>
        <v>33971</v>
      </c>
      <c r="K143" s="65">
        <f>SUM(K136:K142)</f>
        <v>2896</v>
      </c>
      <c r="L143" s="66">
        <f>SUM(L136:L142)</f>
        <v>823844</v>
      </c>
      <c r="M143" s="67"/>
      <c r="N143" s="68">
        <f>SUM(N136:N142)</f>
        <v>111111.76300000004</v>
      </c>
      <c r="O143" s="69">
        <f>SUM(O136:O142)</f>
        <v>10011.036000000004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44</v>
      </c>
      <c r="E145" s="46">
        <v>25</v>
      </c>
      <c r="F145" s="46">
        <v>0</v>
      </c>
      <c r="G145" s="46">
        <v>24</v>
      </c>
      <c r="H145" s="46">
        <v>0</v>
      </c>
      <c r="I145" s="47">
        <f>SUM(D145:H145)</f>
        <v>93</v>
      </c>
      <c r="J145" s="82">
        <v>109912</v>
      </c>
      <c r="K145" s="82">
        <v>1595900</v>
      </c>
      <c r="L145" s="82">
        <v>3472816</v>
      </c>
      <c r="M145" s="50"/>
      <c r="N145" s="83">
        <f t="shared" ref="N145:O147" si="37">N123+(J145/1000)</f>
        <v>429530.36999999953</v>
      </c>
      <c r="O145" s="50">
        <f t="shared" si="37"/>
        <v>684053.06000000029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7</v>
      </c>
      <c r="E146" s="46">
        <v>6</v>
      </c>
      <c r="F146" s="46">
        <v>1</v>
      </c>
      <c r="G146" s="46">
        <v>8</v>
      </c>
      <c r="H146" s="46">
        <v>2</v>
      </c>
      <c r="I146" s="47">
        <f>SUM(D146:H146)</f>
        <v>24</v>
      </c>
      <c r="J146" s="82">
        <v>7008</v>
      </c>
      <c r="K146" s="82">
        <v>18460</v>
      </c>
      <c r="L146" s="82">
        <v>398611</v>
      </c>
      <c r="M146" s="50"/>
      <c r="N146" s="83">
        <f t="shared" si="37"/>
        <v>59177.161000000015</v>
      </c>
      <c r="O146" s="50">
        <f t="shared" si="37"/>
        <v>64379.215000000004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45">
        <v>0</v>
      </c>
      <c r="E147" s="46">
        <v>0</v>
      </c>
      <c r="F147" s="46">
        <v>0</v>
      </c>
      <c r="G147" s="46">
        <v>0</v>
      </c>
      <c r="H147" s="46">
        <v>0</v>
      </c>
      <c r="I147" s="55">
        <f>SUM(D147:H147)</f>
        <v>0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51</v>
      </c>
      <c r="E148" s="62">
        <f t="shared" si="38"/>
        <v>31</v>
      </c>
      <c r="F148" s="62">
        <f t="shared" si="38"/>
        <v>1</v>
      </c>
      <c r="G148" s="62">
        <f t="shared" si="38"/>
        <v>32</v>
      </c>
      <c r="H148" s="62">
        <f t="shared" si="38"/>
        <v>2</v>
      </c>
      <c r="I148" s="63">
        <f t="shared" si="38"/>
        <v>117</v>
      </c>
      <c r="J148" s="64">
        <f t="shared" si="38"/>
        <v>116920</v>
      </c>
      <c r="K148" s="65">
        <f t="shared" si="38"/>
        <v>1614360</v>
      </c>
      <c r="L148" s="66">
        <f t="shared" si="38"/>
        <v>3871427</v>
      </c>
      <c r="M148" s="67"/>
      <c r="N148" s="221">
        <f>SUM(N145:N147)</f>
        <v>489147.80399999954</v>
      </c>
      <c r="O148" s="69">
        <f>SUM(O145:O147)</f>
        <v>748594.45900000026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64</v>
      </c>
      <c r="E149" s="90">
        <f t="shared" si="39"/>
        <v>31</v>
      </c>
      <c r="F149" s="90">
        <f t="shared" si="39"/>
        <v>8</v>
      </c>
      <c r="G149" s="90">
        <f t="shared" si="39"/>
        <v>54</v>
      </c>
      <c r="H149" s="90">
        <f t="shared" si="39"/>
        <v>7</v>
      </c>
      <c r="I149" s="91">
        <f t="shared" si="39"/>
        <v>164</v>
      </c>
      <c r="J149" s="92">
        <f t="shared" si="39"/>
        <v>150891</v>
      </c>
      <c r="K149" s="93">
        <f t="shared" si="39"/>
        <v>1617256</v>
      </c>
      <c r="L149" s="93">
        <f t="shared" si="39"/>
        <v>4695271</v>
      </c>
      <c r="M149" s="94"/>
      <c r="N149" s="95">
        <f>N143+N148</f>
        <v>600259.56699999957</v>
      </c>
      <c r="O149" s="94">
        <f>O143+O148</f>
        <v>758605.49500000023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618020.56699999957</v>
      </c>
      <c r="O154" s="121">
        <f>O149+O150</f>
        <v>764585.49500000023</v>
      </c>
      <c r="P154" s="119"/>
      <c r="Q154" s="23"/>
      <c r="R154" s="23"/>
    </row>
    <row r="155" spans="1:18" s="24" customFormat="1" ht="23.25" x14ac:dyDescent="0.35">
      <c r="A155" s="120">
        <f>A133+31</f>
        <v>42590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2</v>
      </c>
      <c r="G159" s="46">
        <v>2</v>
      </c>
      <c r="H159" s="46">
        <v>0</v>
      </c>
      <c r="I159" s="47">
        <f t="shared" si="40"/>
        <v>9</v>
      </c>
      <c r="J159" s="48">
        <v>15128</v>
      </c>
      <c r="K159" s="48">
        <v>1357</v>
      </c>
      <c r="L159" s="48">
        <v>324088</v>
      </c>
      <c r="M159" s="52"/>
      <c r="N159" s="50">
        <f t="shared" si="41"/>
        <v>48685.808000000019</v>
      </c>
      <c r="O159" s="50">
        <f t="shared" si="41"/>
        <v>3883.5020000000027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5</v>
      </c>
      <c r="H160" s="46">
        <v>3</v>
      </c>
      <c r="I160" s="47">
        <f t="shared" si="40"/>
        <v>13</v>
      </c>
      <c r="J160" s="48">
        <v>4845</v>
      </c>
      <c r="K160" s="48">
        <v>406</v>
      </c>
      <c r="L160" s="48">
        <v>118634</v>
      </c>
      <c r="M160" s="52"/>
      <c r="N160" s="50">
        <f t="shared" si="41"/>
        <v>13392.504999999997</v>
      </c>
      <c r="O160" s="50">
        <f t="shared" si="41"/>
        <v>1161.5059999999994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1604</v>
      </c>
      <c r="K161" s="48">
        <v>0</v>
      </c>
      <c r="L161" s="48">
        <v>54428</v>
      </c>
      <c r="M161" s="52"/>
      <c r="N161" s="50">
        <f t="shared" si="41"/>
        <v>6074.6390000000038</v>
      </c>
      <c r="O161" s="50">
        <f t="shared" si="41"/>
        <v>633.26899999999978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5</v>
      </c>
      <c r="E163" s="46">
        <v>0</v>
      </c>
      <c r="F163" s="46">
        <v>2</v>
      </c>
      <c r="G163" s="46">
        <v>6</v>
      </c>
      <c r="H163" s="46">
        <v>2</v>
      </c>
      <c r="I163" s="47">
        <f t="shared" si="40"/>
        <v>15</v>
      </c>
      <c r="J163" s="48">
        <v>17199</v>
      </c>
      <c r="K163" s="48">
        <v>1727</v>
      </c>
      <c r="L163" s="48">
        <v>532615</v>
      </c>
      <c r="M163" s="52"/>
      <c r="N163" s="50">
        <f t="shared" si="41"/>
        <v>21260.29700000001</v>
      </c>
      <c r="O163" s="50">
        <f t="shared" si="41"/>
        <v>2491.5410000000015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0</v>
      </c>
      <c r="G164" s="46">
        <v>3</v>
      </c>
      <c r="H164" s="46">
        <v>0</v>
      </c>
      <c r="I164" s="55">
        <f t="shared" si="40"/>
        <v>4</v>
      </c>
      <c r="J164" s="48">
        <v>2266</v>
      </c>
      <c r="K164" s="48">
        <v>0</v>
      </c>
      <c r="L164" s="56">
        <v>2689</v>
      </c>
      <c r="M164" s="57"/>
      <c r="N164" s="50">
        <f t="shared" si="41"/>
        <v>1671.956999999999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16</v>
      </c>
      <c r="E165" s="62">
        <f t="shared" si="42"/>
        <v>0</v>
      </c>
      <c r="F165" s="62">
        <f t="shared" si="42"/>
        <v>7</v>
      </c>
      <c r="G165" s="62">
        <f t="shared" si="42"/>
        <v>19</v>
      </c>
      <c r="H165" s="62">
        <f t="shared" si="42"/>
        <v>5</v>
      </c>
      <c r="I165" s="63">
        <f t="shared" si="42"/>
        <v>47</v>
      </c>
      <c r="J165" s="64">
        <f>SUM(J158:J164)</f>
        <v>41042</v>
      </c>
      <c r="K165" s="65">
        <f>SUM(K158:K164)</f>
        <v>3490</v>
      </c>
      <c r="L165" s="66">
        <f>SUM(L158:L164)</f>
        <v>1032454</v>
      </c>
      <c r="M165" s="67"/>
      <c r="N165" s="68">
        <f>SUM(N158:N164)</f>
        <v>111152.80500000002</v>
      </c>
      <c r="O165" s="69">
        <f>SUM(O158:O164)</f>
        <v>10014.526000000003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41</v>
      </c>
      <c r="E167" s="46">
        <v>25</v>
      </c>
      <c r="F167" s="46">
        <v>0</v>
      </c>
      <c r="G167" s="46">
        <v>27</v>
      </c>
      <c r="H167" s="46">
        <v>0</v>
      </c>
      <c r="I167" s="47">
        <f>SUM(D167:H167)</f>
        <v>93</v>
      </c>
      <c r="J167" s="82">
        <v>114388</v>
      </c>
      <c r="K167" s="82">
        <v>1790808</v>
      </c>
      <c r="L167" s="82">
        <v>3654640</v>
      </c>
      <c r="M167" s="50"/>
      <c r="N167" s="83">
        <f t="shared" ref="N167:O169" si="43">N145+(J167/1000)</f>
        <v>429644.75799999951</v>
      </c>
      <c r="O167" s="50">
        <f t="shared" si="43"/>
        <v>685843.86800000025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7</v>
      </c>
      <c r="E168" s="46">
        <v>6</v>
      </c>
      <c r="F168" s="46">
        <v>0</v>
      </c>
      <c r="G168" s="46">
        <v>9</v>
      </c>
      <c r="H168" s="46">
        <v>2</v>
      </c>
      <c r="I168" s="47">
        <f>SUM(D168:H168)</f>
        <v>24</v>
      </c>
      <c r="J168" s="82">
        <v>7197</v>
      </c>
      <c r="K168" s="82">
        <v>18981</v>
      </c>
      <c r="L168" s="82">
        <v>410021</v>
      </c>
      <c r="M168" s="50"/>
      <c r="N168" s="83">
        <f t="shared" si="43"/>
        <v>59184.358000000015</v>
      </c>
      <c r="O168" s="50">
        <f t="shared" si="43"/>
        <v>64398.196000000004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45">
        <v>0</v>
      </c>
      <c r="E169" s="46">
        <v>0</v>
      </c>
      <c r="F169" s="46">
        <v>0</v>
      </c>
      <c r="G169" s="46">
        <v>0</v>
      </c>
      <c r="H169" s="46">
        <v>0</v>
      </c>
      <c r="I169" s="55">
        <f>SUM(D169:H169)</f>
        <v>0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48</v>
      </c>
      <c r="E170" s="62">
        <f t="shared" si="44"/>
        <v>31</v>
      </c>
      <c r="F170" s="62">
        <f t="shared" si="44"/>
        <v>0</v>
      </c>
      <c r="G170" s="62">
        <f t="shared" si="44"/>
        <v>36</v>
      </c>
      <c r="H170" s="62">
        <f t="shared" si="44"/>
        <v>2</v>
      </c>
      <c r="I170" s="63">
        <f t="shared" si="44"/>
        <v>117</v>
      </c>
      <c r="J170" s="64">
        <f t="shared" si="44"/>
        <v>121585</v>
      </c>
      <c r="K170" s="65">
        <f t="shared" si="44"/>
        <v>1809789</v>
      </c>
      <c r="L170" s="66">
        <f t="shared" si="44"/>
        <v>4064661</v>
      </c>
      <c r="M170" s="67"/>
      <c r="N170" s="221">
        <f>SUM(N167:N169)</f>
        <v>489269.3889999995</v>
      </c>
      <c r="O170" s="69">
        <f>SUM(O167:O169)</f>
        <v>750404.24800000025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64</v>
      </c>
      <c r="E171" s="90">
        <f t="shared" si="45"/>
        <v>31</v>
      </c>
      <c r="F171" s="90">
        <f t="shared" si="45"/>
        <v>7</v>
      </c>
      <c r="G171" s="90">
        <f t="shared" si="45"/>
        <v>55</v>
      </c>
      <c r="H171" s="90">
        <f t="shared" si="45"/>
        <v>7</v>
      </c>
      <c r="I171" s="91">
        <f t="shared" si="45"/>
        <v>164</v>
      </c>
      <c r="J171" s="92">
        <f t="shared" si="45"/>
        <v>162627</v>
      </c>
      <c r="K171" s="93">
        <f t="shared" si="45"/>
        <v>1813279</v>
      </c>
      <c r="L171" s="93">
        <f t="shared" si="45"/>
        <v>5097115</v>
      </c>
      <c r="M171" s="94"/>
      <c r="N171" s="95">
        <f>N165+N170</f>
        <v>600422.19399999955</v>
      </c>
      <c r="O171" s="94">
        <f>O165+O170</f>
        <v>760418.77400000021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618183.19399999955</v>
      </c>
      <c r="O176" s="121">
        <f>O171+O172</f>
        <v>766398.77400000021</v>
      </c>
      <c r="P176" s="119"/>
      <c r="Q176" s="23"/>
      <c r="R176" s="23"/>
    </row>
    <row r="177" spans="1:18" s="24" customFormat="1" ht="23.25" x14ac:dyDescent="0.35">
      <c r="A177" s="120">
        <f>A155+31</f>
        <v>42621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2</v>
      </c>
      <c r="G181" s="46">
        <v>2</v>
      </c>
      <c r="H181" s="46">
        <v>0</v>
      </c>
      <c r="I181" s="47">
        <f t="shared" si="46"/>
        <v>9</v>
      </c>
      <c r="J181" s="48">
        <v>11250</v>
      </c>
      <c r="K181" s="48">
        <v>1030</v>
      </c>
      <c r="L181" s="48">
        <v>262085</v>
      </c>
      <c r="M181" s="52"/>
      <c r="N181" s="50">
        <f t="shared" si="47"/>
        <v>48697.058000000019</v>
      </c>
      <c r="O181" s="50">
        <f t="shared" si="47"/>
        <v>3884.5320000000029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 t="s">
        <v>96</v>
      </c>
      <c r="D182" s="45">
        <v>4</v>
      </c>
      <c r="E182" s="46">
        <v>0</v>
      </c>
      <c r="F182" s="46">
        <v>1</v>
      </c>
      <c r="G182" s="46">
        <v>5</v>
      </c>
      <c r="H182" s="46">
        <v>3</v>
      </c>
      <c r="I182" s="47">
        <f t="shared" si="46"/>
        <v>13</v>
      </c>
      <c r="J182" s="48">
        <v>5248</v>
      </c>
      <c r="K182" s="48">
        <v>422</v>
      </c>
      <c r="L182" s="48">
        <v>109689</v>
      </c>
      <c r="M182" s="52"/>
      <c r="N182" s="50">
        <f t="shared" si="47"/>
        <v>13397.752999999997</v>
      </c>
      <c r="O182" s="50">
        <f t="shared" si="47"/>
        <v>1161.9279999999994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6"/>
        <v>2</v>
      </c>
      <c r="J183" s="48">
        <v>1933</v>
      </c>
      <c r="K183" s="48">
        <v>0</v>
      </c>
      <c r="L183" s="48">
        <v>69158</v>
      </c>
      <c r="M183" s="52"/>
      <c r="N183" s="50">
        <f t="shared" si="47"/>
        <v>6076.5720000000038</v>
      </c>
      <c r="O183" s="50">
        <f t="shared" si="47"/>
        <v>633.26899999999978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5</v>
      </c>
      <c r="E185" s="46">
        <v>0</v>
      </c>
      <c r="F185" s="46">
        <v>2</v>
      </c>
      <c r="G185" s="46">
        <v>6</v>
      </c>
      <c r="H185" s="46">
        <v>2</v>
      </c>
      <c r="I185" s="47">
        <f t="shared" si="46"/>
        <v>15</v>
      </c>
      <c r="J185" s="48">
        <v>15338</v>
      </c>
      <c r="K185" s="48">
        <v>1512</v>
      </c>
      <c r="L185" s="48">
        <v>518171</v>
      </c>
      <c r="M185" s="52"/>
      <c r="N185" s="50">
        <f t="shared" si="47"/>
        <v>21275.635000000009</v>
      </c>
      <c r="O185" s="50">
        <f t="shared" si="47"/>
        <v>2493.0530000000017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0</v>
      </c>
      <c r="G186" s="46">
        <v>3</v>
      </c>
      <c r="H186" s="46">
        <v>0</v>
      </c>
      <c r="I186" s="55">
        <f t="shared" si="46"/>
        <v>4</v>
      </c>
      <c r="J186" s="48">
        <v>2180</v>
      </c>
      <c r="K186" s="48">
        <v>0</v>
      </c>
      <c r="L186" s="56">
        <v>2620</v>
      </c>
      <c r="M186" s="57"/>
      <c r="N186" s="50">
        <f t="shared" si="47"/>
        <v>1674.136999999999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16</v>
      </c>
      <c r="E187" s="62">
        <f t="shared" si="48"/>
        <v>0</v>
      </c>
      <c r="F187" s="62">
        <f t="shared" si="48"/>
        <v>7</v>
      </c>
      <c r="G187" s="62">
        <f t="shared" si="48"/>
        <v>19</v>
      </c>
      <c r="H187" s="62">
        <f t="shared" si="48"/>
        <v>5</v>
      </c>
      <c r="I187" s="63">
        <f t="shared" si="48"/>
        <v>47</v>
      </c>
      <c r="J187" s="64">
        <f>SUM(J180:J186)</f>
        <v>35949</v>
      </c>
      <c r="K187" s="65">
        <f>SUM(K180:K186)</f>
        <v>2964</v>
      </c>
      <c r="L187" s="66">
        <f>SUM(L180:L186)</f>
        <v>961723</v>
      </c>
      <c r="M187" s="67"/>
      <c r="N187" s="68">
        <f>SUM(N180:N186)</f>
        <v>111188.75400000003</v>
      </c>
      <c r="O187" s="69">
        <f>SUM(O180:O186)</f>
        <v>10017.490000000003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40</v>
      </c>
      <c r="E189" s="46">
        <v>25</v>
      </c>
      <c r="F189" s="46">
        <v>0</v>
      </c>
      <c r="G189" s="46">
        <v>28</v>
      </c>
      <c r="H189" s="46">
        <v>0</v>
      </c>
      <c r="I189" s="47">
        <f>SUM(D189:H189)</f>
        <v>93</v>
      </c>
      <c r="J189" s="82">
        <v>110025</v>
      </c>
      <c r="K189" s="82">
        <v>1666000</v>
      </c>
      <c r="L189" s="82">
        <v>3428506</v>
      </c>
      <c r="M189" s="50"/>
      <c r="N189" s="83">
        <f t="shared" ref="N189:O191" si="49">N167+(J189/1000)</f>
        <v>429754.78299999953</v>
      </c>
      <c r="O189" s="50">
        <f t="shared" si="49"/>
        <v>687509.86800000025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7</v>
      </c>
      <c r="E190" s="46">
        <v>6</v>
      </c>
      <c r="F190" s="46">
        <v>1</v>
      </c>
      <c r="G190" s="46">
        <v>8</v>
      </c>
      <c r="H190" s="46">
        <v>2</v>
      </c>
      <c r="I190" s="47">
        <f>SUM(D190:H190)</f>
        <v>24</v>
      </c>
      <c r="J190" s="82">
        <v>6810</v>
      </c>
      <c r="K190" s="82">
        <v>18033</v>
      </c>
      <c r="L190" s="82">
        <v>385352</v>
      </c>
      <c r="M190" s="50"/>
      <c r="N190" s="83">
        <f t="shared" si="49"/>
        <v>59191.168000000012</v>
      </c>
      <c r="O190" s="50">
        <f t="shared" si="49"/>
        <v>64416.229000000007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45">
        <v>0</v>
      </c>
      <c r="E191" s="46">
        <v>0</v>
      </c>
      <c r="F191" s="46">
        <v>0</v>
      </c>
      <c r="G191" s="46">
        <v>0</v>
      </c>
      <c r="H191" s="46">
        <v>0</v>
      </c>
      <c r="I191" s="55">
        <f>SUM(D191:H191)</f>
        <v>0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47</v>
      </c>
      <c r="E192" s="62">
        <f t="shared" si="50"/>
        <v>31</v>
      </c>
      <c r="F192" s="62">
        <f t="shared" si="50"/>
        <v>1</v>
      </c>
      <c r="G192" s="62">
        <f t="shared" si="50"/>
        <v>36</v>
      </c>
      <c r="H192" s="62">
        <f t="shared" si="50"/>
        <v>2</v>
      </c>
      <c r="I192" s="63">
        <f t="shared" si="50"/>
        <v>117</v>
      </c>
      <c r="J192" s="64">
        <f t="shared" si="50"/>
        <v>116835</v>
      </c>
      <c r="K192" s="65">
        <f t="shared" si="50"/>
        <v>1684033</v>
      </c>
      <c r="L192" s="66">
        <f t="shared" si="50"/>
        <v>3813858</v>
      </c>
      <c r="M192" s="67"/>
      <c r="N192" s="221">
        <f>SUM(N189:N191)</f>
        <v>489386.22399999952</v>
      </c>
      <c r="O192" s="69">
        <f>SUM(O189:O191)</f>
        <v>752088.28100000031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63</v>
      </c>
      <c r="E193" s="90">
        <f t="shared" si="51"/>
        <v>31</v>
      </c>
      <c r="F193" s="90">
        <f t="shared" si="51"/>
        <v>8</v>
      </c>
      <c r="G193" s="90">
        <f t="shared" si="51"/>
        <v>55</v>
      </c>
      <c r="H193" s="90">
        <f t="shared" si="51"/>
        <v>7</v>
      </c>
      <c r="I193" s="91">
        <f t="shared" si="51"/>
        <v>164</v>
      </c>
      <c r="J193" s="92">
        <f t="shared" si="51"/>
        <v>152784</v>
      </c>
      <c r="K193" s="93">
        <f t="shared" si="51"/>
        <v>1686997</v>
      </c>
      <c r="L193" s="93">
        <f t="shared" si="51"/>
        <v>4775581</v>
      </c>
      <c r="M193" s="94"/>
      <c r="N193" s="95">
        <f>N187+N192</f>
        <v>600574.97799999954</v>
      </c>
      <c r="O193" s="94">
        <f>O187+O192</f>
        <v>762105.7710000003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618335.97799999954</v>
      </c>
      <c r="O198" s="121">
        <f>O193+O194</f>
        <v>768085.7710000003</v>
      </c>
      <c r="P198" s="119"/>
      <c r="Q198" s="23"/>
      <c r="R198" s="23"/>
    </row>
    <row r="199" spans="1:18" s="24" customFormat="1" ht="23.25" x14ac:dyDescent="0.35">
      <c r="A199" s="120">
        <f>A177+31</f>
        <v>42652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2</v>
      </c>
      <c r="G203" s="46">
        <v>2</v>
      </c>
      <c r="H203" s="46">
        <v>0</v>
      </c>
      <c r="I203" s="47">
        <f t="shared" si="52"/>
        <v>9</v>
      </c>
      <c r="J203" s="48">
        <v>16100</v>
      </c>
      <c r="K203" s="48">
        <v>1444</v>
      </c>
      <c r="L203" s="48">
        <v>310435</v>
      </c>
      <c r="M203" s="52"/>
      <c r="N203" s="50">
        <f t="shared" si="53"/>
        <v>48713.158000000018</v>
      </c>
      <c r="O203" s="50">
        <f t="shared" si="53"/>
        <v>3885.9760000000028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 t="s">
        <v>96</v>
      </c>
      <c r="D204" s="45">
        <v>3</v>
      </c>
      <c r="E204" s="46">
        <v>0</v>
      </c>
      <c r="F204" s="46">
        <v>1</v>
      </c>
      <c r="G204" s="46">
        <v>6</v>
      </c>
      <c r="H204" s="46">
        <v>3</v>
      </c>
      <c r="I204" s="47">
        <f t="shared" si="52"/>
        <v>13</v>
      </c>
      <c r="J204" s="48">
        <v>4402</v>
      </c>
      <c r="K204" s="48">
        <v>289</v>
      </c>
      <c r="L204" s="48">
        <v>86135</v>
      </c>
      <c r="M204" s="52"/>
      <c r="N204" s="50">
        <f t="shared" si="53"/>
        <v>13402.154999999997</v>
      </c>
      <c r="O204" s="50">
        <f t="shared" si="53"/>
        <v>1162.2169999999994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2063</v>
      </c>
      <c r="K205" s="48">
        <v>0</v>
      </c>
      <c r="L205" s="48">
        <v>71239</v>
      </c>
      <c r="M205" s="52"/>
      <c r="N205" s="50">
        <f t="shared" si="53"/>
        <v>6078.6350000000039</v>
      </c>
      <c r="O205" s="50">
        <f t="shared" si="53"/>
        <v>633.26899999999978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5</v>
      </c>
      <c r="E207" s="46">
        <v>0</v>
      </c>
      <c r="F207" s="46">
        <v>2</v>
      </c>
      <c r="G207" s="46">
        <v>6</v>
      </c>
      <c r="H207" s="46">
        <v>2</v>
      </c>
      <c r="I207" s="47">
        <f t="shared" si="52"/>
        <v>15</v>
      </c>
      <c r="J207" s="48">
        <v>16544</v>
      </c>
      <c r="K207" s="48">
        <v>1623</v>
      </c>
      <c r="L207" s="48">
        <v>538425</v>
      </c>
      <c r="M207" s="52"/>
      <c r="N207" s="50">
        <f t="shared" si="53"/>
        <v>21292.179000000011</v>
      </c>
      <c r="O207" s="50">
        <f t="shared" si="53"/>
        <v>2494.6760000000017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0</v>
      </c>
      <c r="G208" s="46">
        <v>3</v>
      </c>
      <c r="H208" s="46">
        <v>0</v>
      </c>
      <c r="I208" s="55">
        <f t="shared" si="52"/>
        <v>4</v>
      </c>
      <c r="J208" s="48">
        <v>2268</v>
      </c>
      <c r="K208" s="48">
        <v>0</v>
      </c>
      <c r="L208" s="56">
        <v>2730</v>
      </c>
      <c r="M208" s="57"/>
      <c r="N208" s="50">
        <f t="shared" si="53"/>
        <v>1676.4049999999991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15</v>
      </c>
      <c r="E209" s="62">
        <f t="shared" si="54"/>
        <v>0</v>
      </c>
      <c r="F209" s="62">
        <f t="shared" si="54"/>
        <v>7</v>
      </c>
      <c r="G209" s="62">
        <f t="shared" si="54"/>
        <v>20</v>
      </c>
      <c r="H209" s="62">
        <f t="shared" si="54"/>
        <v>5</v>
      </c>
      <c r="I209" s="63">
        <f t="shared" si="54"/>
        <v>47</v>
      </c>
      <c r="J209" s="64">
        <f>SUM(J202:J208)</f>
        <v>41377</v>
      </c>
      <c r="K209" s="65">
        <f>SUM(K202:K208)</f>
        <v>3356</v>
      </c>
      <c r="L209" s="66">
        <f>SUM(L202:L208)</f>
        <v>1008964</v>
      </c>
      <c r="M209" s="67"/>
      <c r="N209" s="68">
        <f>SUM(N202:N208)</f>
        <v>111230.13100000005</v>
      </c>
      <c r="O209" s="69">
        <f>SUM(O202:O208)</f>
        <v>10020.846000000003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42</v>
      </c>
      <c r="E211" s="46">
        <v>25</v>
      </c>
      <c r="F211" s="46">
        <v>0</v>
      </c>
      <c r="G211" s="46">
        <v>26</v>
      </c>
      <c r="H211" s="46">
        <v>0</v>
      </c>
      <c r="I211" s="47">
        <f>SUM(D211:H211)</f>
        <v>93</v>
      </c>
      <c r="J211" s="82">
        <v>111121</v>
      </c>
      <c r="K211" s="82">
        <v>1717362</v>
      </c>
      <c r="L211" s="82">
        <v>3617347</v>
      </c>
      <c r="M211" s="50"/>
      <c r="N211" s="83">
        <f t="shared" ref="N211:O213" si="55">N189+(J211/1000)</f>
        <v>429865.90399999951</v>
      </c>
      <c r="O211" s="50">
        <f t="shared" si="55"/>
        <v>689227.23000000021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7</v>
      </c>
      <c r="E212" s="46">
        <v>6</v>
      </c>
      <c r="F212" s="46">
        <v>0</v>
      </c>
      <c r="G212" s="46">
        <v>9</v>
      </c>
      <c r="H212" s="46">
        <v>2</v>
      </c>
      <c r="I212" s="47">
        <f>SUM(D212:H212)</f>
        <v>24</v>
      </c>
      <c r="J212" s="82">
        <v>7297</v>
      </c>
      <c r="K212" s="82">
        <v>19190</v>
      </c>
      <c r="L212" s="82">
        <v>399963</v>
      </c>
      <c r="M212" s="50"/>
      <c r="N212" s="83">
        <f t="shared" si="55"/>
        <v>59198.465000000011</v>
      </c>
      <c r="O212" s="50">
        <f t="shared" si="55"/>
        <v>64435.419000000009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45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49</v>
      </c>
      <c r="E214" s="62">
        <f t="shared" si="56"/>
        <v>31</v>
      </c>
      <c r="F214" s="62">
        <f t="shared" si="56"/>
        <v>0</v>
      </c>
      <c r="G214" s="62">
        <f t="shared" si="56"/>
        <v>35</v>
      </c>
      <c r="H214" s="62">
        <f t="shared" si="56"/>
        <v>2</v>
      </c>
      <c r="I214" s="63">
        <f t="shared" si="56"/>
        <v>117</v>
      </c>
      <c r="J214" s="64">
        <f t="shared" si="56"/>
        <v>118418</v>
      </c>
      <c r="K214" s="65">
        <f t="shared" si="56"/>
        <v>1736552</v>
      </c>
      <c r="L214" s="66">
        <f t="shared" si="56"/>
        <v>4017310</v>
      </c>
      <c r="M214" s="67"/>
      <c r="N214" s="221">
        <f>SUM(N211:N213)</f>
        <v>489504.64199999953</v>
      </c>
      <c r="O214" s="69">
        <f>SUM(O211:O213)</f>
        <v>753824.83300000022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64</v>
      </c>
      <c r="E215" s="90">
        <f t="shared" si="57"/>
        <v>31</v>
      </c>
      <c r="F215" s="90">
        <f t="shared" si="57"/>
        <v>7</v>
      </c>
      <c r="G215" s="90">
        <f t="shared" si="57"/>
        <v>55</v>
      </c>
      <c r="H215" s="90">
        <f t="shared" si="57"/>
        <v>7</v>
      </c>
      <c r="I215" s="91">
        <f t="shared" si="57"/>
        <v>164</v>
      </c>
      <c r="J215" s="92">
        <f t="shared" si="57"/>
        <v>159795</v>
      </c>
      <c r="K215" s="93">
        <f t="shared" si="57"/>
        <v>1739908</v>
      </c>
      <c r="L215" s="93">
        <f t="shared" si="57"/>
        <v>5026274</v>
      </c>
      <c r="M215" s="94"/>
      <c r="N215" s="95">
        <f>N209+N214</f>
        <v>600734.77299999958</v>
      </c>
      <c r="O215" s="94">
        <f>O209+O214</f>
        <v>763845.67900000024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618495.77299999958</v>
      </c>
      <c r="O220" s="121">
        <f>O215+O216</f>
        <v>769825.67900000024</v>
      </c>
      <c r="P220" s="119"/>
      <c r="Q220" s="23"/>
      <c r="R220" s="23"/>
    </row>
    <row r="221" spans="1:18" s="24" customFormat="1" ht="23.25" x14ac:dyDescent="0.35">
      <c r="A221" s="120">
        <f>A199+31</f>
        <v>42683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6</v>
      </c>
      <c r="E225" s="46">
        <v>0</v>
      </c>
      <c r="F225" s="46">
        <v>2</v>
      </c>
      <c r="G225" s="46">
        <v>1</v>
      </c>
      <c r="H225" s="46">
        <v>0</v>
      </c>
      <c r="I225" s="47">
        <f t="shared" si="58"/>
        <v>9</v>
      </c>
      <c r="J225" s="48">
        <v>18090</v>
      </c>
      <c r="K225" s="48">
        <v>1614</v>
      </c>
      <c r="L225" s="48">
        <v>424721</v>
      </c>
      <c r="M225" s="52"/>
      <c r="N225" s="50">
        <f t="shared" si="59"/>
        <v>48731.248000000014</v>
      </c>
      <c r="O225" s="50">
        <f t="shared" si="59"/>
        <v>3887.5900000000029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6</v>
      </c>
      <c r="H226" s="46">
        <v>3</v>
      </c>
      <c r="I226" s="47">
        <f t="shared" si="58"/>
        <v>13</v>
      </c>
      <c r="J226" s="48">
        <v>4147</v>
      </c>
      <c r="K226" s="48">
        <v>275</v>
      </c>
      <c r="L226" s="48">
        <v>90905</v>
      </c>
      <c r="M226" s="52"/>
      <c r="N226" s="50">
        <f t="shared" si="59"/>
        <v>13406.301999999998</v>
      </c>
      <c r="O226" s="50">
        <f t="shared" si="59"/>
        <v>1162.4919999999995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1953</v>
      </c>
      <c r="K227" s="48">
        <v>0</v>
      </c>
      <c r="L227" s="48">
        <v>68777</v>
      </c>
      <c r="M227" s="52"/>
      <c r="N227" s="50">
        <f t="shared" si="59"/>
        <v>6080.5880000000043</v>
      </c>
      <c r="O227" s="50">
        <f t="shared" si="59"/>
        <v>633.26899999999978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6</v>
      </c>
      <c r="E229" s="46">
        <v>0</v>
      </c>
      <c r="F229" s="46">
        <v>2</v>
      </c>
      <c r="G229" s="46">
        <v>5</v>
      </c>
      <c r="H229" s="46">
        <v>2</v>
      </c>
      <c r="I229" s="47">
        <f t="shared" si="58"/>
        <v>15</v>
      </c>
      <c r="J229" s="48">
        <v>17587</v>
      </c>
      <c r="K229" s="48">
        <v>1800</v>
      </c>
      <c r="L229" s="48">
        <v>514993</v>
      </c>
      <c r="M229" s="52"/>
      <c r="N229" s="50">
        <f>N207+(J229/1000)</f>
        <v>21309.766000000011</v>
      </c>
      <c r="O229" s="50">
        <f t="shared" si="59"/>
        <v>2496.4760000000019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0</v>
      </c>
      <c r="G230" s="46">
        <v>3</v>
      </c>
      <c r="H230" s="46">
        <v>0</v>
      </c>
      <c r="I230" s="55">
        <f t="shared" si="58"/>
        <v>4</v>
      </c>
      <c r="J230" s="48">
        <v>2255</v>
      </c>
      <c r="K230" s="48">
        <v>0</v>
      </c>
      <c r="L230" s="56">
        <v>2700</v>
      </c>
      <c r="M230" s="57"/>
      <c r="N230" s="50">
        <f t="shared" si="59"/>
        <v>1678.6599999999992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17</v>
      </c>
      <c r="E231" s="62">
        <f t="shared" si="60"/>
        <v>0</v>
      </c>
      <c r="F231" s="62">
        <f t="shared" si="60"/>
        <v>7</v>
      </c>
      <c r="G231" s="62">
        <f t="shared" si="60"/>
        <v>18</v>
      </c>
      <c r="H231" s="62">
        <f t="shared" si="60"/>
        <v>5</v>
      </c>
      <c r="I231" s="63">
        <f t="shared" si="60"/>
        <v>47</v>
      </c>
      <c r="J231" s="64">
        <f>SUM(J224:J230)</f>
        <v>44032</v>
      </c>
      <c r="K231" s="65">
        <f>SUM(K224:K230)</f>
        <v>3689</v>
      </c>
      <c r="L231" s="66">
        <f>SUM(L224:L230)</f>
        <v>1102096</v>
      </c>
      <c r="M231" s="67"/>
      <c r="N231" s="68">
        <f>SUM(N224:N230)</f>
        <v>111274.16300000003</v>
      </c>
      <c r="O231" s="69">
        <f>SUM(O224:O230)</f>
        <v>10024.535000000003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41</v>
      </c>
      <c r="E233" s="46">
        <v>26</v>
      </c>
      <c r="F233" s="46">
        <v>0</v>
      </c>
      <c r="G233" s="46">
        <v>26</v>
      </c>
      <c r="H233" s="46">
        <v>0</v>
      </c>
      <c r="I233" s="47">
        <f>SUM(D233:H233)</f>
        <v>93</v>
      </c>
      <c r="J233" s="82">
        <v>107964</v>
      </c>
      <c r="K233" s="82">
        <v>1742102</v>
      </c>
      <c r="L233" s="82">
        <v>3541868</v>
      </c>
      <c r="M233" s="50"/>
      <c r="N233" s="83">
        <f t="shared" ref="N233:O235" si="61">N211+(J233/1000)</f>
        <v>429973.86799999949</v>
      </c>
      <c r="O233" s="50">
        <f t="shared" si="61"/>
        <v>690969.33200000017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7</v>
      </c>
      <c r="E234" s="46">
        <v>6</v>
      </c>
      <c r="F234" s="46">
        <v>0</v>
      </c>
      <c r="G234" s="46">
        <v>9</v>
      </c>
      <c r="H234" s="46">
        <v>2</v>
      </c>
      <c r="I234" s="47">
        <f>SUM(D234:H234)</f>
        <v>24</v>
      </c>
      <c r="J234" s="82">
        <v>7048</v>
      </c>
      <c r="K234" s="82">
        <v>19004</v>
      </c>
      <c r="L234" s="82">
        <v>374278</v>
      </c>
      <c r="M234" s="50"/>
      <c r="N234" s="83">
        <f t="shared" si="61"/>
        <v>59205.513000000014</v>
      </c>
      <c r="O234" s="50">
        <f t="shared" si="61"/>
        <v>64454.42300000001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45">
        <v>0</v>
      </c>
      <c r="E235" s="46">
        <v>0</v>
      </c>
      <c r="F235" s="46">
        <v>0</v>
      </c>
      <c r="G235" s="46">
        <v>0</v>
      </c>
      <c r="H235" s="46">
        <v>0</v>
      </c>
      <c r="I235" s="55">
        <f>SUM(D235:H235)</f>
        <v>0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48</v>
      </c>
      <c r="E236" s="62">
        <f t="shared" si="62"/>
        <v>32</v>
      </c>
      <c r="F236" s="62">
        <f t="shared" si="62"/>
        <v>0</v>
      </c>
      <c r="G236" s="62">
        <f t="shared" si="62"/>
        <v>35</v>
      </c>
      <c r="H236" s="62">
        <f t="shared" si="62"/>
        <v>2</v>
      </c>
      <c r="I236" s="63">
        <f t="shared" si="62"/>
        <v>117</v>
      </c>
      <c r="J236" s="64">
        <f t="shared" si="62"/>
        <v>115012</v>
      </c>
      <c r="K236" s="65">
        <f t="shared" si="62"/>
        <v>1761106</v>
      </c>
      <c r="L236" s="66">
        <f t="shared" si="62"/>
        <v>3916146</v>
      </c>
      <c r="M236" s="67"/>
      <c r="N236" s="221">
        <f>SUM(N233:N235)</f>
        <v>489619.65399999951</v>
      </c>
      <c r="O236" s="69">
        <f>SUM(O233:O235)</f>
        <v>755585.93900000013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65</v>
      </c>
      <c r="E237" s="90">
        <f t="shared" si="63"/>
        <v>32</v>
      </c>
      <c r="F237" s="90">
        <f t="shared" si="63"/>
        <v>7</v>
      </c>
      <c r="G237" s="90">
        <f t="shared" si="63"/>
        <v>53</v>
      </c>
      <c r="H237" s="90">
        <f t="shared" si="63"/>
        <v>7</v>
      </c>
      <c r="I237" s="91">
        <f t="shared" si="63"/>
        <v>164</v>
      </c>
      <c r="J237" s="92">
        <f t="shared" si="63"/>
        <v>159044</v>
      </c>
      <c r="K237" s="93">
        <f t="shared" si="63"/>
        <v>1764795</v>
      </c>
      <c r="L237" s="93">
        <f t="shared" si="63"/>
        <v>5018242</v>
      </c>
      <c r="M237" s="94"/>
      <c r="N237" s="95">
        <f>N231+N236</f>
        <v>600893.81699999957</v>
      </c>
      <c r="O237" s="94">
        <f>O231+O236</f>
        <v>765610.47400000016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618654.81699999957</v>
      </c>
      <c r="O242" s="121">
        <f>O237+O238</f>
        <v>771590.47400000016</v>
      </c>
      <c r="P242" s="119"/>
      <c r="Q242" s="23"/>
      <c r="R242" s="23"/>
    </row>
    <row r="243" spans="1:18" s="24" customFormat="1" ht="23.25" x14ac:dyDescent="0.35">
      <c r="A243" s="120">
        <f>A221+31</f>
        <v>42714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6</v>
      </c>
      <c r="E247" s="46">
        <v>0</v>
      </c>
      <c r="F247" s="46">
        <v>2</v>
      </c>
      <c r="G247" s="46">
        <v>1</v>
      </c>
      <c r="H247" s="46">
        <v>0</v>
      </c>
      <c r="I247" s="47">
        <f t="shared" si="64"/>
        <v>9</v>
      </c>
      <c r="J247" s="48">
        <v>17882</v>
      </c>
      <c r="K247" s="48">
        <v>1596</v>
      </c>
      <c r="L247" s="48">
        <v>417916</v>
      </c>
      <c r="M247" s="52"/>
      <c r="N247" s="50">
        <f t="shared" si="65"/>
        <v>48749.130000000012</v>
      </c>
      <c r="O247" s="50">
        <f t="shared" si="65"/>
        <v>3889.1860000000029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3</v>
      </c>
      <c r="E248" s="46">
        <v>0</v>
      </c>
      <c r="F248" s="46">
        <v>1</v>
      </c>
      <c r="G248" s="46">
        <v>6</v>
      </c>
      <c r="H248" s="46">
        <v>3</v>
      </c>
      <c r="I248" s="47">
        <f t="shared" si="64"/>
        <v>13</v>
      </c>
      <c r="J248" s="48">
        <v>4196</v>
      </c>
      <c r="K248" s="48">
        <v>278</v>
      </c>
      <c r="L248" s="48">
        <v>108015</v>
      </c>
      <c r="M248" s="52"/>
      <c r="N248" s="50">
        <f t="shared" si="65"/>
        <v>13410.497999999998</v>
      </c>
      <c r="O248" s="50">
        <f t="shared" si="65"/>
        <v>1162.7699999999995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1960</v>
      </c>
      <c r="K249" s="48">
        <v>0</v>
      </c>
      <c r="L249" s="48">
        <v>70537</v>
      </c>
      <c r="M249" s="52"/>
      <c r="N249" s="50">
        <f t="shared" si="65"/>
        <v>6082.5480000000043</v>
      </c>
      <c r="O249" s="50">
        <f t="shared" si="65"/>
        <v>633.26899999999978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5</v>
      </c>
      <c r="E251" s="46">
        <v>0</v>
      </c>
      <c r="F251" s="46">
        <v>2</v>
      </c>
      <c r="G251" s="46">
        <v>7</v>
      </c>
      <c r="H251" s="46">
        <v>2</v>
      </c>
      <c r="I251" s="47">
        <f t="shared" si="64"/>
        <v>16</v>
      </c>
      <c r="J251" s="48">
        <v>17256</v>
      </c>
      <c r="K251" s="48">
        <v>1747</v>
      </c>
      <c r="L251" s="48">
        <v>508653</v>
      </c>
      <c r="M251" s="52"/>
      <c r="N251" s="50">
        <f t="shared" si="65"/>
        <v>21327.022000000012</v>
      </c>
      <c r="O251" s="50">
        <f t="shared" si="65"/>
        <v>2498.2230000000018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2468.5</v>
      </c>
      <c r="K252" s="48">
        <v>0</v>
      </c>
      <c r="L252" s="56">
        <v>2806</v>
      </c>
      <c r="M252" s="57"/>
      <c r="N252" s="50">
        <f t="shared" si="65"/>
        <v>1681.1284999999991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17</v>
      </c>
      <c r="E253" s="62">
        <f t="shared" si="66"/>
        <v>0</v>
      </c>
      <c r="F253" s="62">
        <f t="shared" si="66"/>
        <v>7</v>
      </c>
      <c r="G253" s="62">
        <f t="shared" si="66"/>
        <v>19</v>
      </c>
      <c r="H253" s="62">
        <f t="shared" si="66"/>
        <v>5</v>
      </c>
      <c r="I253" s="63">
        <f t="shared" si="66"/>
        <v>48</v>
      </c>
      <c r="J253" s="64">
        <f>SUM(J246:J252)</f>
        <v>43762.5</v>
      </c>
      <c r="K253" s="65">
        <f>SUM(K246:K252)</f>
        <v>3621</v>
      </c>
      <c r="L253" s="66">
        <f>SUM(L246:L252)</f>
        <v>1107927</v>
      </c>
      <c r="M253" s="67"/>
      <c r="N253" s="68">
        <f>SUM(N246:N252)</f>
        <v>111317.92550000004</v>
      </c>
      <c r="O253" s="69">
        <f>SUM(O246:O252)</f>
        <v>10028.156000000003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40</v>
      </c>
      <c r="E255" s="46">
        <v>26</v>
      </c>
      <c r="F255" s="46">
        <v>0</v>
      </c>
      <c r="G255" s="46">
        <v>27</v>
      </c>
      <c r="H255" s="46">
        <v>0</v>
      </c>
      <c r="I255" s="47">
        <f>SUM(D255:H255)</f>
        <v>93</v>
      </c>
      <c r="J255" s="82">
        <v>106753</v>
      </c>
      <c r="K255" s="82">
        <v>1838307</v>
      </c>
      <c r="L255" s="82">
        <v>3561261</v>
      </c>
      <c r="M255" s="50"/>
      <c r="N255" s="83">
        <f t="shared" ref="N255:O257" si="67">N233+(J255/1000)</f>
        <v>430080.62099999952</v>
      </c>
      <c r="O255" s="50">
        <f t="shared" si="67"/>
        <v>692807.6390000002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7</v>
      </c>
      <c r="E256" s="46">
        <v>6</v>
      </c>
      <c r="F256" s="46">
        <v>0</v>
      </c>
      <c r="G256" s="46">
        <v>9</v>
      </c>
      <c r="H256" s="46">
        <v>2</v>
      </c>
      <c r="I256" s="47">
        <f>SUM(D256:H256)</f>
        <v>24</v>
      </c>
      <c r="J256" s="82">
        <v>3758</v>
      </c>
      <c r="K256" s="82">
        <v>11885</v>
      </c>
      <c r="L256" s="82">
        <v>239218</v>
      </c>
      <c r="M256" s="50"/>
      <c r="N256" s="83">
        <f t="shared" si="67"/>
        <v>59209.271000000015</v>
      </c>
      <c r="O256" s="50">
        <f t="shared" si="67"/>
        <v>64466.308000000012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45">
        <v>0</v>
      </c>
      <c r="E257" s="46">
        <v>0</v>
      </c>
      <c r="F257" s="46">
        <v>0</v>
      </c>
      <c r="G257" s="46">
        <v>0</v>
      </c>
      <c r="H257" s="46">
        <v>0</v>
      </c>
      <c r="I257" s="55">
        <f>SUM(D257:H257)</f>
        <v>0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47</v>
      </c>
      <c r="E258" s="62">
        <f t="shared" si="68"/>
        <v>32</v>
      </c>
      <c r="F258" s="62">
        <f t="shared" si="68"/>
        <v>0</v>
      </c>
      <c r="G258" s="62">
        <f t="shared" si="68"/>
        <v>36</v>
      </c>
      <c r="H258" s="62">
        <f t="shared" si="68"/>
        <v>2</v>
      </c>
      <c r="I258" s="63">
        <f t="shared" si="68"/>
        <v>117</v>
      </c>
      <c r="J258" s="64">
        <f t="shared" si="68"/>
        <v>110511</v>
      </c>
      <c r="K258" s="65">
        <f t="shared" si="68"/>
        <v>1850192</v>
      </c>
      <c r="L258" s="66">
        <f t="shared" si="68"/>
        <v>3800479</v>
      </c>
      <c r="M258" s="67"/>
      <c r="N258" s="221">
        <f>SUM(N255:N257)</f>
        <v>489730.16499999951</v>
      </c>
      <c r="O258" s="69">
        <f>SUM(O255:O257)</f>
        <v>757436.13100000017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64</v>
      </c>
      <c r="E259" s="90">
        <f t="shared" si="69"/>
        <v>32</v>
      </c>
      <c r="F259" s="90">
        <f t="shared" si="69"/>
        <v>7</v>
      </c>
      <c r="G259" s="90">
        <f t="shared" si="69"/>
        <v>55</v>
      </c>
      <c r="H259" s="90">
        <f t="shared" si="69"/>
        <v>7</v>
      </c>
      <c r="I259" s="91">
        <f t="shared" si="69"/>
        <v>165</v>
      </c>
      <c r="J259" s="92">
        <f t="shared" si="69"/>
        <v>154273.5</v>
      </c>
      <c r="K259" s="93">
        <f t="shared" si="69"/>
        <v>1853813</v>
      </c>
      <c r="L259" s="93">
        <f t="shared" si="69"/>
        <v>4908406</v>
      </c>
      <c r="M259" s="94"/>
      <c r="N259" s="95">
        <f>N253+N258</f>
        <v>601048.09049999958</v>
      </c>
      <c r="O259" s="94">
        <f>O253+O258</f>
        <v>767464.28700000013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618809.09049999958</v>
      </c>
      <c r="O264" s="121">
        <f>O259+O260</f>
        <v>773444.28700000013</v>
      </c>
      <c r="P264" s="119"/>
      <c r="Q264" s="23"/>
      <c r="R264" s="23"/>
    </row>
    <row r="265" spans="1:18" s="24" customFormat="1" ht="18.75" x14ac:dyDescent="0.2">
      <c r="A265" s="122" t="s">
        <v>100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>J4+J26+J48+J70+J92+J114+J136+J158+J180+J202+J224+J246</f>
        <v>0</v>
      </c>
      <c r="K268" s="50">
        <f t="shared" ref="J268:L274" si="72">K4+K26+K48+K70+K92+K114+K136+K158+K180+K202+K224+K246</f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6</v>
      </c>
      <c r="E269" s="76">
        <f t="shared" si="70"/>
        <v>0</v>
      </c>
      <c r="F269" s="76">
        <f t="shared" si="70"/>
        <v>2</v>
      </c>
      <c r="G269" s="76">
        <f t="shared" si="70"/>
        <v>1</v>
      </c>
      <c r="H269" s="76">
        <f t="shared" si="70"/>
        <v>0</v>
      </c>
      <c r="I269" s="47">
        <f t="shared" si="71"/>
        <v>9</v>
      </c>
      <c r="J269" s="146">
        <f>J5+J27+J49+J71+J93+J115+J137+J159+J181+J203+J225+J247</f>
        <v>169519</v>
      </c>
      <c r="K269" s="50">
        <f t="shared" si="72"/>
        <v>15199</v>
      </c>
      <c r="L269" s="50">
        <f t="shared" si="72"/>
        <v>3639972</v>
      </c>
      <c r="M269" s="52"/>
      <c r="N269" s="50">
        <f t="shared" ref="N269:O274" si="73">N247</f>
        <v>48749.130000000012</v>
      </c>
      <c r="O269" s="50">
        <f t="shared" si="73"/>
        <v>3889.1860000000029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3</v>
      </c>
      <c r="E270" s="76">
        <f t="shared" si="70"/>
        <v>0</v>
      </c>
      <c r="F270" s="76">
        <f t="shared" si="70"/>
        <v>1</v>
      </c>
      <c r="G270" s="76">
        <f t="shared" si="70"/>
        <v>6</v>
      </c>
      <c r="H270" s="76">
        <f t="shared" si="70"/>
        <v>3</v>
      </c>
      <c r="I270" s="47">
        <f t="shared" si="71"/>
        <v>13</v>
      </c>
      <c r="J270" s="146">
        <f t="shared" si="72"/>
        <v>50853</v>
      </c>
      <c r="K270" s="50">
        <f t="shared" si="72"/>
        <v>3493</v>
      </c>
      <c r="L270" s="50">
        <f t="shared" si="72"/>
        <v>1073549</v>
      </c>
      <c r="M270" s="52"/>
      <c r="N270" s="50">
        <f t="shared" si="73"/>
        <v>13410.497999999998</v>
      </c>
      <c r="O270" s="50">
        <f t="shared" si="73"/>
        <v>1162.7699999999995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9513</v>
      </c>
      <c r="K271" s="50">
        <f t="shared" si="72"/>
        <v>0</v>
      </c>
      <c r="L271" s="50">
        <f t="shared" si="72"/>
        <v>334139</v>
      </c>
      <c r="M271" s="52"/>
      <c r="N271" s="50">
        <f t="shared" si="73"/>
        <v>6082.5480000000043</v>
      </c>
      <c r="O271" s="50">
        <f t="shared" si="73"/>
        <v>633.26899999999978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5</v>
      </c>
      <c r="E273" s="76">
        <f t="shared" si="70"/>
        <v>0</v>
      </c>
      <c r="F273" s="76">
        <f t="shared" si="70"/>
        <v>2</v>
      </c>
      <c r="G273" s="76">
        <f t="shared" si="70"/>
        <v>7</v>
      </c>
      <c r="H273" s="76">
        <f t="shared" si="70"/>
        <v>2</v>
      </c>
      <c r="I273" s="47">
        <f t="shared" si="71"/>
        <v>16</v>
      </c>
      <c r="J273" s="146">
        <f t="shared" si="72"/>
        <v>214939</v>
      </c>
      <c r="K273" s="50">
        <f t="shared" si="72"/>
        <v>20949</v>
      </c>
      <c r="L273" s="50">
        <f t="shared" si="72"/>
        <v>6552451</v>
      </c>
      <c r="M273" s="52"/>
      <c r="N273" s="50">
        <f t="shared" si="73"/>
        <v>21327.022000000012</v>
      </c>
      <c r="O273" s="50">
        <f t="shared" si="73"/>
        <v>2498.2230000000018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22787.5</v>
      </c>
      <c r="K274" s="147">
        <f t="shared" si="72"/>
        <v>0</v>
      </c>
      <c r="L274" s="147">
        <f t="shared" si="72"/>
        <v>28867</v>
      </c>
      <c r="M274" s="57"/>
      <c r="N274" s="50">
        <f t="shared" si="73"/>
        <v>1681.1284999999991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17</v>
      </c>
      <c r="E275" s="151">
        <f t="shared" si="74"/>
        <v>0</v>
      </c>
      <c r="F275" s="151">
        <f t="shared" si="74"/>
        <v>7</v>
      </c>
      <c r="G275" s="151">
        <f t="shared" si="74"/>
        <v>19</v>
      </c>
      <c r="H275" s="151">
        <f t="shared" si="74"/>
        <v>5</v>
      </c>
      <c r="I275" s="152">
        <f t="shared" si="74"/>
        <v>48</v>
      </c>
      <c r="J275" s="153">
        <f t="shared" si="74"/>
        <v>467611.5</v>
      </c>
      <c r="K275" s="154">
        <f t="shared" si="74"/>
        <v>39641</v>
      </c>
      <c r="L275" s="155">
        <f t="shared" si="74"/>
        <v>11628978</v>
      </c>
      <c r="M275" s="156"/>
      <c r="N275" s="157">
        <f>SUM(N268:N274)</f>
        <v>111317.92550000004</v>
      </c>
      <c r="O275" s="158">
        <f>SUM(O268:O274)</f>
        <v>10028.156000000003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40</v>
      </c>
      <c r="E277" s="76">
        <f t="shared" si="75"/>
        <v>26</v>
      </c>
      <c r="F277" s="76">
        <f t="shared" si="75"/>
        <v>0</v>
      </c>
      <c r="G277" s="76">
        <f t="shared" si="75"/>
        <v>27</v>
      </c>
      <c r="H277" s="76">
        <f t="shared" si="75"/>
        <v>0</v>
      </c>
      <c r="I277" s="47">
        <f>SUM(D277:H277)</f>
        <v>93</v>
      </c>
      <c r="J277" s="146">
        <f t="shared" ref="J277:L279" si="76">J13+J35+J57+J79+J101+J123+J145+J167+J189+J211+J233+J255</f>
        <v>1394924</v>
      </c>
      <c r="K277" s="77">
        <f t="shared" si="76"/>
        <v>20683945</v>
      </c>
      <c r="L277" s="77">
        <f t="shared" si="76"/>
        <v>42460237</v>
      </c>
      <c r="M277" s="50"/>
      <c r="N277" s="83">
        <f t="shared" ref="N277:O279" si="77">N255</f>
        <v>430080.62099999952</v>
      </c>
      <c r="O277" s="50">
        <f t="shared" si="77"/>
        <v>692807.6390000002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7</v>
      </c>
      <c r="E278" s="76">
        <f t="shared" si="75"/>
        <v>6</v>
      </c>
      <c r="F278" s="76">
        <f t="shared" si="75"/>
        <v>0</v>
      </c>
      <c r="G278" s="76">
        <f t="shared" si="75"/>
        <v>9</v>
      </c>
      <c r="H278" s="76">
        <f t="shared" si="75"/>
        <v>2</v>
      </c>
      <c r="I278" s="47">
        <f>SUM(D278:H278)</f>
        <v>24</v>
      </c>
      <c r="J278" s="146">
        <f t="shared" si="76"/>
        <v>71502</v>
      </c>
      <c r="K278" s="77">
        <f t="shared" si="76"/>
        <v>192401</v>
      </c>
      <c r="L278" s="77">
        <f t="shared" si="76"/>
        <v>3949401</v>
      </c>
      <c r="M278" s="50"/>
      <c r="N278" s="83">
        <f t="shared" si="77"/>
        <v>59209.271000000015</v>
      </c>
      <c r="O278" s="50">
        <f t="shared" si="77"/>
        <v>64466.308000000012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0</v>
      </c>
      <c r="I279" s="55">
        <f>SUM(D279:H279)</f>
        <v>0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47</v>
      </c>
      <c r="E280" s="151">
        <f t="shared" si="78"/>
        <v>32</v>
      </c>
      <c r="F280" s="151">
        <f t="shared" si="78"/>
        <v>0</v>
      </c>
      <c r="G280" s="151">
        <f t="shared" si="78"/>
        <v>36</v>
      </c>
      <c r="H280" s="151">
        <f t="shared" si="78"/>
        <v>2</v>
      </c>
      <c r="I280" s="152">
        <f t="shared" si="78"/>
        <v>117</v>
      </c>
      <c r="J280" s="153">
        <f t="shared" si="78"/>
        <v>1466426</v>
      </c>
      <c r="K280" s="155">
        <f t="shared" si="78"/>
        <v>20876346</v>
      </c>
      <c r="L280" s="155">
        <f t="shared" si="78"/>
        <v>46409638</v>
      </c>
      <c r="M280" s="156"/>
      <c r="N280" s="224">
        <f>SUM(N277:N279)</f>
        <v>489730.16499999951</v>
      </c>
      <c r="O280" s="158">
        <f>SUM(O277:O279)</f>
        <v>757436.13100000017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64</v>
      </c>
      <c r="E281" s="90">
        <f t="shared" si="79"/>
        <v>32</v>
      </c>
      <c r="F281" s="90">
        <f t="shared" si="79"/>
        <v>7</v>
      </c>
      <c r="G281" s="90">
        <f t="shared" si="79"/>
        <v>55</v>
      </c>
      <c r="H281" s="90">
        <f t="shared" si="79"/>
        <v>7</v>
      </c>
      <c r="I281" s="91">
        <f t="shared" si="79"/>
        <v>165</v>
      </c>
      <c r="J281" s="92">
        <f t="shared" si="79"/>
        <v>1934037.5</v>
      </c>
      <c r="K281" s="93">
        <f t="shared" si="79"/>
        <v>20915987</v>
      </c>
      <c r="L281" s="93">
        <f t="shared" si="79"/>
        <v>58038616</v>
      </c>
      <c r="M281" s="94"/>
      <c r="N281" s="95">
        <f>N275+N280</f>
        <v>601048.09049999958</v>
      </c>
      <c r="O281" s="94">
        <f>O275+O280</f>
        <v>767464.28700000013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618809.09049999958</v>
      </c>
      <c r="O286" s="195">
        <f>O281+O282</f>
        <v>773444.28700000013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42106</v>
      </c>
      <c r="K433" s="209">
        <f>K11</f>
        <v>3765</v>
      </c>
      <c r="L433" s="209">
        <f>L11</f>
        <v>1027535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38418</v>
      </c>
      <c r="K434" s="209">
        <f>K33</f>
        <v>3380</v>
      </c>
      <c r="L434" s="209">
        <f>L33</f>
        <v>990049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40808</v>
      </c>
      <c r="K435" s="209">
        <f>K55</f>
        <v>3374</v>
      </c>
      <c r="L435" s="209">
        <f>L55</f>
        <v>1037543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36111</v>
      </c>
      <c r="K436" s="209">
        <f>K77</f>
        <v>3107</v>
      </c>
      <c r="L436" s="209">
        <f>L77</f>
        <v>852486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36491</v>
      </c>
      <c r="K437" s="209">
        <f>K99</f>
        <v>3103</v>
      </c>
      <c r="L437" s="209">
        <f>L99</f>
        <v>867614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33544</v>
      </c>
      <c r="K438" s="209">
        <f>K121</f>
        <v>2896</v>
      </c>
      <c r="L438" s="209">
        <f>L121</f>
        <v>816743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33971</v>
      </c>
      <c r="K439" s="209">
        <f>K143</f>
        <v>2896</v>
      </c>
      <c r="L439" s="209">
        <f>L143</f>
        <v>823844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41042</v>
      </c>
      <c r="K440" s="209">
        <f>K165</f>
        <v>3490</v>
      </c>
      <c r="L440" s="209">
        <f>L165</f>
        <v>1032454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35949</v>
      </c>
      <c r="K441" s="209">
        <f>K187</f>
        <v>2964</v>
      </c>
      <c r="L441" s="209">
        <f>L187</f>
        <v>961723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41377</v>
      </c>
      <c r="K442" s="209">
        <f>K209</f>
        <v>3356</v>
      </c>
      <c r="L442" s="209">
        <f>L209</f>
        <v>1008964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44032</v>
      </c>
      <c r="K443" s="209">
        <f>K231</f>
        <v>3689</v>
      </c>
      <c r="L443" s="209">
        <f>L231</f>
        <v>1102096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43762.5</v>
      </c>
      <c r="K444" s="209">
        <f>K253</f>
        <v>3621</v>
      </c>
      <c r="L444" s="209">
        <f>L253</f>
        <v>1107927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137674</v>
      </c>
      <c r="K449" s="209">
        <f>K16</f>
        <v>2119009</v>
      </c>
      <c r="L449" s="209">
        <f>L16</f>
        <v>4278314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124049</v>
      </c>
      <c r="K450" s="209">
        <f>K38</f>
        <v>1775604</v>
      </c>
      <c r="L450" s="209">
        <f>L38</f>
        <v>3702910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131889</v>
      </c>
      <c r="K451" s="209">
        <f>K60</f>
        <v>1857883</v>
      </c>
      <c r="L451" s="209">
        <f>L60</f>
        <v>4017637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122446</v>
      </c>
      <c r="K452" s="209">
        <f>K82</f>
        <v>1703565</v>
      </c>
      <c r="L452" s="209">
        <f>L82</f>
        <v>3583914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126586</v>
      </c>
      <c r="K453" s="209">
        <f>K104</f>
        <v>1537430</v>
      </c>
      <c r="L453" s="209">
        <f>L104</f>
        <v>3567789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124501</v>
      </c>
      <c r="K454" s="209">
        <f>K126</f>
        <v>1426823</v>
      </c>
      <c r="L454" s="209">
        <f>L126</f>
        <v>3775193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116920</v>
      </c>
      <c r="K455" s="209">
        <f>K148</f>
        <v>1614360</v>
      </c>
      <c r="L455" s="209">
        <f>L148</f>
        <v>3871427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121585</v>
      </c>
      <c r="K456" s="209">
        <f>K170</f>
        <v>1809789</v>
      </c>
      <c r="L456" s="209">
        <f>L170</f>
        <v>4064661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116835</v>
      </c>
      <c r="K457" s="209">
        <f>K192</f>
        <v>1684033</v>
      </c>
      <c r="L457" s="209">
        <f>L192</f>
        <v>3813858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118418</v>
      </c>
      <c r="K458" s="209">
        <f>K214</f>
        <v>1736552</v>
      </c>
      <c r="L458" s="209">
        <f>L214</f>
        <v>4017310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115012</v>
      </c>
      <c r="K459" s="209">
        <f>K236</f>
        <v>1761106</v>
      </c>
      <c r="L459" s="209">
        <f>L236</f>
        <v>3916146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110511</v>
      </c>
      <c r="K460" s="209">
        <f>K258</f>
        <v>1850192</v>
      </c>
      <c r="L460" s="209">
        <f>L258</f>
        <v>3800479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179780</v>
      </c>
      <c r="K465" s="209">
        <f>K17</f>
        <v>2122774</v>
      </c>
      <c r="L465" s="209">
        <f>L17</f>
        <v>5305849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162467</v>
      </c>
      <c r="K466" s="209">
        <f>K39</f>
        <v>1778984</v>
      </c>
      <c r="L466" s="209">
        <f>L39</f>
        <v>4692959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172697</v>
      </c>
      <c r="K467" s="209">
        <f>K61</f>
        <v>1861257</v>
      </c>
      <c r="L467" s="209">
        <f>L61</f>
        <v>5055180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158557</v>
      </c>
      <c r="K468" s="209">
        <f>K83</f>
        <v>1706672</v>
      </c>
      <c r="L468" s="209">
        <f>L83</f>
        <v>4436400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163077</v>
      </c>
      <c r="K469" s="209">
        <f>K105</f>
        <v>1540533</v>
      </c>
      <c r="L469" s="209">
        <f>L105</f>
        <v>4435403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158045</v>
      </c>
      <c r="K470" s="209">
        <f>K127</f>
        <v>1429719</v>
      </c>
      <c r="L470" s="209">
        <f>L127</f>
        <v>4591936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150891</v>
      </c>
      <c r="K471" s="209">
        <f>K149</f>
        <v>1617256</v>
      </c>
      <c r="L471" s="209">
        <f>L149</f>
        <v>4695271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162627</v>
      </c>
      <c r="K472" s="209">
        <f>K171</f>
        <v>1813279</v>
      </c>
      <c r="L472" s="209">
        <f>L171</f>
        <v>5097115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152784</v>
      </c>
      <c r="K473" s="209">
        <f>K193</f>
        <v>1686997</v>
      </c>
      <c r="L473" s="209">
        <f>L193</f>
        <v>4775581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159795</v>
      </c>
      <c r="K474" s="209">
        <f>K215</f>
        <v>1739908</v>
      </c>
      <c r="L474" s="209">
        <f>L215</f>
        <v>5026274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159044</v>
      </c>
      <c r="K475" s="209">
        <f>K237</f>
        <v>1764795</v>
      </c>
      <c r="L475" s="209">
        <f>L237</f>
        <v>5018242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154273.5</v>
      </c>
      <c r="K476" s="209">
        <f>K259</f>
        <v>1853813</v>
      </c>
      <c r="L476" s="209">
        <f>L259</f>
        <v>4908406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1C5D-7E2B-4766-8AF6-CD17D59C42A7}">
  <sheetPr>
    <tabColor theme="0"/>
  </sheetPr>
  <dimension ref="A1:AD480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42008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'2014'!N246+(J4/1000)</f>
        <v>18549.499</v>
      </c>
      <c r="O4" s="50">
        <f>'2014'!O246+(K4/1000)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5</v>
      </c>
      <c r="E5" s="46">
        <v>0</v>
      </c>
      <c r="F5" s="46">
        <v>2</v>
      </c>
      <c r="G5" s="46">
        <v>2</v>
      </c>
      <c r="H5" s="46">
        <v>0</v>
      </c>
      <c r="I5" s="47">
        <f t="shared" si="0"/>
        <v>9</v>
      </c>
      <c r="J5" s="48">
        <v>17938</v>
      </c>
      <c r="K5" s="48">
        <v>1613</v>
      </c>
      <c r="L5" s="48">
        <v>368948</v>
      </c>
      <c r="M5" s="52"/>
      <c r="N5" s="50">
        <f>'2014'!N247+(J5/1000)</f>
        <v>48371.890000000029</v>
      </c>
      <c r="O5" s="50">
        <f>'2014'!O247+(K5/1000)</f>
        <v>3855.2380000000026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1</v>
      </c>
      <c r="G6" s="46">
        <v>4</v>
      </c>
      <c r="H6" s="46">
        <v>3</v>
      </c>
      <c r="I6" s="47">
        <f t="shared" si="0"/>
        <v>11</v>
      </c>
      <c r="J6" s="48">
        <v>7356</v>
      </c>
      <c r="K6" s="48">
        <v>661</v>
      </c>
      <c r="L6" s="48">
        <v>100069</v>
      </c>
      <c r="M6" s="52"/>
      <c r="N6" s="50">
        <f>'2014'!N248+(J6/1000)</f>
        <v>13297.411</v>
      </c>
      <c r="O6" s="50">
        <f>'2014'!O248+(K6/1000)</f>
        <v>1153.7979999999998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2342</v>
      </c>
      <c r="K7" s="48">
        <v>286</v>
      </c>
      <c r="L7" s="48">
        <v>80464</v>
      </c>
      <c r="M7" s="52"/>
      <c r="N7" s="50">
        <f>'2014'!N249+(J7/1000)</f>
        <v>6069.3380000000034</v>
      </c>
      <c r="O7" s="50">
        <f>'2014'!O249+(K7/1000)</f>
        <v>632.81799999999976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'2014'!N250+(J8/1000)</f>
        <v>1518.1</v>
      </c>
      <c r="O8" s="50">
        <f>'2014'!O250+(K8/1000)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7</v>
      </c>
      <c r="E9" s="46">
        <v>0</v>
      </c>
      <c r="F9" s="46">
        <v>2</v>
      </c>
      <c r="G9" s="46">
        <v>4</v>
      </c>
      <c r="H9" s="46">
        <v>2</v>
      </c>
      <c r="I9" s="47">
        <f t="shared" si="0"/>
        <v>15</v>
      </c>
      <c r="J9" s="48">
        <v>31333</v>
      </c>
      <c r="K9" s="48">
        <v>2527</v>
      </c>
      <c r="L9" s="48">
        <v>680853</v>
      </c>
      <c r="M9" s="52"/>
      <c r="N9" s="50">
        <f>'2014'!N251+(J9/1000)</f>
        <v>20824.198000000008</v>
      </c>
      <c r="O9" s="50">
        <f>'2014'!O251+(K9/1000)</f>
        <v>2453.9120000000016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2303</v>
      </c>
      <c r="K10" s="48">
        <v>0</v>
      </c>
      <c r="L10" s="56">
        <v>2627</v>
      </c>
      <c r="M10" s="57"/>
      <c r="N10" s="50">
        <f>'2014'!N252+(J10/1000)</f>
        <v>1634.5069999999992</v>
      </c>
      <c r="O10" s="50">
        <f>'2014'!O252+(K10/1000)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17</v>
      </c>
      <c r="E11" s="62">
        <f t="shared" si="1"/>
        <v>0</v>
      </c>
      <c r="F11" s="62">
        <f t="shared" si="1"/>
        <v>7</v>
      </c>
      <c r="G11" s="62">
        <f t="shared" si="1"/>
        <v>16</v>
      </c>
      <c r="H11" s="62">
        <f t="shared" si="1"/>
        <v>5</v>
      </c>
      <c r="I11" s="63">
        <f t="shared" si="1"/>
        <v>45</v>
      </c>
      <c r="J11" s="64">
        <f>SUM(J4:J10)</f>
        <v>61272</v>
      </c>
      <c r="K11" s="65">
        <f t="shared" si="1"/>
        <v>5087</v>
      </c>
      <c r="L11" s="66">
        <f t="shared" si="1"/>
        <v>1232961</v>
      </c>
      <c r="M11" s="67"/>
      <c r="N11" s="68">
        <f>SUM(N4:N10)</f>
        <v>110264.94300000003</v>
      </c>
      <c r="O11" s="69">
        <f>SUM(O4:O10)</f>
        <v>9940.4740000000038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41</v>
      </c>
      <c r="E13" s="46">
        <v>26</v>
      </c>
      <c r="F13" s="46">
        <v>0</v>
      </c>
      <c r="G13" s="46">
        <v>25</v>
      </c>
      <c r="H13" s="46">
        <v>0</v>
      </c>
      <c r="I13" s="47">
        <f>SUM(D13:H13)</f>
        <v>92</v>
      </c>
      <c r="J13" s="82">
        <v>126375</v>
      </c>
      <c r="K13" s="82">
        <v>1845315</v>
      </c>
      <c r="L13" s="82">
        <v>3670052</v>
      </c>
      <c r="M13" s="50"/>
      <c r="N13" s="83">
        <f>'2014'!N255+(J13/1000)</f>
        <v>427334.35899999965</v>
      </c>
      <c r="O13" s="50">
        <f>'2014'!O255+(K13/1000)</f>
        <v>650589.52800000028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8</v>
      </c>
      <c r="E14" s="46">
        <v>7</v>
      </c>
      <c r="F14" s="46">
        <v>1</v>
      </c>
      <c r="G14" s="46">
        <v>6</v>
      </c>
      <c r="H14" s="46">
        <v>2</v>
      </c>
      <c r="I14" s="47">
        <f>SUM(D14:H14)</f>
        <v>24</v>
      </c>
      <c r="J14" s="82">
        <v>5567</v>
      </c>
      <c r="K14" s="82">
        <v>13741</v>
      </c>
      <c r="L14" s="82">
        <v>416063</v>
      </c>
      <c r="M14" s="50"/>
      <c r="N14" s="83">
        <f>'2014'!N256+(J14/1000)</f>
        <v>59060.177000000018</v>
      </c>
      <c r="O14" s="50">
        <f>'2014'!O256+(K14/1000)</f>
        <v>64075.688000000009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55">
        <f>SUM(D15:H15)</f>
        <v>0</v>
      </c>
      <c r="J15" s="82">
        <v>0</v>
      </c>
      <c r="K15" s="82">
        <v>0</v>
      </c>
      <c r="L15" s="219">
        <v>0</v>
      </c>
      <c r="M15" s="147"/>
      <c r="N15" s="220">
        <f>'2014'!N257+(J15/1000)</f>
        <v>440.27299999999997</v>
      </c>
      <c r="O15" s="50">
        <f>'2014'!O257+(K15/1000)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49</v>
      </c>
      <c r="E16" s="62">
        <f t="shared" si="2"/>
        <v>33</v>
      </c>
      <c r="F16" s="62">
        <f t="shared" si="2"/>
        <v>1</v>
      </c>
      <c r="G16" s="62">
        <f t="shared" si="2"/>
        <v>31</v>
      </c>
      <c r="H16" s="62">
        <f t="shared" si="2"/>
        <v>2</v>
      </c>
      <c r="I16" s="63">
        <f t="shared" si="2"/>
        <v>116</v>
      </c>
      <c r="J16" s="64">
        <f t="shared" si="2"/>
        <v>131942</v>
      </c>
      <c r="K16" s="65">
        <f t="shared" si="2"/>
        <v>1859056</v>
      </c>
      <c r="L16" s="66">
        <f t="shared" si="2"/>
        <v>4086115</v>
      </c>
      <c r="M16" s="67"/>
      <c r="N16" s="221">
        <f>SUM(N13:N15)</f>
        <v>486834.80899999966</v>
      </c>
      <c r="O16" s="69">
        <f>SUM(O13:O15)</f>
        <v>714827.40000000026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66</v>
      </c>
      <c r="E17" s="90">
        <f t="shared" si="3"/>
        <v>33</v>
      </c>
      <c r="F17" s="90">
        <f t="shared" si="3"/>
        <v>8</v>
      </c>
      <c r="G17" s="90">
        <f t="shared" si="3"/>
        <v>47</v>
      </c>
      <c r="H17" s="90">
        <f t="shared" si="3"/>
        <v>7</v>
      </c>
      <c r="I17" s="91">
        <f t="shared" si="3"/>
        <v>161</v>
      </c>
      <c r="J17" s="92">
        <f t="shared" si="3"/>
        <v>193214</v>
      </c>
      <c r="K17" s="93">
        <f t="shared" si="3"/>
        <v>1864143</v>
      </c>
      <c r="L17" s="93">
        <f t="shared" si="3"/>
        <v>5319076</v>
      </c>
      <c r="M17" s="94"/>
      <c r="N17" s="95">
        <f>N11+N16</f>
        <v>597099.75199999963</v>
      </c>
      <c r="O17" s="94">
        <f>O11+O16</f>
        <v>724767.8740000003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614860.75199999963</v>
      </c>
      <c r="O22" s="118">
        <f>O17+O18</f>
        <v>730747.8740000003</v>
      </c>
      <c r="P22" s="119"/>
      <c r="Q22" s="23"/>
      <c r="R22" s="23"/>
    </row>
    <row r="23" spans="1:18" s="24" customFormat="1" ht="23.25" x14ac:dyDescent="0.35">
      <c r="A23" s="120">
        <f>A1+31</f>
        <v>42039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6</v>
      </c>
      <c r="E27" s="46">
        <v>0</v>
      </c>
      <c r="F27" s="46">
        <v>2</v>
      </c>
      <c r="G27" s="46">
        <v>1</v>
      </c>
      <c r="H27" s="46">
        <v>0</v>
      </c>
      <c r="I27" s="47">
        <f t="shared" si="4"/>
        <v>9</v>
      </c>
      <c r="J27" s="48">
        <v>18234</v>
      </c>
      <c r="K27" s="48">
        <v>1645</v>
      </c>
      <c r="L27" s="48">
        <v>369548</v>
      </c>
      <c r="M27" s="52"/>
      <c r="N27" s="50">
        <f t="shared" si="5"/>
        <v>48390.124000000025</v>
      </c>
      <c r="O27" s="50">
        <f t="shared" si="5"/>
        <v>3856.8830000000025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4</v>
      </c>
      <c r="H28" s="46">
        <v>3</v>
      </c>
      <c r="I28" s="47">
        <f t="shared" si="4"/>
        <v>11</v>
      </c>
      <c r="J28" s="48">
        <v>6469</v>
      </c>
      <c r="K28" s="48">
        <v>588</v>
      </c>
      <c r="L28" s="48">
        <v>91447</v>
      </c>
      <c r="M28" s="52"/>
      <c r="N28" s="50">
        <f t="shared" si="5"/>
        <v>13303.88</v>
      </c>
      <c r="O28" s="50">
        <f t="shared" si="5"/>
        <v>1154.3859999999997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0</v>
      </c>
      <c r="G29" s="46">
        <v>1</v>
      </c>
      <c r="H29" s="46">
        <v>0</v>
      </c>
      <c r="I29" s="47">
        <f t="shared" si="4"/>
        <v>2</v>
      </c>
      <c r="J29" s="48">
        <v>2099</v>
      </c>
      <c r="K29" s="48">
        <v>256</v>
      </c>
      <c r="L29" s="48">
        <v>70059</v>
      </c>
      <c r="M29" s="52"/>
      <c r="N29" s="50">
        <f t="shared" si="5"/>
        <v>6071.4370000000035</v>
      </c>
      <c r="O29" s="50">
        <f t="shared" si="5"/>
        <v>633.07399999999973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7</v>
      </c>
      <c r="E31" s="46">
        <v>0</v>
      </c>
      <c r="F31" s="46">
        <v>1</v>
      </c>
      <c r="G31" s="46">
        <v>5</v>
      </c>
      <c r="H31" s="46">
        <v>2</v>
      </c>
      <c r="I31" s="47">
        <f t="shared" si="4"/>
        <v>15</v>
      </c>
      <c r="J31" s="48">
        <v>27787</v>
      </c>
      <c r="K31" s="48">
        <v>2173</v>
      </c>
      <c r="L31" s="48">
        <v>606173</v>
      </c>
      <c r="M31" s="52"/>
      <c r="N31" s="50">
        <f t="shared" si="5"/>
        <v>20851.985000000008</v>
      </c>
      <c r="O31" s="50">
        <f t="shared" si="5"/>
        <v>2456.0850000000014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2208</v>
      </c>
      <c r="K32" s="48">
        <v>0</v>
      </c>
      <c r="L32" s="56">
        <v>3375</v>
      </c>
      <c r="M32" s="57"/>
      <c r="N32" s="50">
        <f t="shared" si="5"/>
        <v>1636.7149999999992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19</v>
      </c>
      <c r="E33" s="62">
        <f t="shared" si="6"/>
        <v>0</v>
      </c>
      <c r="F33" s="62">
        <f t="shared" si="6"/>
        <v>5</v>
      </c>
      <c r="G33" s="62">
        <f t="shared" si="6"/>
        <v>16</v>
      </c>
      <c r="H33" s="62">
        <f t="shared" si="6"/>
        <v>5</v>
      </c>
      <c r="I33" s="63">
        <f t="shared" si="6"/>
        <v>45</v>
      </c>
      <c r="J33" s="64">
        <f>SUM(J26:J32)</f>
        <v>56797</v>
      </c>
      <c r="K33" s="65">
        <f>SUM(K26:K32)</f>
        <v>4662</v>
      </c>
      <c r="L33" s="66">
        <f>SUM(L26:L32)</f>
        <v>1140602</v>
      </c>
      <c r="M33" s="67"/>
      <c r="N33" s="68">
        <f>SUM(N26:N32)</f>
        <v>110321.74000000005</v>
      </c>
      <c r="O33" s="69">
        <f>SUM(O26:O32)</f>
        <v>9945.1360000000022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40</v>
      </c>
      <c r="E35" s="46">
        <v>26</v>
      </c>
      <c r="F35" s="46">
        <v>0</v>
      </c>
      <c r="G35" s="46">
        <v>26</v>
      </c>
      <c r="H35" s="46">
        <v>0</v>
      </c>
      <c r="I35" s="47">
        <f>SUM(D35:H35)</f>
        <v>92</v>
      </c>
      <c r="J35" s="82">
        <v>119950</v>
      </c>
      <c r="K35" s="82">
        <v>1609258</v>
      </c>
      <c r="L35" s="82">
        <v>3340899</v>
      </c>
      <c r="M35" s="50"/>
      <c r="N35" s="83">
        <f t="shared" ref="N35:O37" si="7">N13+(J35/1000)</f>
        <v>427454.30899999966</v>
      </c>
      <c r="O35" s="50">
        <f t="shared" si="7"/>
        <v>652198.78600000031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8</v>
      </c>
      <c r="E36" s="46">
        <v>7</v>
      </c>
      <c r="F36" s="46">
        <v>1</v>
      </c>
      <c r="G36" s="46">
        <v>6</v>
      </c>
      <c r="H36" s="46">
        <v>2</v>
      </c>
      <c r="I36" s="47">
        <f>SUM(D36:H36)</f>
        <v>24</v>
      </c>
      <c r="J36" s="82">
        <v>5223</v>
      </c>
      <c r="K36" s="82">
        <v>12865</v>
      </c>
      <c r="L36" s="82">
        <v>375136</v>
      </c>
      <c r="M36" s="50"/>
      <c r="N36" s="83">
        <f t="shared" si="7"/>
        <v>59065.400000000016</v>
      </c>
      <c r="O36" s="50">
        <f t="shared" si="7"/>
        <v>64088.553000000007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55">
        <f>SUM(D37:H37)</f>
        <v>0</v>
      </c>
      <c r="J37" s="82">
        <v>0</v>
      </c>
      <c r="K37" s="82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48</v>
      </c>
      <c r="E38" s="62">
        <f t="shared" si="8"/>
        <v>33</v>
      </c>
      <c r="F38" s="62">
        <f t="shared" si="8"/>
        <v>1</v>
      </c>
      <c r="G38" s="62">
        <f t="shared" si="8"/>
        <v>32</v>
      </c>
      <c r="H38" s="62">
        <f t="shared" si="8"/>
        <v>2</v>
      </c>
      <c r="I38" s="63">
        <f t="shared" si="8"/>
        <v>116</v>
      </c>
      <c r="J38" s="64">
        <f t="shared" si="8"/>
        <v>125173</v>
      </c>
      <c r="K38" s="65">
        <f t="shared" si="8"/>
        <v>1622123</v>
      </c>
      <c r="L38" s="66">
        <f t="shared" si="8"/>
        <v>3716035</v>
      </c>
      <c r="M38" s="67"/>
      <c r="N38" s="221">
        <f>SUM(N35:N37)</f>
        <v>486959.98199999967</v>
      </c>
      <c r="O38" s="69">
        <f>SUM(O35:O37)</f>
        <v>716449.52300000028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67</v>
      </c>
      <c r="E39" s="90">
        <f t="shared" si="9"/>
        <v>33</v>
      </c>
      <c r="F39" s="90">
        <f t="shared" si="9"/>
        <v>6</v>
      </c>
      <c r="G39" s="90">
        <f t="shared" si="9"/>
        <v>48</v>
      </c>
      <c r="H39" s="90">
        <f t="shared" si="9"/>
        <v>7</v>
      </c>
      <c r="I39" s="91">
        <f t="shared" si="9"/>
        <v>161</v>
      </c>
      <c r="J39" s="92">
        <f t="shared" si="9"/>
        <v>181970</v>
      </c>
      <c r="K39" s="93">
        <f t="shared" si="9"/>
        <v>1626785</v>
      </c>
      <c r="L39" s="93">
        <f t="shared" si="9"/>
        <v>4856637</v>
      </c>
      <c r="M39" s="94"/>
      <c r="N39" s="95">
        <f>N33+N38</f>
        <v>597281.72199999972</v>
      </c>
      <c r="O39" s="94">
        <f>O33+O38</f>
        <v>726394.65900000033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615042.72199999972</v>
      </c>
      <c r="O44" s="121">
        <f>O39+O40</f>
        <v>732374.65900000033</v>
      </c>
      <c r="P44" s="119"/>
      <c r="Q44" s="23"/>
      <c r="R44" s="23"/>
    </row>
    <row r="45" spans="1:18" s="24" customFormat="1" ht="23.25" x14ac:dyDescent="0.35">
      <c r="A45" s="120">
        <f>A23+31</f>
        <v>42070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6</v>
      </c>
      <c r="E49" s="46">
        <v>0</v>
      </c>
      <c r="F49" s="46">
        <v>2</v>
      </c>
      <c r="G49" s="46">
        <v>1</v>
      </c>
      <c r="H49" s="46">
        <v>0</v>
      </c>
      <c r="I49" s="47">
        <f t="shared" si="10"/>
        <v>9</v>
      </c>
      <c r="J49" s="48">
        <v>20698</v>
      </c>
      <c r="K49" s="48">
        <v>1870</v>
      </c>
      <c r="L49" s="48">
        <v>412499</v>
      </c>
      <c r="M49" s="52"/>
      <c r="N49" s="50">
        <f t="shared" si="11"/>
        <v>48410.822000000022</v>
      </c>
      <c r="O49" s="50">
        <f t="shared" si="11"/>
        <v>3858.7530000000024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5</v>
      </c>
      <c r="H50" s="46">
        <v>3</v>
      </c>
      <c r="I50" s="47">
        <f t="shared" si="10"/>
        <v>12</v>
      </c>
      <c r="J50" s="48">
        <v>6283</v>
      </c>
      <c r="K50" s="48">
        <v>579</v>
      </c>
      <c r="L50" s="48">
        <v>101494</v>
      </c>
      <c r="M50" s="52"/>
      <c r="N50" s="50">
        <f t="shared" si="11"/>
        <v>13310.162999999999</v>
      </c>
      <c r="O50" s="50">
        <f t="shared" si="11"/>
        <v>1154.9649999999997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1598</v>
      </c>
      <c r="K51" s="48">
        <v>195</v>
      </c>
      <c r="L51" s="48">
        <v>58531</v>
      </c>
      <c r="M51" s="52"/>
      <c r="N51" s="50">
        <f t="shared" si="11"/>
        <v>6073.0350000000035</v>
      </c>
      <c r="O51" s="50">
        <f t="shared" si="11"/>
        <v>633.26899999999978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7</v>
      </c>
      <c r="E53" s="46">
        <v>0</v>
      </c>
      <c r="F53" s="46">
        <v>1</v>
      </c>
      <c r="G53" s="46">
        <v>5</v>
      </c>
      <c r="H53" s="46">
        <v>2</v>
      </c>
      <c r="I53" s="47">
        <f t="shared" si="10"/>
        <v>15</v>
      </c>
      <c r="J53" s="48">
        <v>29927</v>
      </c>
      <c r="K53" s="48">
        <v>2443</v>
      </c>
      <c r="L53" s="48">
        <v>642469</v>
      </c>
      <c r="M53" s="52"/>
      <c r="N53" s="50">
        <f t="shared" si="11"/>
        <v>20881.912000000008</v>
      </c>
      <c r="O53" s="50">
        <f t="shared" si="11"/>
        <v>2458.5280000000016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2410</v>
      </c>
      <c r="K54" s="48">
        <v>0</v>
      </c>
      <c r="L54" s="56">
        <v>2730</v>
      </c>
      <c r="M54" s="57"/>
      <c r="N54" s="50">
        <f t="shared" si="11"/>
        <v>1639.1249999999993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18</v>
      </c>
      <c r="E55" s="62">
        <f t="shared" si="12"/>
        <v>0</v>
      </c>
      <c r="F55" s="62">
        <f t="shared" si="12"/>
        <v>6</v>
      </c>
      <c r="G55" s="62">
        <f t="shared" si="12"/>
        <v>17</v>
      </c>
      <c r="H55" s="62">
        <f t="shared" si="12"/>
        <v>5</v>
      </c>
      <c r="I55" s="63">
        <f t="shared" si="12"/>
        <v>46</v>
      </c>
      <c r="J55" s="64">
        <f>SUM(J48:J54)</f>
        <v>60916</v>
      </c>
      <c r="K55" s="65">
        <f>SUM(K48:K54)</f>
        <v>5087</v>
      </c>
      <c r="L55" s="66">
        <f>SUM(L48:L54)</f>
        <v>1217723</v>
      </c>
      <c r="M55" s="67"/>
      <c r="N55" s="68">
        <f>SUM(N48:N54)</f>
        <v>110382.65600000005</v>
      </c>
      <c r="O55" s="69">
        <f>SUM(O48:O54)</f>
        <v>9950.2230000000036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43</v>
      </c>
      <c r="E57" s="46">
        <v>25</v>
      </c>
      <c r="F57" s="46">
        <v>0</v>
      </c>
      <c r="G57" s="46">
        <v>24</v>
      </c>
      <c r="H57" s="46">
        <v>0</v>
      </c>
      <c r="I57" s="47">
        <f>SUM(D57:H57)</f>
        <v>92</v>
      </c>
      <c r="J57" s="82">
        <v>106216</v>
      </c>
      <c r="K57" s="82">
        <v>1353034</v>
      </c>
      <c r="L57" s="82">
        <v>3134404</v>
      </c>
      <c r="M57" s="50"/>
      <c r="N57" s="83">
        <f t="shared" ref="N57:O59" si="13">N35+(J57/1000)</f>
        <v>427560.52499999967</v>
      </c>
      <c r="O57" s="50">
        <f t="shared" si="13"/>
        <v>653551.8200000003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9</v>
      </c>
      <c r="E58" s="46">
        <v>7</v>
      </c>
      <c r="F58" s="46">
        <v>1</v>
      </c>
      <c r="G58" s="46">
        <v>5</v>
      </c>
      <c r="H58" s="46">
        <v>2</v>
      </c>
      <c r="I58" s="47">
        <f>SUM(D58:H58)</f>
        <v>24</v>
      </c>
      <c r="J58" s="82">
        <v>5729</v>
      </c>
      <c r="K58" s="82">
        <v>15600</v>
      </c>
      <c r="L58" s="82">
        <v>436944</v>
      </c>
      <c r="M58" s="50"/>
      <c r="N58" s="83">
        <f t="shared" si="13"/>
        <v>59071.129000000015</v>
      </c>
      <c r="O58" s="50">
        <f t="shared" si="13"/>
        <v>64104.153000000006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55">
        <f>SUM(D59:H59)</f>
        <v>0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52</v>
      </c>
      <c r="E60" s="62">
        <f t="shared" si="14"/>
        <v>32</v>
      </c>
      <c r="F60" s="62">
        <f t="shared" si="14"/>
        <v>1</v>
      </c>
      <c r="G60" s="62">
        <f t="shared" si="14"/>
        <v>29</v>
      </c>
      <c r="H60" s="62">
        <f t="shared" si="14"/>
        <v>2</v>
      </c>
      <c r="I60" s="63">
        <f t="shared" si="14"/>
        <v>116</v>
      </c>
      <c r="J60" s="64">
        <f t="shared" si="14"/>
        <v>111945</v>
      </c>
      <c r="K60" s="65">
        <f t="shared" si="14"/>
        <v>1368634</v>
      </c>
      <c r="L60" s="66">
        <f t="shared" si="14"/>
        <v>3571348</v>
      </c>
      <c r="M60" s="67"/>
      <c r="N60" s="221">
        <f>SUM(N57:N59)</f>
        <v>487071.92699999968</v>
      </c>
      <c r="O60" s="69">
        <f>SUM(O57:O59)</f>
        <v>717818.15700000036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70</v>
      </c>
      <c r="E61" s="90">
        <f t="shared" si="15"/>
        <v>32</v>
      </c>
      <c r="F61" s="90">
        <f t="shared" si="15"/>
        <v>7</v>
      </c>
      <c r="G61" s="90">
        <f t="shared" si="15"/>
        <v>46</v>
      </c>
      <c r="H61" s="90">
        <f t="shared" si="15"/>
        <v>7</v>
      </c>
      <c r="I61" s="91">
        <f t="shared" si="15"/>
        <v>162</v>
      </c>
      <c r="J61" s="92">
        <f t="shared" si="15"/>
        <v>172861</v>
      </c>
      <c r="K61" s="93">
        <f t="shared" si="15"/>
        <v>1373721</v>
      </c>
      <c r="L61" s="93">
        <f t="shared" si="15"/>
        <v>4789071</v>
      </c>
      <c r="M61" s="94"/>
      <c r="N61" s="95">
        <f>N55+N60</f>
        <v>597454.58299999975</v>
      </c>
      <c r="O61" s="94">
        <f>O55+O60</f>
        <v>727768.38000000035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615215.58299999975</v>
      </c>
      <c r="O66" s="121">
        <f>O61+O62</f>
        <v>733748.38000000035</v>
      </c>
      <c r="P66" s="119"/>
      <c r="Q66" s="23"/>
      <c r="R66" s="23"/>
    </row>
    <row r="67" spans="1:18" s="24" customFormat="1" ht="23.25" x14ac:dyDescent="0.35">
      <c r="A67" s="120">
        <f>A45+31</f>
        <v>42101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6</v>
      </c>
      <c r="E71" s="46">
        <v>0</v>
      </c>
      <c r="F71" s="46">
        <v>2</v>
      </c>
      <c r="G71" s="46">
        <v>1</v>
      </c>
      <c r="H71" s="46">
        <v>0</v>
      </c>
      <c r="I71" s="47">
        <f t="shared" si="16"/>
        <v>9</v>
      </c>
      <c r="J71" s="48">
        <v>17367</v>
      </c>
      <c r="K71" s="48">
        <v>1584</v>
      </c>
      <c r="L71" s="48">
        <v>355001</v>
      </c>
      <c r="M71" s="52"/>
      <c r="N71" s="50">
        <f t="shared" si="17"/>
        <v>48428.18900000002</v>
      </c>
      <c r="O71" s="50">
        <f t="shared" si="17"/>
        <v>3860.3370000000023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5</v>
      </c>
      <c r="H72" s="46">
        <v>3</v>
      </c>
      <c r="I72" s="47">
        <f t="shared" si="16"/>
        <v>12</v>
      </c>
      <c r="J72" s="48">
        <v>5186</v>
      </c>
      <c r="K72" s="48">
        <v>496</v>
      </c>
      <c r="L72" s="48">
        <v>100189</v>
      </c>
      <c r="M72" s="52"/>
      <c r="N72" s="50">
        <f t="shared" si="17"/>
        <v>13315.348999999998</v>
      </c>
      <c r="O72" s="50">
        <f t="shared" si="17"/>
        <v>1155.4609999999998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6073.0350000000035</v>
      </c>
      <c r="O73" s="50">
        <f t="shared" si="17"/>
        <v>633.26899999999978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7</v>
      </c>
      <c r="E75" s="46">
        <v>0</v>
      </c>
      <c r="F75" s="46">
        <v>1</v>
      </c>
      <c r="G75" s="46">
        <v>5</v>
      </c>
      <c r="H75" s="46">
        <v>2</v>
      </c>
      <c r="I75" s="47">
        <f t="shared" si="16"/>
        <v>15</v>
      </c>
      <c r="J75" s="48">
        <v>27756</v>
      </c>
      <c r="K75" s="48">
        <v>2139</v>
      </c>
      <c r="L75" s="48">
        <v>631004</v>
      </c>
      <c r="M75" s="52"/>
      <c r="N75" s="50">
        <f t="shared" si="17"/>
        <v>20909.668000000009</v>
      </c>
      <c r="O75" s="50">
        <f t="shared" si="17"/>
        <v>2460.6670000000017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0</v>
      </c>
      <c r="G76" s="46">
        <v>0</v>
      </c>
      <c r="H76" s="46">
        <v>0</v>
      </c>
      <c r="I76" s="55">
        <f t="shared" si="16"/>
        <v>2</v>
      </c>
      <c r="J76" s="48">
        <v>2216</v>
      </c>
      <c r="K76" s="48">
        <v>0</v>
      </c>
      <c r="L76" s="56">
        <v>2547</v>
      </c>
      <c r="M76" s="57"/>
      <c r="N76" s="50">
        <f t="shared" si="17"/>
        <v>1641.3409999999992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18</v>
      </c>
      <c r="E77" s="62">
        <f t="shared" si="18"/>
        <v>0</v>
      </c>
      <c r="F77" s="62">
        <f t="shared" si="18"/>
        <v>5</v>
      </c>
      <c r="G77" s="62">
        <f t="shared" si="18"/>
        <v>16</v>
      </c>
      <c r="H77" s="62">
        <f t="shared" si="18"/>
        <v>5</v>
      </c>
      <c r="I77" s="63">
        <f t="shared" si="18"/>
        <v>44</v>
      </c>
      <c r="J77" s="64">
        <f>SUM(J70:J76)</f>
        <v>52525</v>
      </c>
      <c r="K77" s="65">
        <f>SUM(K70:K76)</f>
        <v>4219</v>
      </c>
      <c r="L77" s="66">
        <f>SUM(L70:L76)</f>
        <v>1088741</v>
      </c>
      <c r="M77" s="67"/>
      <c r="N77" s="68">
        <f>SUM(N70:N76)</f>
        <v>110435.18100000004</v>
      </c>
      <c r="O77" s="69">
        <f>SUM(O70:O76)</f>
        <v>9954.4420000000027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41</v>
      </c>
      <c r="E79" s="46">
        <v>26</v>
      </c>
      <c r="F79" s="46">
        <v>0</v>
      </c>
      <c r="G79" s="46">
        <v>25</v>
      </c>
      <c r="H79" s="46">
        <v>0</v>
      </c>
      <c r="I79" s="47">
        <f>SUM(D79:H79)</f>
        <v>92</v>
      </c>
      <c r="J79" s="82">
        <v>63258</v>
      </c>
      <c r="K79" s="82">
        <v>1672930</v>
      </c>
      <c r="L79" s="82">
        <v>3690121</v>
      </c>
      <c r="M79" s="50"/>
      <c r="N79" s="83">
        <f t="shared" ref="N79:O81" si="19">N57+(J79/1000)</f>
        <v>427623.78299999965</v>
      </c>
      <c r="O79" s="50">
        <f t="shared" si="19"/>
        <v>655224.75000000035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9</v>
      </c>
      <c r="E80" s="46">
        <v>7</v>
      </c>
      <c r="F80" s="46">
        <v>1</v>
      </c>
      <c r="G80" s="46">
        <v>5</v>
      </c>
      <c r="H80" s="46">
        <v>2</v>
      </c>
      <c r="I80" s="47">
        <f>SUM(D80:H80)</f>
        <v>24</v>
      </c>
      <c r="J80" s="82">
        <v>8015</v>
      </c>
      <c r="K80" s="82">
        <v>20067</v>
      </c>
      <c r="L80" s="82">
        <v>445491</v>
      </c>
      <c r="M80" s="50"/>
      <c r="N80" s="83">
        <f t="shared" si="19"/>
        <v>59079.144000000015</v>
      </c>
      <c r="O80" s="50">
        <f t="shared" si="19"/>
        <v>64124.220000000008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45">
        <v>0</v>
      </c>
      <c r="E81" s="46">
        <v>0</v>
      </c>
      <c r="F81" s="46">
        <v>0</v>
      </c>
      <c r="G81" s="46">
        <v>0</v>
      </c>
      <c r="H81" s="46">
        <v>0</v>
      </c>
      <c r="I81" s="55">
        <f>SUM(D81:H81)</f>
        <v>0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50</v>
      </c>
      <c r="E82" s="62">
        <f t="shared" si="20"/>
        <v>33</v>
      </c>
      <c r="F82" s="62">
        <f t="shared" si="20"/>
        <v>1</v>
      </c>
      <c r="G82" s="62">
        <f t="shared" si="20"/>
        <v>30</v>
      </c>
      <c r="H82" s="62">
        <f t="shared" si="20"/>
        <v>2</v>
      </c>
      <c r="I82" s="63">
        <f t="shared" si="20"/>
        <v>116</v>
      </c>
      <c r="J82" s="64">
        <f t="shared" si="20"/>
        <v>71273</v>
      </c>
      <c r="K82" s="65">
        <f t="shared" si="20"/>
        <v>1692997</v>
      </c>
      <c r="L82" s="66">
        <f t="shared" si="20"/>
        <v>4135612</v>
      </c>
      <c r="M82" s="67"/>
      <c r="N82" s="221">
        <f>SUM(N79:N81)</f>
        <v>487143.19999999966</v>
      </c>
      <c r="O82" s="69">
        <f>SUM(O79:O81)</f>
        <v>719511.15400000033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68</v>
      </c>
      <c r="E83" s="90">
        <f t="shared" si="21"/>
        <v>33</v>
      </c>
      <c r="F83" s="90">
        <f t="shared" si="21"/>
        <v>6</v>
      </c>
      <c r="G83" s="90">
        <f t="shared" si="21"/>
        <v>46</v>
      </c>
      <c r="H83" s="90">
        <f t="shared" si="21"/>
        <v>7</v>
      </c>
      <c r="I83" s="91">
        <f t="shared" si="21"/>
        <v>160</v>
      </c>
      <c r="J83" s="92">
        <f t="shared" si="21"/>
        <v>123798</v>
      </c>
      <c r="K83" s="93">
        <f t="shared" si="21"/>
        <v>1697216</v>
      </c>
      <c r="L83" s="93">
        <f t="shared" si="21"/>
        <v>5224353</v>
      </c>
      <c r="M83" s="94"/>
      <c r="N83" s="95">
        <f>N77+N82</f>
        <v>597578.3809999997</v>
      </c>
      <c r="O83" s="94">
        <f>O77+O82</f>
        <v>729465.59600000037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615339.3809999997</v>
      </c>
      <c r="O88" s="121">
        <f>O83+O84</f>
        <v>735445.59600000037</v>
      </c>
      <c r="P88" s="119"/>
      <c r="Q88" s="23"/>
      <c r="R88" s="23"/>
    </row>
    <row r="89" spans="1:18" s="24" customFormat="1" ht="23.25" x14ac:dyDescent="0.35">
      <c r="A89" s="120">
        <f>A67+31</f>
        <v>42132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6</v>
      </c>
      <c r="E93" s="46">
        <v>0</v>
      </c>
      <c r="F93" s="46">
        <v>2</v>
      </c>
      <c r="G93" s="46">
        <v>1</v>
      </c>
      <c r="H93" s="46">
        <v>0</v>
      </c>
      <c r="I93" s="47">
        <f t="shared" si="22"/>
        <v>9</v>
      </c>
      <c r="J93" s="48">
        <v>20472</v>
      </c>
      <c r="K93" s="48">
        <v>1844</v>
      </c>
      <c r="L93" s="48">
        <v>400090</v>
      </c>
      <c r="M93" s="52"/>
      <c r="N93" s="50">
        <f t="shared" si="23"/>
        <v>48448.661000000022</v>
      </c>
      <c r="O93" s="50">
        <f t="shared" si="23"/>
        <v>3862.1810000000023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4</v>
      </c>
      <c r="E94" s="46">
        <v>0</v>
      </c>
      <c r="F94" s="46">
        <v>1</v>
      </c>
      <c r="G94" s="46">
        <v>5</v>
      </c>
      <c r="H94" s="46">
        <v>3</v>
      </c>
      <c r="I94" s="47">
        <f t="shared" si="22"/>
        <v>13</v>
      </c>
      <c r="J94" s="48">
        <v>5467</v>
      </c>
      <c r="K94" s="48">
        <v>538</v>
      </c>
      <c r="L94" s="48">
        <v>97055</v>
      </c>
      <c r="M94" s="52"/>
      <c r="N94" s="50">
        <f t="shared" si="23"/>
        <v>13320.815999999999</v>
      </c>
      <c r="O94" s="50">
        <f t="shared" si="23"/>
        <v>1155.9989999999998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6073.0350000000035</v>
      </c>
      <c r="O95" s="50">
        <f t="shared" si="23"/>
        <v>633.26899999999978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7</v>
      </c>
      <c r="E97" s="46">
        <v>0</v>
      </c>
      <c r="F97" s="46">
        <v>1</v>
      </c>
      <c r="G97" s="46">
        <v>5</v>
      </c>
      <c r="H97" s="46">
        <v>2</v>
      </c>
      <c r="I97" s="47">
        <f t="shared" si="22"/>
        <v>15</v>
      </c>
      <c r="J97" s="48">
        <v>30169</v>
      </c>
      <c r="K97" s="48">
        <v>2329</v>
      </c>
      <c r="L97" s="48">
        <v>733777</v>
      </c>
      <c r="M97" s="52"/>
      <c r="N97" s="50">
        <f t="shared" si="23"/>
        <v>20939.83700000001</v>
      </c>
      <c r="O97" s="50">
        <f t="shared" si="23"/>
        <v>2462.9960000000019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0</v>
      </c>
      <c r="G98" s="46">
        <v>3</v>
      </c>
      <c r="H98" s="46">
        <v>0</v>
      </c>
      <c r="I98" s="55">
        <f t="shared" si="22"/>
        <v>4</v>
      </c>
      <c r="J98" s="48">
        <v>1964</v>
      </c>
      <c r="K98" s="48">
        <v>0</v>
      </c>
      <c r="L98" s="56">
        <v>2300</v>
      </c>
      <c r="M98" s="57"/>
      <c r="N98" s="50">
        <f t="shared" si="23"/>
        <v>1643.3049999999992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18</v>
      </c>
      <c r="E99" s="62">
        <f t="shared" si="24"/>
        <v>0</v>
      </c>
      <c r="F99" s="62">
        <f t="shared" si="24"/>
        <v>5</v>
      </c>
      <c r="G99" s="62">
        <f t="shared" si="24"/>
        <v>19</v>
      </c>
      <c r="H99" s="62">
        <f t="shared" si="24"/>
        <v>5</v>
      </c>
      <c r="I99" s="63">
        <f t="shared" si="24"/>
        <v>47</v>
      </c>
      <c r="J99" s="64">
        <f>SUM(J92:J98)</f>
        <v>58072</v>
      </c>
      <c r="K99" s="65">
        <f>SUM(K92:K98)</f>
        <v>4711</v>
      </c>
      <c r="L99" s="66">
        <f>SUM(L92:L98)</f>
        <v>1233222</v>
      </c>
      <c r="M99" s="67"/>
      <c r="N99" s="68">
        <f>SUM(N92:N98)</f>
        <v>110493.25300000004</v>
      </c>
      <c r="O99" s="69">
        <f>SUM(O92:O98)</f>
        <v>9959.1530000000039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41</v>
      </c>
      <c r="E101" s="46">
        <v>26</v>
      </c>
      <c r="F101" s="46">
        <v>0</v>
      </c>
      <c r="G101" s="46">
        <v>25</v>
      </c>
      <c r="H101" s="46">
        <v>0</v>
      </c>
      <c r="I101" s="47">
        <f>SUM(D101:H101)</f>
        <v>92</v>
      </c>
      <c r="J101" s="82">
        <v>140847</v>
      </c>
      <c r="K101" s="82">
        <v>1717852</v>
      </c>
      <c r="L101" s="82">
        <v>3964533</v>
      </c>
      <c r="M101" s="50"/>
      <c r="N101" s="83">
        <f t="shared" ref="N101:O103" si="25">N79+(J101/1000)</f>
        <v>427764.62999999966</v>
      </c>
      <c r="O101" s="50">
        <f t="shared" si="25"/>
        <v>656942.6020000003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8</v>
      </c>
      <c r="E102" s="46">
        <v>7</v>
      </c>
      <c r="F102" s="46">
        <v>1</v>
      </c>
      <c r="G102" s="46">
        <v>6</v>
      </c>
      <c r="H102" s="46">
        <v>2</v>
      </c>
      <c r="I102" s="47">
        <f>SUM(D102:H102)</f>
        <v>24</v>
      </c>
      <c r="J102" s="82">
        <v>6997</v>
      </c>
      <c r="K102" s="82">
        <v>18738</v>
      </c>
      <c r="L102" s="82">
        <v>394291</v>
      </c>
      <c r="M102" s="50"/>
      <c r="N102" s="83">
        <f t="shared" si="25"/>
        <v>59086.141000000018</v>
      </c>
      <c r="O102" s="50">
        <f t="shared" si="25"/>
        <v>64142.958000000006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45">
        <v>0</v>
      </c>
      <c r="E103" s="46">
        <v>0</v>
      </c>
      <c r="F103" s="46">
        <v>0</v>
      </c>
      <c r="G103" s="46">
        <v>0</v>
      </c>
      <c r="H103" s="46">
        <v>0</v>
      </c>
      <c r="I103" s="55">
        <f>SUM(D103:H103)</f>
        <v>0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49</v>
      </c>
      <c r="E104" s="62">
        <f t="shared" si="26"/>
        <v>33</v>
      </c>
      <c r="F104" s="62">
        <f t="shared" si="26"/>
        <v>1</v>
      </c>
      <c r="G104" s="62">
        <f t="shared" si="26"/>
        <v>31</v>
      </c>
      <c r="H104" s="62">
        <f t="shared" si="26"/>
        <v>2</v>
      </c>
      <c r="I104" s="63">
        <f t="shared" si="26"/>
        <v>116</v>
      </c>
      <c r="J104" s="64">
        <f t="shared" si="26"/>
        <v>147844</v>
      </c>
      <c r="K104" s="65">
        <f t="shared" si="26"/>
        <v>1736590</v>
      </c>
      <c r="L104" s="66">
        <f t="shared" si="26"/>
        <v>4358824</v>
      </c>
      <c r="M104" s="67"/>
      <c r="N104" s="221">
        <f>SUM(N101:N103)</f>
        <v>487291.04399999965</v>
      </c>
      <c r="O104" s="69">
        <f>SUM(O101:O103)</f>
        <v>721247.7440000003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67</v>
      </c>
      <c r="E105" s="90">
        <f t="shared" si="27"/>
        <v>33</v>
      </c>
      <c r="F105" s="90">
        <f t="shared" si="27"/>
        <v>6</v>
      </c>
      <c r="G105" s="90">
        <f t="shared" si="27"/>
        <v>50</v>
      </c>
      <c r="H105" s="90">
        <f t="shared" si="27"/>
        <v>7</v>
      </c>
      <c r="I105" s="91">
        <f t="shared" si="27"/>
        <v>163</v>
      </c>
      <c r="J105" s="92">
        <f t="shared" si="27"/>
        <v>205916</v>
      </c>
      <c r="K105" s="93">
        <f t="shared" si="27"/>
        <v>1741301</v>
      </c>
      <c r="L105" s="93">
        <f t="shared" si="27"/>
        <v>5592046</v>
      </c>
      <c r="M105" s="94"/>
      <c r="N105" s="95">
        <f>N99+N104</f>
        <v>597784.29699999967</v>
      </c>
      <c r="O105" s="94">
        <f>O99+O104</f>
        <v>731206.89700000035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615545.29699999967</v>
      </c>
      <c r="O110" s="121">
        <f>O105+O106</f>
        <v>737186.89700000035</v>
      </c>
      <c r="P110" s="119"/>
      <c r="Q110" s="23"/>
      <c r="R110" s="23"/>
    </row>
    <row r="111" spans="1:18" s="24" customFormat="1" ht="23.25" x14ac:dyDescent="0.35">
      <c r="A111" s="120">
        <f>A89+31</f>
        <v>42163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6</v>
      </c>
      <c r="E115" s="46">
        <v>0</v>
      </c>
      <c r="F115" s="46">
        <v>2</v>
      </c>
      <c r="G115" s="46">
        <v>1</v>
      </c>
      <c r="H115" s="46">
        <v>0</v>
      </c>
      <c r="I115" s="47">
        <f t="shared" si="28"/>
        <v>9</v>
      </c>
      <c r="J115" s="48">
        <v>20840</v>
      </c>
      <c r="K115" s="48">
        <v>1878</v>
      </c>
      <c r="L115" s="48">
        <v>0</v>
      </c>
      <c r="M115" s="52"/>
      <c r="N115" s="50">
        <f t="shared" si="29"/>
        <v>48469.501000000018</v>
      </c>
      <c r="O115" s="50">
        <f t="shared" si="29"/>
        <v>3864.0590000000025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5</v>
      </c>
      <c r="H116" s="46">
        <v>3</v>
      </c>
      <c r="I116" s="47">
        <f t="shared" si="28"/>
        <v>12</v>
      </c>
      <c r="J116" s="48">
        <v>6524</v>
      </c>
      <c r="K116" s="48">
        <v>579</v>
      </c>
      <c r="L116" s="48">
        <v>103256</v>
      </c>
      <c r="M116" s="52"/>
      <c r="N116" s="50">
        <f t="shared" si="29"/>
        <v>13327.339999999998</v>
      </c>
      <c r="O116" s="50">
        <f t="shared" si="29"/>
        <v>1156.5779999999997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6073.0350000000035</v>
      </c>
      <c r="O117" s="50">
        <f t="shared" si="29"/>
        <v>633.26899999999978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7</v>
      </c>
      <c r="E119" s="46">
        <v>0</v>
      </c>
      <c r="F119" s="46">
        <v>1</v>
      </c>
      <c r="G119" s="46">
        <v>5</v>
      </c>
      <c r="H119" s="46">
        <v>2</v>
      </c>
      <c r="I119" s="47">
        <f t="shared" si="28"/>
        <v>15</v>
      </c>
      <c r="J119" s="48">
        <v>25850</v>
      </c>
      <c r="K119" s="48">
        <v>2081</v>
      </c>
      <c r="L119" s="48">
        <v>678065</v>
      </c>
      <c r="M119" s="52"/>
      <c r="N119" s="50">
        <f t="shared" si="29"/>
        <v>20965.687000000009</v>
      </c>
      <c r="O119" s="50">
        <f t="shared" si="29"/>
        <v>2465.077000000002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0</v>
      </c>
      <c r="G120" s="46">
        <v>3</v>
      </c>
      <c r="H120" s="46">
        <v>0</v>
      </c>
      <c r="I120" s="55">
        <f t="shared" si="28"/>
        <v>4</v>
      </c>
      <c r="J120" s="48">
        <v>2244</v>
      </c>
      <c r="K120" s="48">
        <v>0</v>
      </c>
      <c r="L120" s="56">
        <v>2553</v>
      </c>
      <c r="M120" s="57"/>
      <c r="N120" s="50">
        <f t="shared" si="29"/>
        <v>1645.5489999999991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17</v>
      </c>
      <c r="E121" s="62">
        <f t="shared" si="30"/>
        <v>0</v>
      </c>
      <c r="F121" s="62">
        <f t="shared" si="30"/>
        <v>5</v>
      </c>
      <c r="G121" s="62">
        <f t="shared" si="30"/>
        <v>19</v>
      </c>
      <c r="H121" s="62">
        <f t="shared" si="30"/>
        <v>5</v>
      </c>
      <c r="I121" s="63">
        <f t="shared" si="30"/>
        <v>46</v>
      </c>
      <c r="J121" s="64">
        <f>SUM(J114:J120)</f>
        <v>55458</v>
      </c>
      <c r="K121" s="65">
        <f>SUM(K114:K120)</f>
        <v>4538</v>
      </c>
      <c r="L121" s="66">
        <f>SUM(L114:L120)</f>
        <v>783874</v>
      </c>
      <c r="M121" s="67"/>
      <c r="N121" s="68">
        <f>SUM(N114:N120)</f>
        <v>110548.71100000002</v>
      </c>
      <c r="O121" s="69">
        <f>SUM(O114:O120)</f>
        <v>9963.6910000000044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39</v>
      </c>
      <c r="E123" s="46">
        <v>26</v>
      </c>
      <c r="F123" s="46">
        <v>0</v>
      </c>
      <c r="G123" s="46">
        <v>27</v>
      </c>
      <c r="H123" s="46">
        <v>0</v>
      </c>
      <c r="I123" s="47">
        <f>SUM(D123:H123)</f>
        <v>92</v>
      </c>
      <c r="J123" s="82">
        <v>132762</v>
      </c>
      <c r="K123" s="82">
        <v>1980536</v>
      </c>
      <c r="L123" s="82">
        <v>3639873</v>
      </c>
      <c r="M123" s="50"/>
      <c r="N123" s="83">
        <f t="shared" ref="N123:O125" si="31">N101+(J123/1000)</f>
        <v>427897.39199999964</v>
      </c>
      <c r="O123" s="50">
        <f t="shared" si="31"/>
        <v>658923.13800000027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8</v>
      </c>
      <c r="E124" s="46">
        <v>7</v>
      </c>
      <c r="F124" s="46">
        <v>1</v>
      </c>
      <c r="G124" s="46">
        <v>6</v>
      </c>
      <c r="H124" s="46">
        <v>0</v>
      </c>
      <c r="I124" s="47">
        <f>SUM(D124:H124)</f>
        <v>22</v>
      </c>
      <c r="J124" s="82">
        <v>7461</v>
      </c>
      <c r="K124" s="82">
        <v>18678</v>
      </c>
      <c r="L124" s="82">
        <v>406236</v>
      </c>
      <c r="M124" s="50"/>
      <c r="N124" s="83">
        <f t="shared" si="31"/>
        <v>59093.602000000021</v>
      </c>
      <c r="O124" s="50">
        <f t="shared" si="31"/>
        <v>64161.636000000006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45">
        <v>0</v>
      </c>
      <c r="E125" s="46">
        <v>0</v>
      </c>
      <c r="F125" s="46">
        <v>0</v>
      </c>
      <c r="G125" s="46">
        <v>0</v>
      </c>
      <c r="H125" s="46">
        <v>0</v>
      </c>
      <c r="I125" s="55">
        <f>SUM(D125:H125)</f>
        <v>0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47</v>
      </c>
      <c r="E126" s="62">
        <f t="shared" si="32"/>
        <v>33</v>
      </c>
      <c r="F126" s="62">
        <f t="shared" si="32"/>
        <v>1</v>
      </c>
      <c r="G126" s="62">
        <f t="shared" si="32"/>
        <v>33</v>
      </c>
      <c r="H126" s="62">
        <f t="shared" si="32"/>
        <v>0</v>
      </c>
      <c r="I126" s="63">
        <f t="shared" si="32"/>
        <v>114</v>
      </c>
      <c r="J126" s="64">
        <f t="shared" si="32"/>
        <v>140223</v>
      </c>
      <c r="K126" s="65">
        <f t="shared" si="32"/>
        <v>1999214</v>
      </c>
      <c r="L126" s="66">
        <f t="shared" si="32"/>
        <v>4046109</v>
      </c>
      <c r="M126" s="67"/>
      <c r="N126" s="221">
        <f>SUM(N123:N125)</f>
        <v>487431.26699999964</v>
      </c>
      <c r="O126" s="69">
        <f>SUM(O123:O125)</f>
        <v>723246.95800000033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64</v>
      </c>
      <c r="E127" s="90">
        <f t="shared" si="33"/>
        <v>33</v>
      </c>
      <c r="F127" s="90">
        <f t="shared" si="33"/>
        <v>6</v>
      </c>
      <c r="G127" s="90">
        <f t="shared" si="33"/>
        <v>52</v>
      </c>
      <c r="H127" s="90">
        <f t="shared" si="33"/>
        <v>5</v>
      </c>
      <c r="I127" s="91">
        <f t="shared" si="33"/>
        <v>160</v>
      </c>
      <c r="J127" s="92">
        <f t="shared" si="33"/>
        <v>195681</v>
      </c>
      <c r="K127" s="93">
        <f t="shared" si="33"/>
        <v>2003752</v>
      </c>
      <c r="L127" s="93">
        <f t="shared" si="33"/>
        <v>4829983</v>
      </c>
      <c r="M127" s="94"/>
      <c r="N127" s="95">
        <f>N121+N126</f>
        <v>597979.97799999965</v>
      </c>
      <c r="O127" s="94">
        <f>O121+O126</f>
        <v>733210.64900000033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615740.97799999965</v>
      </c>
      <c r="O132" s="121">
        <f>O127+O128</f>
        <v>739190.64900000033</v>
      </c>
      <c r="P132" s="119"/>
      <c r="Q132" s="23"/>
      <c r="R132" s="23"/>
    </row>
    <row r="133" spans="1:18" s="24" customFormat="1" ht="23.25" x14ac:dyDescent="0.35">
      <c r="A133" s="120">
        <f>A111+31</f>
        <v>42194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6</v>
      </c>
      <c r="E137" s="46">
        <v>0</v>
      </c>
      <c r="F137" s="46">
        <v>2</v>
      </c>
      <c r="G137" s="46">
        <v>1</v>
      </c>
      <c r="H137" s="46">
        <v>0</v>
      </c>
      <c r="I137" s="47">
        <f t="shared" si="34"/>
        <v>9</v>
      </c>
      <c r="J137" s="48">
        <v>20399</v>
      </c>
      <c r="K137" s="48">
        <v>1838</v>
      </c>
      <c r="L137" s="48">
        <v>406602</v>
      </c>
      <c r="M137" s="52"/>
      <c r="N137" s="50">
        <f t="shared" si="35"/>
        <v>48489.900000000016</v>
      </c>
      <c r="O137" s="50">
        <f t="shared" si="35"/>
        <v>3865.8970000000027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5</v>
      </c>
      <c r="H138" s="46">
        <v>3</v>
      </c>
      <c r="I138" s="47">
        <f t="shared" si="34"/>
        <v>13</v>
      </c>
      <c r="J138" s="48">
        <v>6629</v>
      </c>
      <c r="K138" s="48">
        <v>591</v>
      </c>
      <c r="L138" s="48">
        <v>107885</v>
      </c>
      <c r="M138" s="52"/>
      <c r="N138" s="50">
        <f t="shared" si="35"/>
        <v>13333.968999999999</v>
      </c>
      <c r="O138" s="50">
        <f t="shared" si="35"/>
        <v>1157.1689999999996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6073.0350000000035</v>
      </c>
      <c r="O139" s="50">
        <f t="shared" si="35"/>
        <v>633.26899999999978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7</v>
      </c>
      <c r="E141" s="46">
        <v>0</v>
      </c>
      <c r="F141" s="46">
        <v>1</v>
      </c>
      <c r="G141" s="46">
        <v>5</v>
      </c>
      <c r="H141" s="46">
        <v>2</v>
      </c>
      <c r="I141" s="47">
        <f t="shared" si="34"/>
        <v>15</v>
      </c>
      <c r="J141" s="48">
        <v>26335</v>
      </c>
      <c r="K141" s="48">
        <v>2048</v>
      </c>
      <c r="L141" s="48">
        <v>710319</v>
      </c>
      <c r="M141" s="52"/>
      <c r="N141" s="50">
        <f t="shared" si="35"/>
        <v>20992.022000000008</v>
      </c>
      <c r="O141" s="50">
        <f t="shared" si="35"/>
        <v>2467.1250000000018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0</v>
      </c>
      <c r="G142" s="46">
        <v>3</v>
      </c>
      <c r="H142" s="46">
        <v>0</v>
      </c>
      <c r="I142" s="55">
        <f t="shared" si="34"/>
        <v>4</v>
      </c>
      <c r="J142" s="48">
        <v>2072</v>
      </c>
      <c r="K142" s="48">
        <v>0</v>
      </c>
      <c r="L142" s="56">
        <v>2378</v>
      </c>
      <c r="M142" s="57"/>
      <c r="N142" s="50">
        <f t="shared" si="35"/>
        <v>1647.620999999999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18</v>
      </c>
      <c r="E143" s="62">
        <f t="shared" si="36"/>
        <v>0</v>
      </c>
      <c r="F143" s="62">
        <f t="shared" si="36"/>
        <v>5</v>
      </c>
      <c r="G143" s="62">
        <f t="shared" si="36"/>
        <v>19</v>
      </c>
      <c r="H143" s="62">
        <f t="shared" si="36"/>
        <v>5</v>
      </c>
      <c r="I143" s="63">
        <f t="shared" si="36"/>
        <v>47</v>
      </c>
      <c r="J143" s="64">
        <f>SUM(J136:J142)</f>
        <v>55435</v>
      </c>
      <c r="K143" s="65">
        <f>SUM(K136:K142)</f>
        <v>4477</v>
      </c>
      <c r="L143" s="66">
        <f>SUM(L136:L142)</f>
        <v>1227184</v>
      </c>
      <c r="M143" s="67"/>
      <c r="N143" s="68">
        <f>SUM(N136:N142)</f>
        <v>110604.14600000004</v>
      </c>
      <c r="O143" s="69">
        <f>SUM(O136:O142)</f>
        <v>9968.1680000000033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40</v>
      </c>
      <c r="E145" s="46">
        <v>26</v>
      </c>
      <c r="F145" s="46">
        <v>0</v>
      </c>
      <c r="G145" s="46">
        <v>26</v>
      </c>
      <c r="H145" s="46">
        <v>0</v>
      </c>
      <c r="I145" s="47">
        <f>SUM(D145:H145)</f>
        <v>92</v>
      </c>
      <c r="J145" s="82">
        <v>131676</v>
      </c>
      <c r="K145" s="82">
        <v>2127221</v>
      </c>
      <c r="L145" s="82">
        <v>3934477</v>
      </c>
      <c r="M145" s="50"/>
      <c r="N145" s="83">
        <f t="shared" ref="N145:O147" si="37">N123+(J145/1000)</f>
        <v>428029.06799999962</v>
      </c>
      <c r="O145" s="50">
        <f t="shared" si="37"/>
        <v>661050.35900000029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8</v>
      </c>
      <c r="E146" s="46">
        <v>6</v>
      </c>
      <c r="F146" s="46">
        <v>1</v>
      </c>
      <c r="G146" s="46">
        <v>7</v>
      </c>
      <c r="H146" s="46">
        <v>2</v>
      </c>
      <c r="I146" s="47">
        <f>SUM(D146:H146)</f>
        <v>24</v>
      </c>
      <c r="J146" s="82">
        <v>6775</v>
      </c>
      <c r="K146" s="82">
        <v>19152</v>
      </c>
      <c r="L146" s="82">
        <v>404441</v>
      </c>
      <c r="M146" s="50"/>
      <c r="N146" s="83">
        <f t="shared" si="37"/>
        <v>59100.377000000022</v>
      </c>
      <c r="O146" s="50">
        <f t="shared" si="37"/>
        <v>64180.788000000008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45">
        <v>0</v>
      </c>
      <c r="E147" s="46">
        <v>0</v>
      </c>
      <c r="F147" s="46">
        <v>0</v>
      </c>
      <c r="G147" s="46">
        <v>0</v>
      </c>
      <c r="H147" s="46">
        <v>0</v>
      </c>
      <c r="I147" s="55">
        <f>SUM(D147:H147)</f>
        <v>0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48</v>
      </c>
      <c r="E148" s="62">
        <f t="shared" si="38"/>
        <v>32</v>
      </c>
      <c r="F148" s="62">
        <f t="shared" si="38"/>
        <v>1</v>
      </c>
      <c r="G148" s="62">
        <f t="shared" si="38"/>
        <v>33</v>
      </c>
      <c r="H148" s="62">
        <f t="shared" si="38"/>
        <v>2</v>
      </c>
      <c r="I148" s="63">
        <f t="shared" si="38"/>
        <v>116</v>
      </c>
      <c r="J148" s="64">
        <f t="shared" si="38"/>
        <v>138451</v>
      </c>
      <c r="K148" s="65">
        <f t="shared" si="38"/>
        <v>2146373</v>
      </c>
      <c r="L148" s="66">
        <f t="shared" si="38"/>
        <v>4338918</v>
      </c>
      <c r="M148" s="67"/>
      <c r="N148" s="221">
        <f>SUM(N145:N147)</f>
        <v>487569.71799999964</v>
      </c>
      <c r="O148" s="69">
        <f>SUM(O145:O147)</f>
        <v>725393.33100000035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66</v>
      </c>
      <c r="E149" s="90">
        <f t="shared" si="39"/>
        <v>32</v>
      </c>
      <c r="F149" s="90">
        <f t="shared" si="39"/>
        <v>6</v>
      </c>
      <c r="G149" s="90">
        <f t="shared" si="39"/>
        <v>52</v>
      </c>
      <c r="H149" s="90">
        <f t="shared" si="39"/>
        <v>7</v>
      </c>
      <c r="I149" s="91">
        <f t="shared" si="39"/>
        <v>163</v>
      </c>
      <c r="J149" s="92">
        <f t="shared" si="39"/>
        <v>193886</v>
      </c>
      <c r="K149" s="93">
        <f t="shared" si="39"/>
        <v>2150850</v>
      </c>
      <c r="L149" s="93">
        <f t="shared" si="39"/>
        <v>5566102</v>
      </c>
      <c r="M149" s="94"/>
      <c r="N149" s="95">
        <f>N143+N148</f>
        <v>598173.86399999971</v>
      </c>
      <c r="O149" s="94">
        <f>O143+O148</f>
        <v>735361.4990000003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615934.86399999971</v>
      </c>
      <c r="O154" s="121">
        <f>O149+O150</f>
        <v>741341.4990000003</v>
      </c>
      <c r="P154" s="119"/>
      <c r="Q154" s="23"/>
      <c r="R154" s="23"/>
    </row>
    <row r="155" spans="1:18" s="24" customFormat="1" ht="23.25" x14ac:dyDescent="0.35">
      <c r="A155" s="120">
        <f>A133+31</f>
        <v>42225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6</v>
      </c>
      <c r="E159" s="46">
        <v>0</v>
      </c>
      <c r="F159" s="46">
        <v>2</v>
      </c>
      <c r="G159" s="46">
        <v>1</v>
      </c>
      <c r="H159" s="46">
        <v>0</v>
      </c>
      <c r="I159" s="47">
        <f t="shared" si="40"/>
        <v>9</v>
      </c>
      <c r="J159" s="48">
        <v>20537</v>
      </c>
      <c r="K159" s="48">
        <v>1849</v>
      </c>
      <c r="L159" s="48">
        <v>441260</v>
      </c>
      <c r="M159" s="52"/>
      <c r="N159" s="50">
        <f t="shared" si="41"/>
        <v>48510.437000000013</v>
      </c>
      <c r="O159" s="50">
        <f t="shared" si="41"/>
        <v>3867.7460000000028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5</v>
      </c>
      <c r="H160" s="46">
        <v>3</v>
      </c>
      <c r="I160" s="47">
        <f t="shared" si="40"/>
        <v>13</v>
      </c>
      <c r="J160" s="48">
        <v>6669</v>
      </c>
      <c r="K160" s="48">
        <v>603</v>
      </c>
      <c r="L160" s="48">
        <v>106307</v>
      </c>
      <c r="M160" s="52"/>
      <c r="N160" s="50">
        <f t="shared" si="41"/>
        <v>13340.637999999999</v>
      </c>
      <c r="O160" s="50">
        <f t="shared" si="41"/>
        <v>1157.7719999999997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6073.0350000000035</v>
      </c>
      <c r="O161" s="50">
        <f t="shared" si="41"/>
        <v>633.26899999999978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7</v>
      </c>
      <c r="E163" s="46">
        <v>0</v>
      </c>
      <c r="F163" s="46">
        <v>1</v>
      </c>
      <c r="G163" s="46">
        <v>5</v>
      </c>
      <c r="H163" s="46">
        <v>2</v>
      </c>
      <c r="I163" s="47">
        <f t="shared" si="40"/>
        <v>15</v>
      </c>
      <c r="J163" s="48">
        <v>27563</v>
      </c>
      <c r="K163" s="48">
        <v>2154</v>
      </c>
      <c r="L163" s="48">
        <v>703767</v>
      </c>
      <c r="M163" s="52"/>
      <c r="N163" s="50">
        <f t="shared" si="41"/>
        <v>21019.585000000006</v>
      </c>
      <c r="O163" s="50">
        <f t="shared" si="41"/>
        <v>2469.2790000000018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0</v>
      </c>
      <c r="G164" s="46">
        <v>3</v>
      </c>
      <c r="H164" s="46">
        <v>0</v>
      </c>
      <c r="I164" s="55">
        <f t="shared" si="40"/>
        <v>4</v>
      </c>
      <c r="J164" s="48">
        <v>2268</v>
      </c>
      <c r="K164" s="48">
        <v>0</v>
      </c>
      <c r="L164" s="56">
        <v>2535</v>
      </c>
      <c r="M164" s="57"/>
      <c r="N164" s="50">
        <f t="shared" si="41"/>
        <v>1649.888999999999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18</v>
      </c>
      <c r="E165" s="62">
        <f t="shared" si="42"/>
        <v>0</v>
      </c>
      <c r="F165" s="62">
        <f t="shared" si="42"/>
        <v>5</v>
      </c>
      <c r="G165" s="62">
        <f t="shared" si="42"/>
        <v>19</v>
      </c>
      <c r="H165" s="62">
        <f t="shared" si="42"/>
        <v>5</v>
      </c>
      <c r="I165" s="63">
        <f t="shared" si="42"/>
        <v>47</v>
      </c>
      <c r="J165" s="64">
        <f>SUM(J158:J164)</f>
        <v>57037</v>
      </c>
      <c r="K165" s="65">
        <f>SUM(K158:K164)</f>
        <v>4606</v>
      </c>
      <c r="L165" s="66">
        <f>SUM(L158:L164)</f>
        <v>1253869</v>
      </c>
      <c r="M165" s="67"/>
      <c r="N165" s="68">
        <f>SUM(N158:N164)</f>
        <v>110661.18300000003</v>
      </c>
      <c r="O165" s="69">
        <f>SUM(O158:O164)</f>
        <v>9972.7740000000049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43</v>
      </c>
      <c r="E167" s="46">
        <v>26</v>
      </c>
      <c r="F167" s="46">
        <v>0</v>
      </c>
      <c r="G167" s="46">
        <v>23</v>
      </c>
      <c r="H167" s="46">
        <v>0</v>
      </c>
      <c r="I167" s="47">
        <f>SUM(D167:H167)</f>
        <v>92</v>
      </c>
      <c r="J167" s="82">
        <v>131132</v>
      </c>
      <c r="K167" s="82">
        <v>2204265</v>
      </c>
      <c r="L167" s="82">
        <v>3924292</v>
      </c>
      <c r="M167" s="50"/>
      <c r="N167" s="83">
        <f t="shared" ref="N167:O169" si="43">N145+(J167/1000)</f>
        <v>428160.1999999996</v>
      </c>
      <c r="O167" s="50">
        <f t="shared" si="43"/>
        <v>663254.6240000003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8</v>
      </c>
      <c r="E168" s="46">
        <v>6</v>
      </c>
      <c r="F168" s="46">
        <v>1</v>
      </c>
      <c r="G168" s="46">
        <v>7</v>
      </c>
      <c r="H168" s="46">
        <v>2</v>
      </c>
      <c r="I168" s="47">
        <f>SUM(D168:H168)</f>
        <v>24</v>
      </c>
      <c r="J168" s="82">
        <v>8220</v>
      </c>
      <c r="K168" s="82">
        <v>19598</v>
      </c>
      <c r="L168" s="82">
        <v>403815</v>
      </c>
      <c r="M168" s="50"/>
      <c r="N168" s="83">
        <f t="shared" si="43"/>
        <v>59108.597000000023</v>
      </c>
      <c r="O168" s="50">
        <f t="shared" si="43"/>
        <v>64200.386000000006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45">
        <v>0</v>
      </c>
      <c r="E169" s="46">
        <v>0</v>
      </c>
      <c r="F169" s="46">
        <v>0</v>
      </c>
      <c r="G169" s="46">
        <v>0</v>
      </c>
      <c r="H169" s="46">
        <v>0</v>
      </c>
      <c r="I169" s="55">
        <f>SUM(D169:H169)</f>
        <v>0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51</v>
      </c>
      <c r="E170" s="62">
        <f t="shared" si="44"/>
        <v>32</v>
      </c>
      <c r="F170" s="62">
        <f t="shared" si="44"/>
        <v>1</v>
      </c>
      <c r="G170" s="62">
        <f t="shared" si="44"/>
        <v>30</v>
      </c>
      <c r="H170" s="62">
        <f t="shared" si="44"/>
        <v>2</v>
      </c>
      <c r="I170" s="63">
        <f t="shared" si="44"/>
        <v>116</v>
      </c>
      <c r="J170" s="64">
        <f t="shared" si="44"/>
        <v>139352</v>
      </c>
      <c r="K170" s="65">
        <f t="shared" si="44"/>
        <v>2223863</v>
      </c>
      <c r="L170" s="66">
        <f t="shared" si="44"/>
        <v>4328107</v>
      </c>
      <c r="M170" s="67"/>
      <c r="N170" s="221">
        <f>SUM(N167:N169)</f>
        <v>487709.0699999996</v>
      </c>
      <c r="O170" s="69">
        <f>SUM(O167:O169)</f>
        <v>727617.19400000037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69</v>
      </c>
      <c r="E171" s="90">
        <f t="shared" si="45"/>
        <v>32</v>
      </c>
      <c r="F171" s="90">
        <f t="shared" si="45"/>
        <v>6</v>
      </c>
      <c r="G171" s="90">
        <f t="shared" si="45"/>
        <v>49</v>
      </c>
      <c r="H171" s="90">
        <f t="shared" si="45"/>
        <v>7</v>
      </c>
      <c r="I171" s="91">
        <f t="shared" si="45"/>
        <v>163</v>
      </c>
      <c r="J171" s="92">
        <f t="shared" si="45"/>
        <v>196389</v>
      </c>
      <c r="K171" s="93">
        <f t="shared" si="45"/>
        <v>2228469</v>
      </c>
      <c r="L171" s="93">
        <f t="shared" si="45"/>
        <v>5581976</v>
      </c>
      <c r="M171" s="94"/>
      <c r="N171" s="95">
        <f>N165+N170</f>
        <v>598370.25299999968</v>
      </c>
      <c r="O171" s="94">
        <f>O165+O170</f>
        <v>737589.96800000034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616131.25299999968</v>
      </c>
      <c r="O176" s="121">
        <f>O171+O172</f>
        <v>743569.96800000034</v>
      </c>
      <c r="P176" s="119"/>
      <c r="Q176" s="23"/>
      <c r="R176" s="23"/>
    </row>
    <row r="177" spans="1:18" s="24" customFormat="1" ht="23.25" x14ac:dyDescent="0.35">
      <c r="A177" s="120">
        <f>A155+31</f>
        <v>42256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6</v>
      </c>
      <c r="E181" s="46">
        <v>0</v>
      </c>
      <c r="F181" s="46">
        <v>2</v>
      </c>
      <c r="G181" s="46">
        <v>1</v>
      </c>
      <c r="H181" s="46">
        <v>0</v>
      </c>
      <c r="I181" s="47">
        <f t="shared" si="46"/>
        <v>9</v>
      </c>
      <c r="J181" s="48">
        <v>15378</v>
      </c>
      <c r="K181" s="48">
        <v>1406</v>
      </c>
      <c r="L181" s="48">
        <v>343468</v>
      </c>
      <c r="M181" s="52"/>
      <c r="N181" s="50">
        <f t="shared" si="47"/>
        <v>48525.81500000001</v>
      </c>
      <c r="O181" s="50">
        <f t="shared" si="47"/>
        <v>3869.1520000000028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 t="s">
        <v>96</v>
      </c>
      <c r="D182" s="45">
        <v>4</v>
      </c>
      <c r="E182" s="46">
        <v>0</v>
      </c>
      <c r="F182" s="46">
        <v>2</v>
      </c>
      <c r="G182" s="46">
        <v>4</v>
      </c>
      <c r="H182" s="46">
        <v>3</v>
      </c>
      <c r="I182" s="47">
        <f t="shared" si="46"/>
        <v>13</v>
      </c>
      <c r="J182" s="48">
        <v>4696</v>
      </c>
      <c r="K182" s="48">
        <v>383</v>
      </c>
      <c r="L182" s="48">
        <v>85234</v>
      </c>
      <c r="M182" s="52"/>
      <c r="N182" s="50">
        <f t="shared" si="47"/>
        <v>13345.333999999999</v>
      </c>
      <c r="O182" s="50">
        <f t="shared" si="47"/>
        <v>1158.1549999999997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6073.0350000000035</v>
      </c>
      <c r="O183" s="50">
        <f t="shared" si="47"/>
        <v>633.26899999999978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0</v>
      </c>
      <c r="G184" s="46">
        <v>0</v>
      </c>
      <c r="H184" s="46">
        <v>0</v>
      </c>
      <c r="I184" s="47">
        <f t="shared" si="46"/>
        <v>0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7</v>
      </c>
      <c r="E185" s="46">
        <v>0</v>
      </c>
      <c r="F185" s="46">
        <v>1</v>
      </c>
      <c r="G185" s="46">
        <v>5</v>
      </c>
      <c r="H185" s="46">
        <v>2</v>
      </c>
      <c r="I185" s="47">
        <f t="shared" si="46"/>
        <v>15</v>
      </c>
      <c r="J185" s="48">
        <v>22418</v>
      </c>
      <c r="K185" s="48">
        <v>1993</v>
      </c>
      <c r="L185" s="48">
        <v>596732</v>
      </c>
      <c r="M185" s="52"/>
      <c r="N185" s="50">
        <f t="shared" si="47"/>
        <v>21042.003000000008</v>
      </c>
      <c r="O185" s="50">
        <f t="shared" si="47"/>
        <v>2471.2720000000018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0</v>
      </c>
      <c r="G186" s="46">
        <v>3</v>
      </c>
      <c r="H186" s="46">
        <v>0</v>
      </c>
      <c r="I186" s="55">
        <f t="shared" si="46"/>
        <v>4</v>
      </c>
      <c r="J186" s="48">
        <v>2263</v>
      </c>
      <c r="K186" s="48">
        <v>0</v>
      </c>
      <c r="L186" s="56">
        <v>2560</v>
      </c>
      <c r="M186" s="57"/>
      <c r="N186" s="50">
        <f t="shared" si="47"/>
        <v>1652.1519999999989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18</v>
      </c>
      <c r="E187" s="62">
        <f t="shared" si="48"/>
        <v>0</v>
      </c>
      <c r="F187" s="62">
        <f t="shared" si="48"/>
        <v>5</v>
      </c>
      <c r="G187" s="62">
        <f t="shared" si="48"/>
        <v>17</v>
      </c>
      <c r="H187" s="62">
        <f t="shared" si="48"/>
        <v>5</v>
      </c>
      <c r="I187" s="63">
        <f t="shared" si="48"/>
        <v>45</v>
      </c>
      <c r="J187" s="64">
        <f>SUM(J180:J186)</f>
        <v>44755</v>
      </c>
      <c r="K187" s="65">
        <f>SUM(K180:K186)</f>
        <v>3782</v>
      </c>
      <c r="L187" s="66">
        <f>SUM(L180:L186)</f>
        <v>1027994</v>
      </c>
      <c r="M187" s="67"/>
      <c r="N187" s="68">
        <f>SUM(N180:N186)</f>
        <v>110705.93800000004</v>
      </c>
      <c r="O187" s="69">
        <f>SUM(O180:O186)</f>
        <v>9976.5560000000023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42</v>
      </c>
      <c r="E189" s="46">
        <v>27</v>
      </c>
      <c r="F189" s="46">
        <v>0</v>
      </c>
      <c r="G189" s="46">
        <v>24</v>
      </c>
      <c r="H189" s="46">
        <v>0</v>
      </c>
      <c r="I189" s="47">
        <f>SUM(D189:H189)</f>
        <v>93</v>
      </c>
      <c r="J189" s="82">
        <v>128892</v>
      </c>
      <c r="K189" s="82">
        <v>2247517</v>
      </c>
      <c r="L189" s="82">
        <v>3897081</v>
      </c>
      <c r="M189" s="50"/>
      <c r="N189" s="83">
        <f t="shared" ref="N189:O191" si="49">N167+(J189/1000)</f>
        <v>428289.0919999996</v>
      </c>
      <c r="O189" s="50">
        <f t="shared" si="49"/>
        <v>665502.14100000029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7</v>
      </c>
      <c r="E190" s="46">
        <v>6</v>
      </c>
      <c r="F190" s="46">
        <v>1</v>
      </c>
      <c r="G190" s="46">
        <v>8</v>
      </c>
      <c r="H190" s="46">
        <v>2</v>
      </c>
      <c r="I190" s="47">
        <f>SUM(D190:H190)</f>
        <v>24</v>
      </c>
      <c r="J190" s="82">
        <v>8018</v>
      </c>
      <c r="K190" s="82">
        <v>19120</v>
      </c>
      <c r="L190" s="82">
        <v>393992</v>
      </c>
      <c r="M190" s="50"/>
      <c r="N190" s="83">
        <f t="shared" si="49"/>
        <v>59116.61500000002</v>
      </c>
      <c r="O190" s="50">
        <f t="shared" si="49"/>
        <v>64219.506000000008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45">
        <v>0</v>
      </c>
      <c r="E191" s="46">
        <v>0</v>
      </c>
      <c r="F191" s="46">
        <v>0</v>
      </c>
      <c r="G191" s="46">
        <v>0</v>
      </c>
      <c r="H191" s="46">
        <v>0</v>
      </c>
      <c r="I191" s="55">
        <f>SUM(D191:H191)</f>
        <v>0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49</v>
      </c>
      <c r="E192" s="62">
        <f t="shared" si="50"/>
        <v>33</v>
      </c>
      <c r="F192" s="62">
        <f t="shared" si="50"/>
        <v>1</v>
      </c>
      <c r="G192" s="62">
        <f t="shared" si="50"/>
        <v>32</v>
      </c>
      <c r="H192" s="62">
        <f t="shared" si="50"/>
        <v>2</v>
      </c>
      <c r="I192" s="63">
        <f t="shared" si="50"/>
        <v>117</v>
      </c>
      <c r="J192" s="64">
        <f t="shared" si="50"/>
        <v>136910</v>
      </c>
      <c r="K192" s="65">
        <f t="shared" si="50"/>
        <v>2266637</v>
      </c>
      <c r="L192" s="66">
        <f t="shared" si="50"/>
        <v>4291073</v>
      </c>
      <c r="M192" s="67"/>
      <c r="N192" s="221">
        <f>SUM(N189:N191)</f>
        <v>487845.97999999957</v>
      </c>
      <c r="O192" s="69">
        <f>SUM(O189:O191)</f>
        <v>729883.83100000035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67</v>
      </c>
      <c r="E193" s="90">
        <f t="shared" si="51"/>
        <v>33</v>
      </c>
      <c r="F193" s="90">
        <f t="shared" si="51"/>
        <v>6</v>
      </c>
      <c r="G193" s="90">
        <f t="shared" si="51"/>
        <v>49</v>
      </c>
      <c r="H193" s="90">
        <f t="shared" si="51"/>
        <v>7</v>
      </c>
      <c r="I193" s="91">
        <f t="shared" si="51"/>
        <v>162</v>
      </c>
      <c r="J193" s="92">
        <f t="shared" si="51"/>
        <v>181665</v>
      </c>
      <c r="K193" s="93">
        <f t="shared" si="51"/>
        <v>2270419</v>
      </c>
      <c r="L193" s="93">
        <f t="shared" si="51"/>
        <v>5319067</v>
      </c>
      <c r="M193" s="94"/>
      <c r="N193" s="95">
        <f>N187+N192</f>
        <v>598551.9179999996</v>
      </c>
      <c r="O193" s="94">
        <f>O187+O192</f>
        <v>739860.38700000034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616312.9179999996</v>
      </c>
      <c r="O198" s="121">
        <f>O193+O194</f>
        <v>745840.38700000034</v>
      </c>
      <c r="P198" s="119"/>
      <c r="Q198" s="23"/>
      <c r="R198" s="23"/>
    </row>
    <row r="199" spans="1:18" s="24" customFormat="1" ht="23.25" x14ac:dyDescent="0.35">
      <c r="A199" s="120">
        <f>A177+31</f>
        <v>42287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6</v>
      </c>
      <c r="E203" s="46">
        <v>0</v>
      </c>
      <c r="F203" s="46">
        <v>2</v>
      </c>
      <c r="G203" s="46">
        <v>1</v>
      </c>
      <c r="H203" s="46">
        <v>0</v>
      </c>
      <c r="I203" s="47">
        <f t="shared" si="52"/>
        <v>9</v>
      </c>
      <c r="J203" s="48">
        <v>18074</v>
      </c>
      <c r="K203" s="48">
        <v>1629</v>
      </c>
      <c r="L203" s="48">
        <v>387912</v>
      </c>
      <c r="M203" s="52"/>
      <c r="N203" s="50">
        <f t="shared" si="53"/>
        <v>48543.88900000001</v>
      </c>
      <c r="O203" s="50">
        <f t="shared" si="53"/>
        <v>3870.7810000000027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 t="s">
        <v>96</v>
      </c>
      <c r="D204" s="45">
        <v>3</v>
      </c>
      <c r="E204" s="46">
        <v>0</v>
      </c>
      <c r="F204" s="46">
        <v>2</v>
      </c>
      <c r="G204" s="46">
        <v>5</v>
      </c>
      <c r="H204" s="46">
        <v>3</v>
      </c>
      <c r="I204" s="47">
        <f t="shared" si="52"/>
        <v>13</v>
      </c>
      <c r="J204" s="48">
        <v>3404</v>
      </c>
      <c r="K204" s="48">
        <v>212</v>
      </c>
      <c r="L204" s="48">
        <v>76066</v>
      </c>
      <c r="M204" s="52"/>
      <c r="N204" s="50">
        <f t="shared" si="53"/>
        <v>13348.737999999999</v>
      </c>
      <c r="O204" s="50">
        <f t="shared" si="53"/>
        <v>1158.3669999999997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6073.0350000000035</v>
      </c>
      <c r="O205" s="50">
        <f t="shared" si="53"/>
        <v>633.26899999999978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7</v>
      </c>
      <c r="E207" s="46">
        <v>0</v>
      </c>
      <c r="F207" s="46">
        <v>2</v>
      </c>
      <c r="G207" s="46">
        <v>4</v>
      </c>
      <c r="H207" s="46">
        <v>2</v>
      </c>
      <c r="I207" s="47">
        <f t="shared" si="52"/>
        <v>15</v>
      </c>
      <c r="J207" s="48">
        <v>25842</v>
      </c>
      <c r="K207" s="48">
        <v>2099</v>
      </c>
      <c r="L207" s="48">
        <v>662716</v>
      </c>
      <c r="M207" s="52"/>
      <c r="N207" s="50">
        <f t="shared" si="53"/>
        <v>21067.845000000008</v>
      </c>
      <c r="O207" s="50">
        <f t="shared" si="53"/>
        <v>2473.3710000000019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0</v>
      </c>
      <c r="G208" s="46">
        <v>3</v>
      </c>
      <c r="H208" s="46">
        <v>0</v>
      </c>
      <c r="I208" s="55">
        <f t="shared" si="52"/>
        <v>4</v>
      </c>
      <c r="J208" s="48">
        <v>2217</v>
      </c>
      <c r="K208" s="48">
        <v>0</v>
      </c>
      <c r="L208" s="56">
        <v>2542</v>
      </c>
      <c r="M208" s="57"/>
      <c r="N208" s="50">
        <f t="shared" si="53"/>
        <v>1654.368999999999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17</v>
      </c>
      <c r="E209" s="62">
        <f t="shared" si="54"/>
        <v>0</v>
      </c>
      <c r="F209" s="62">
        <f t="shared" si="54"/>
        <v>7</v>
      </c>
      <c r="G209" s="62">
        <f t="shared" si="54"/>
        <v>18</v>
      </c>
      <c r="H209" s="62">
        <f t="shared" si="54"/>
        <v>5</v>
      </c>
      <c r="I209" s="63">
        <f t="shared" si="54"/>
        <v>47</v>
      </c>
      <c r="J209" s="64">
        <f>SUM(J202:J208)</f>
        <v>49537</v>
      </c>
      <c r="K209" s="65">
        <f>SUM(K202:K208)</f>
        <v>3940</v>
      </c>
      <c r="L209" s="66">
        <f>SUM(L202:L208)</f>
        <v>1129236</v>
      </c>
      <c r="M209" s="67"/>
      <c r="N209" s="68">
        <f>SUM(N202:N208)</f>
        <v>110755.47500000003</v>
      </c>
      <c r="O209" s="69">
        <f>SUM(O202:O208)</f>
        <v>9980.4960000000046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43</v>
      </c>
      <c r="E211" s="46">
        <v>27</v>
      </c>
      <c r="F211" s="46">
        <v>0</v>
      </c>
      <c r="G211" s="46">
        <v>23</v>
      </c>
      <c r="H211" s="46">
        <v>0</v>
      </c>
      <c r="I211" s="47">
        <f>SUM(D211:H211)</f>
        <v>93</v>
      </c>
      <c r="J211" s="82">
        <v>134652</v>
      </c>
      <c r="K211" s="82">
        <v>2272024</v>
      </c>
      <c r="L211" s="82">
        <v>3719062</v>
      </c>
      <c r="M211" s="50"/>
      <c r="N211" s="83">
        <f t="shared" ref="N211:O213" si="55">N189+(J211/1000)</f>
        <v>428423.7439999996</v>
      </c>
      <c r="O211" s="50">
        <f t="shared" si="55"/>
        <v>667774.16500000027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7</v>
      </c>
      <c r="E212" s="46">
        <v>6</v>
      </c>
      <c r="F212" s="46">
        <v>1</v>
      </c>
      <c r="G212" s="46">
        <v>8</v>
      </c>
      <c r="H212" s="46">
        <v>2</v>
      </c>
      <c r="I212" s="47">
        <f>SUM(D212:H212)</f>
        <v>24</v>
      </c>
      <c r="J212" s="82">
        <v>7204</v>
      </c>
      <c r="K212" s="82">
        <v>18218</v>
      </c>
      <c r="L212" s="82">
        <v>367344</v>
      </c>
      <c r="M212" s="50"/>
      <c r="N212" s="83">
        <f t="shared" si="55"/>
        <v>59123.819000000018</v>
      </c>
      <c r="O212" s="50">
        <f t="shared" si="55"/>
        <v>64237.724000000009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45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50</v>
      </c>
      <c r="E214" s="62">
        <f t="shared" si="56"/>
        <v>33</v>
      </c>
      <c r="F214" s="62">
        <f t="shared" si="56"/>
        <v>1</v>
      </c>
      <c r="G214" s="62">
        <f t="shared" si="56"/>
        <v>31</v>
      </c>
      <c r="H214" s="62">
        <f t="shared" si="56"/>
        <v>2</v>
      </c>
      <c r="I214" s="63">
        <f t="shared" si="56"/>
        <v>117</v>
      </c>
      <c r="J214" s="64">
        <f t="shared" si="56"/>
        <v>141856</v>
      </c>
      <c r="K214" s="65">
        <f t="shared" si="56"/>
        <v>2290242</v>
      </c>
      <c r="L214" s="66">
        <f t="shared" si="56"/>
        <v>4086406</v>
      </c>
      <c r="M214" s="67"/>
      <c r="N214" s="221">
        <f>SUM(N211:N213)</f>
        <v>487987.8359999996</v>
      </c>
      <c r="O214" s="69">
        <f>SUM(O211:O213)</f>
        <v>732174.07300000032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67</v>
      </c>
      <c r="E215" s="90">
        <f t="shared" si="57"/>
        <v>33</v>
      </c>
      <c r="F215" s="90">
        <f t="shared" si="57"/>
        <v>8</v>
      </c>
      <c r="G215" s="90">
        <f t="shared" si="57"/>
        <v>49</v>
      </c>
      <c r="H215" s="90">
        <f t="shared" si="57"/>
        <v>7</v>
      </c>
      <c r="I215" s="91">
        <f t="shared" si="57"/>
        <v>164</v>
      </c>
      <c r="J215" s="92">
        <f t="shared" si="57"/>
        <v>191393</v>
      </c>
      <c r="K215" s="93">
        <f t="shared" si="57"/>
        <v>2294182</v>
      </c>
      <c r="L215" s="93">
        <f t="shared" si="57"/>
        <v>5215642</v>
      </c>
      <c r="M215" s="94"/>
      <c r="N215" s="95">
        <f>N209+N214</f>
        <v>598743.31099999964</v>
      </c>
      <c r="O215" s="94">
        <f>O209+O214</f>
        <v>742154.56900000037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616504.31099999964</v>
      </c>
      <c r="O220" s="121">
        <f>O215+O216</f>
        <v>748134.56900000037</v>
      </c>
      <c r="P220" s="119"/>
      <c r="Q220" s="23"/>
      <c r="R220" s="23"/>
    </row>
    <row r="221" spans="1:18" s="24" customFormat="1" ht="23.25" x14ac:dyDescent="0.35">
      <c r="A221" s="120">
        <f>A199+31</f>
        <v>42318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6</v>
      </c>
      <c r="E225" s="46">
        <v>0</v>
      </c>
      <c r="F225" s="46">
        <v>2</v>
      </c>
      <c r="G225" s="46">
        <v>1</v>
      </c>
      <c r="H225" s="46">
        <v>0</v>
      </c>
      <c r="I225" s="47">
        <f t="shared" si="58"/>
        <v>9</v>
      </c>
      <c r="J225" s="48">
        <v>17936</v>
      </c>
      <c r="K225" s="48">
        <v>1611</v>
      </c>
      <c r="L225" s="48">
        <v>386428</v>
      </c>
      <c r="M225" s="52"/>
      <c r="N225" s="50">
        <f t="shared" si="59"/>
        <v>48561.825000000012</v>
      </c>
      <c r="O225" s="50">
        <f t="shared" si="59"/>
        <v>3872.3920000000026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4</v>
      </c>
      <c r="E226" s="46">
        <v>0</v>
      </c>
      <c r="F226" s="46">
        <v>1</v>
      </c>
      <c r="G226" s="46">
        <v>5</v>
      </c>
      <c r="H226" s="46">
        <v>3</v>
      </c>
      <c r="I226" s="47">
        <f t="shared" si="58"/>
        <v>13</v>
      </c>
      <c r="J226" s="48">
        <v>5266</v>
      </c>
      <c r="K226" s="48">
        <v>436</v>
      </c>
      <c r="L226" s="48">
        <v>107938</v>
      </c>
      <c r="M226" s="52"/>
      <c r="N226" s="50">
        <f t="shared" si="59"/>
        <v>13354.003999999999</v>
      </c>
      <c r="O226" s="50">
        <f t="shared" si="59"/>
        <v>1158.8029999999997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6073.0350000000035</v>
      </c>
      <c r="O227" s="50">
        <f t="shared" si="59"/>
        <v>633.26899999999978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1</v>
      </c>
      <c r="F228" s="46">
        <v>0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7</v>
      </c>
      <c r="E229" s="46">
        <v>0</v>
      </c>
      <c r="F229" s="46">
        <v>2</v>
      </c>
      <c r="G229" s="46">
        <v>4</v>
      </c>
      <c r="H229" s="46">
        <v>2</v>
      </c>
      <c r="I229" s="47">
        <f t="shared" si="58"/>
        <v>15</v>
      </c>
      <c r="J229" s="48">
        <v>22593</v>
      </c>
      <c r="K229" s="48">
        <v>1937</v>
      </c>
      <c r="L229" s="48">
        <v>645493</v>
      </c>
      <c r="M229" s="52"/>
      <c r="N229" s="50">
        <f t="shared" si="59"/>
        <v>21090.438000000009</v>
      </c>
      <c r="O229" s="50">
        <f t="shared" si="59"/>
        <v>2475.3080000000018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0</v>
      </c>
      <c r="G230" s="46">
        <v>3</v>
      </c>
      <c r="H230" s="46">
        <v>0</v>
      </c>
      <c r="I230" s="55">
        <f t="shared" si="58"/>
        <v>4</v>
      </c>
      <c r="J230" s="48">
        <v>2112</v>
      </c>
      <c r="K230" s="48">
        <v>0</v>
      </c>
      <c r="L230" s="56">
        <v>2450</v>
      </c>
      <c r="M230" s="57"/>
      <c r="N230" s="50">
        <f t="shared" si="59"/>
        <v>1656.4809999999991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18</v>
      </c>
      <c r="E231" s="62">
        <f t="shared" si="60"/>
        <v>1</v>
      </c>
      <c r="F231" s="62">
        <f t="shared" si="60"/>
        <v>5</v>
      </c>
      <c r="G231" s="62">
        <f t="shared" si="60"/>
        <v>18</v>
      </c>
      <c r="H231" s="62">
        <f t="shared" si="60"/>
        <v>5</v>
      </c>
      <c r="I231" s="63">
        <f t="shared" si="60"/>
        <v>47</v>
      </c>
      <c r="J231" s="64">
        <f>SUM(J224:J230)</f>
        <v>47907</v>
      </c>
      <c r="K231" s="65">
        <f>SUM(K224:K230)</f>
        <v>3984</v>
      </c>
      <c r="L231" s="66">
        <f>SUM(L224:L230)</f>
        <v>1142309</v>
      </c>
      <c r="M231" s="67"/>
      <c r="N231" s="68">
        <f>SUM(N224:N230)</f>
        <v>110803.38200000003</v>
      </c>
      <c r="O231" s="69">
        <f>SUM(O224:O230)</f>
        <v>9984.480000000005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46</v>
      </c>
      <c r="E233" s="46">
        <v>27</v>
      </c>
      <c r="F233" s="46">
        <v>0</v>
      </c>
      <c r="G233" s="46">
        <v>20</v>
      </c>
      <c r="H233" s="46">
        <v>0</v>
      </c>
      <c r="I233" s="47">
        <f>SUM(D233:H233)</f>
        <v>93</v>
      </c>
      <c r="J233" s="82">
        <v>128587</v>
      </c>
      <c r="K233" s="82">
        <v>2121765</v>
      </c>
      <c r="L233" s="82">
        <v>3843721</v>
      </c>
      <c r="M233" s="50"/>
      <c r="N233" s="83">
        <f t="shared" ref="N233:O235" si="61">N211+(J233/1000)</f>
        <v>428552.3309999996</v>
      </c>
      <c r="O233" s="50">
        <f t="shared" si="61"/>
        <v>669895.93000000028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7</v>
      </c>
      <c r="E234" s="46">
        <v>6</v>
      </c>
      <c r="F234" s="46">
        <v>1</v>
      </c>
      <c r="G234" s="46">
        <v>8</v>
      </c>
      <c r="H234" s="46">
        <v>2</v>
      </c>
      <c r="I234" s="47">
        <f>SUM(D234:H234)</f>
        <v>24</v>
      </c>
      <c r="J234" s="82">
        <v>7451</v>
      </c>
      <c r="K234" s="82">
        <v>19030</v>
      </c>
      <c r="L234" s="82">
        <v>383665</v>
      </c>
      <c r="M234" s="50"/>
      <c r="N234" s="83">
        <f t="shared" si="61"/>
        <v>59131.270000000019</v>
      </c>
      <c r="O234" s="50">
        <f t="shared" si="61"/>
        <v>64256.754000000008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45">
        <v>0</v>
      </c>
      <c r="E235" s="46">
        <v>0</v>
      </c>
      <c r="F235" s="46">
        <v>0</v>
      </c>
      <c r="G235" s="46">
        <v>0</v>
      </c>
      <c r="H235" s="46">
        <v>0</v>
      </c>
      <c r="I235" s="55">
        <f>SUM(D235:H235)</f>
        <v>0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53</v>
      </c>
      <c r="E236" s="62">
        <f t="shared" si="62"/>
        <v>33</v>
      </c>
      <c r="F236" s="62">
        <f t="shared" si="62"/>
        <v>1</v>
      </c>
      <c r="G236" s="62">
        <f t="shared" si="62"/>
        <v>28</v>
      </c>
      <c r="H236" s="62">
        <f t="shared" si="62"/>
        <v>2</v>
      </c>
      <c r="I236" s="63">
        <f t="shared" si="62"/>
        <v>117</v>
      </c>
      <c r="J236" s="64">
        <f t="shared" si="62"/>
        <v>136038</v>
      </c>
      <c r="K236" s="65">
        <f t="shared" si="62"/>
        <v>2140795</v>
      </c>
      <c r="L236" s="66">
        <f t="shared" si="62"/>
        <v>4227386</v>
      </c>
      <c r="M236" s="67"/>
      <c r="N236" s="221">
        <f>SUM(N233:N235)</f>
        <v>488123.8739999996</v>
      </c>
      <c r="O236" s="69">
        <f>SUM(O233:O235)</f>
        <v>734314.86800000025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71</v>
      </c>
      <c r="E237" s="90">
        <f t="shared" si="63"/>
        <v>34</v>
      </c>
      <c r="F237" s="90">
        <f t="shared" si="63"/>
        <v>6</v>
      </c>
      <c r="G237" s="90">
        <f t="shared" si="63"/>
        <v>46</v>
      </c>
      <c r="H237" s="90">
        <f t="shared" si="63"/>
        <v>7</v>
      </c>
      <c r="I237" s="91">
        <f t="shared" si="63"/>
        <v>164</v>
      </c>
      <c r="J237" s="92">
        <f t="shared" si="63"/>
        <v>183945</v>
      </c>
      <c r="K237" s="93">
        <f t="shared" si="63"/>
        <v>2144779</v>
      </c>
      <c r="L237" s="93">
        <f t="shared" si="63"/>
        <v>5369695</v>
      </c>
      <c r="M237" s="94"/>
      <c r="N237" s="95">
        <f>N231+N236</f>
        <v>598927.25599999959</v>
      </c>
      <c r="O237" s="94">
        <f>O231+O236</f>
        <v>744299.34800000023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616688.25599999959</v>
      </c>
      <c r="O242" s="121">
        <f>O237+O238</f>
        <v>750279.34800000023</v>
      </c>
      <c r="P242" s="119"/>
      <c r="Q242" s="23"/>
      <c r="R242" s="23"/>
    </row>
    <row r="243" spans="1:18" s="24" customFormat="1" ht="23.25" x14ac:dyDescent="0.35">
      <c r="A243" s="120">
        <f>A221+31</f>
        <v>42349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6</v>
      </c>
      <c r="E247" s="46">
        <v>0</v>
      </c>
      <c r="F247" s="46">
        <v>2</v>
      </c>
      <c r="G247" s="46">
        <v>1</v>
      </c>
      <c r="H247" s="46">
        <v>0</v>
      </c>
      <c r="I247" s="47">
        <f t="shared" si="64"/>
        <v>9</v>
      </c>
      <c r="J247" s="48">
        <v>17786</v>
      </c>
      <c r="K247" s="48">
        <v>1595</v>
      </c>
      <c r="L247" s="48">
        <v>382704</v>
      </c>
      <c r="M247" s="52"/>
      <c r="N247" s="50">
        <f t="shared" si="65"/>
        <v>48579.611000000012</v>
      </c>
      <c r="O247" s="50">
        <f t="shared" si="65"/>
        <v>3873.9870000000024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4</v>
      </c>
      <c r="E248" s="46">
        <v>0</v>
      </c>
      <c r="F248" s="46">
        <v>2</v>
      </c>
      <c r="G248" s="46">
        <v>4</v>
      </c>
      <c r="H248" s="46">
        <v>3</v>
      </c>
      <c r="I248" s="47">
        <f t="shared" si="64"/>
        <v>13</v>
      </c>
      <c r="J248" s="48">
        <v>5641</v>
      </c>
      <c r="K248" s="48">
        <v>474</v>
      </c>
      <c r="L248" s="48">
        <v>99693</v>
      </c>
      <c r="M248" s="52"/>
      <c r="N248" s="50">
        <f t="shared" si="65"/>
        <v>13359.644999999999</v>
      </c>
      <c r="O248" s="50">
        <f t="shared" si="65"/>
        <v>1159.2769999999996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6073.0350000000035</v>
      </c>
      <c r="O249" s="50">
        <f t="shared" si="65"/>
        <v>633.26899999999978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6</v>
      </c>
      <c r="E251" s="46">
        <v>0</v>
      </c>
      <c r="F251" s="46">
        <v>2</v>
      </c>
      <c r="G251" s="46">
        <v>5</v>
      </c>
      <c r="H251" s="46">
        <v>2</v>
      </c>
      <c r="I251" s="47">
        <f t="shared" si="64"/>
        <v>15</v>
      </c>
      <c r="J251" s="48">
        <v>21645</v>
      </c>
      <c r="K251" s="48">
        <v>1966</v>
      </c>
      <c r="L251" s="48">
        <v>630252</v>
      </c>
      <c r="M251" s="52"/>
      <c r="N251" s="50">
        <f t="shared" si="65"/>
        <v>21112.08300000001</v>
      </c>
      <c r="O251" s="50">
        <f t="shared" si="65"/>
        <v>2477.2740000000017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1</v>
      </c>
      <c r="E252" s="46">
        <v>0</v>
      </c>
      <c r="F252" s="46">
        <v>0</v>
      </c>
      <c r="G252" s="46">
        <v>3</v>
      </c>
      <c r="H252" s="46">
        <v>0</v>
      </c>
      <c r="I252" s="55">
        <f t="shared" si="64"/>
        <v>4</v>
      </c>
      <c r="J252" s="48">
        <v>1860</v>
      </c>
      <c r="K252" s="48">
        <v>0</v>
      </c>
      <c r="L252" s="56">
        <v>2133</v>
      </c>
      <c r="M252" s="57"/>
      <c r="N252" s="50">
        <f t="shared" si="65"/>
        <v>1658.340999999999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17</v>
      </c>
      <c r="E253" s="62">
        <f t="shared" si="66"/>
        <v>0</v>
      </c>
      <c r="F253" s="62">
        <f t="shared" si="66"/>
        <v>7</v>
      </c>
      <c r="G253" s="62">
        <f t="shared" si="66"/>
        <v>18</v>
      </c>
      <c r="H253" s="62">
        <f t="shared" si="66"/>
        <v>5</v>
      </c>
      <c r="I253" s="63">
        <f t="shared" si="66"/>
        <v>47</v>
      </c>
      <c r="J253" s="64">
        <f>SUM(J246:J252)</f>
        <v>46932</v>
      </c>
      <c r="K253" s="65">
        <f>SUM(K246:K252)</f>
        <v>4035</v>
      </c>
      <c r="L253" s="66">
        <f>SUM(L246:L252)</f>
        <v>1114782</v>
      </c>
      <c r="M253" s="67"/>
      <c r="N253" s="68">
        <f>SUM(N246:N252)</f>
        <v>110850.31400000004</v>
      </c>
      <c r="O253" s="69">
        <f>SUM(O246:O252)</f>
        <v>9988.5150000000031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44</v>
      </c>
      <c r="E255" s="46">
        <v>28</v>
      </c>
      <c r="F255" s="46">
        <v>0</v>
      </c>
      <c r="G255" s="46">
        <v>20</v>
      </c>
      <c r="H255" s="46">
        <v>0</v>
      </c>
      <c r="I255" s="47">
        <f>SUM(D255:H255)</f>
        <v>92</v>
      </c>
      <c r="J255" s="82">
        <v>133366</v>
      </c>
      <c r="K255" s="82">
        <v>2227764</v>
      </c>
      <c r="L255" s="82">
        <v>4139210</v>
      </c>
      <c r="M255" s="50"/>
      <c r="N255" s="83">
        <f t="shared" ref="N255:O257" si="67">N233+(J255/1000)</f>
        <v>428685.69699999958</v>
      </c>
      <c r="O255" s="50">
        <f t="shared" si="67"/>
        <v>672123.69400000025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7</v>
      </c>
      <c r="E256" s="46">
        <v>6</v>
      </c>
      <c r="F256" s="46">
        <v>1</v>
      </c>
      <c r="G256" s="46">
        <v>8</v>
      </c>
      <c r="H256" s="46">
        <v>2</v>
      </c>
      <c r="I256" s="47">
        <f>SUM(D256:H256)</f>
        <v>24</v>
      </c>
      <c r="J256" s="82">
        <v>6499</v>
      </c>
      <c r="K256" s="82">
        <v>17153</v>
      </c>
      <c r="L256" s="82">
        <v>353215</v>
      </c>
      <c r="M256" s="50"/>
      <c r="N256" s="83">
        <f t="shared" si="67"/>
        <v>59137.769000000022</v>
      </c>
      <c r="O256" s="50">
        <f t="shared" si="67"/>
        <v>64273.907000000007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45">
        <v>0</v>
      </c>
      <c r="E257" s="46">
        <v>0</v>
      </c>
      <c r="F257" s="46">
        <v>0</v>
      </c>
      <c r="G257" s="46">
        <v>0</v>
      </c>
      <c r="H257" s="46">
        <v>0</v>
      </c>
      <c r="I257" s="55">
        <f>SUM(D257:H257)</f>
        <v>0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51</v>
      </c>
      <c r="E258" s="62">
        <f t="shared" si="68"/>
        <v>34</v>
      </c>
      <c r="F258" s="62">
        <f t="shared" si="68"/>
        <v>1</v>
      </c>
      <c r="G258" s="62">
        <f t="shared" si="68"/>
        <v>28</v>
      </c>
      <c r="H258" s="62">
        <f t="shared" si="68"/>
        <v>2</v>
      </c>
      <c r="I258" s="63">
        <f t="shared" si="68"/>
        <v>116</v>
      </c>
      <c r="J258" s="64">
        <f t="shared" si="68"/>
        <v>139865</v>
      </c>
      <c r="K258" s="65">
        <f t="shared" si="68"/>
        <v>2244917</v>
      </c>
      <c r="L258" s="66">
        <f t="shared" si="68"/>
        <v>4492425</v>
      </c>
      <c r="M258" s="67"/>
      <c r="N258" s="221">
        <f>SUM(N255:N257)</f>
        <v>488263.73899999959</v>
      </c>
      <c r="O258" s="69">
        <f>SUM(O255:O257)</f>
        <v>736559.78500000027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68</v>
      </c>
      <c r="E259" s="90">
        <f t="shared" si="69"/>
        <v>34</v>
      </c>
      <c r="F259" s="90">
        <f t="shared" si="69"/>
        <v>8</v>
      </c>
      <c r="G259" s="90">
        <f t="shared" si="69"/>
        <v>46</v>
      </c>
      <c r="H259" s="90">
        <f t="shared" si="69"/>
        <v>7</v>
      </c>
      <c r="I259" s="91">
        <f t="shared" si="69"/>
        <v>163</v>
      </c>
      <c r="J259" s="92">
        <f t="shared" si="69"/>
        <v>186797</v>
      </c>
      <c r="K259" s="93">
        <f t="shared" si="69"/>
        <v>2248952</v>
      </c>
      <c r="L259" s="93">
        <f t="shared" si="69"/>
        <v>5607207</v>
      </c>
      <c r="M259" s="94"/>
      <c r="N259" s="95">
        <f>N253+N258</f>
        <v>599114.05299999961</v>
      </c>
      <c r="O259" s="94">
        <f>O253+O258</f>
        <v>746548.30000000028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616875.05299999961</v>
      </c>
      <c r="O264" s="121">
        <f>O259+O260</f>
        <v>752528.30000000028</v>
      </c>
      <c r="P264" s="119"/>
      <c r="Q264" s="23"/>
      <c r="R264" s="23"/>
    </row>
    <row r="265" spans="1:18" s="24" customFormat="1" ht="18.75" x14ac:dyDescent="0.2">
      <c r="A265" s="122" t="s">
        <v>99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>J4+J26+J48+J70+J92+J114+J136+J158+J180+J202+J224+J246</f>
        <v>0</v>
      </c>
      <c r="K268" s="50">
        <f t="shared" ref="J268:L274" si="72">K4+K26+K48+K70+K92+K114+K136+K158+K180+K202+K224+K246</f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6</v>
      </c>
      <c r="E269" s="76">
        <f t="shared" si="70"/>
        <v>0</v>
      </c>
      <c r="F269" s="76">
        <f t="shared" si="70"/>
        <v>2</v>
      </c>
      <c r="G269" s="76">
        <f t="shared" si="70"/>
        <v>1</v>
      </c>
      <c r="H269" s="76">
        <f t="shared" si="70"/>
        <v>0</v>
      </c>
      <c r="I269" s="47">
        <f t="shared" si="71"/>
        <v>9</v>
      </c>
      <c r="J269" s="146">
        <f>J5+J27+J49+J71+J93+J115+J137+J159+J181+J203+J225+J247</f>
        <v>225659</v>
      </c>
      <c r="K269" s="50">
        <f t="shared" si="72"/>
        <v>20362</v>
      </c>
      <c r="L269" s="50">
        <f t="shared" si="72"/>
        <v>4254460</v>
      </c>
      <c r="M269" s="52"/>
      <c r="N269" s="50">
        <f t="shared" ref="N269:O274" si="73">N247</f>
        <v>48579.611000000012</v>
      </c>
      <c r="O269" s="50">
        <f t="shared" si="73"/>
        <v>3873.9870000000024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4</v>
      </c>
      <c r="E270" s="76">
        <f t="shared" si="70"/>
        <v>0</v>
      </c>
      <c r="F270" s="76">
        <f t="shared" si="70"/>
        <v>2</v>
      </c>
      <c r="G270" s="76">
        <f t="shared" si="70"/>
        <v>4</v>
      </c>
      <c r="H270" s="76">
        <f t="shared" si="70"/>
        <v>3</v>
      </c>
      <c r="I270" s="47">
        <f t="shared" si="71"/>
        <v>13</v>
      </c>
      <c r="J270" s="146">
        <f t="shared" si="72"/>
        <v>69590</v>
      </c>
      <c r="K270" s="50">
        <f t="shared" si="72"/>
        <v>6140</v>
      </c>
      <c r="L270" s="50">
        <f t="shared" si="72"/>
        <v>1176633</v>
      </c>
      <c r="M270" s="52"/>
      <c r="N270" s="50">
        <f t="shared" si="73"/>
        <v>13359.644999999999</v>
      </c>
      <c r="O270" s="50">
        <f t="shared" si="73"/>
        <v>1159.2769999999996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6039</v>
      </c>
      <c r="K271" s="50">
        <f t="shared" si="72"/>
        <v>737</v>
      </c>
      <c r="L271" s="50">
        <f t="shared" si="72"/>
        <v>209054</v>
      </c>
      <c r="M271" s="52"/>
      <c r="N271" s="50">
        <f t="shared" si="73"/>
        <v>6073.0350000000035</v>
      </c>
      <c r="O271" s="50">
        <f t="shared" si="73"/>
        <v>633.26899999999978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6</v>
      </c>
      <c r="E273" s="76">
        <f t="shared" si="70"/>
        <v>0</v>
      </c>
      <c r="F273" s="76">
        <f t="shared" si="70"/>
        <v>2</v>
      </c>
      <c r="G273" s="76">
        <f t="shared" si="70"/>
        <v>5</v>
      </c>
      <c r="H273" s="76">
        <f t="shared" si="70"/>
        <v>2</v>
      </c>
      <c r="I273" s="47">
        <f t="shared" si="71"/>
        <v>15</v>
      </c>
      <c r="J273" s="146">
        <f t="shared" si="72"/>
        <v>319218</v>
      </c>
      <c r="K273" s="50">
        <f t="shared" si="72"/>
        <v>25889</v>
      </c>
      <c r="L273" s="50">
        <f t="shared" si="72"/>
        <v>7921620</v>
      </c>
      <c r="M273" s="52"/>
      <c r="N273" s="50">
        <f t="shared" si="73"/>
        <v>21112.08300000001</v>
      </c>
      <c r="O273" s="50">
        <f t="shared" si="73"/>
        <v>2477.2740000000017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1</v>
      </c>
      <c r="E274" s="76">
        <f t="shared" si="70"/>
        <v>0</v>
      </c>
      <c r="F274" s="76">
        <f t="shared" si="70"/>
        <v>0</v>
      </c>
      <c r="G274" s="76">
        <f t="shared" si="70"/>
        <v>3</v>
      </c>
      <c r="H274" s="76">
        <f t="shared" si="70"/>
        <v>0</v>
      </c>
      <c r="I274" s="55">
        <f t="shared" si="71"/>
        <v>4</v>
      </c>
      <c r="J274" s="146">
        <f t="shared" si="72"/>
        <v>26137</v>
      </c>
      <c r="K274" s="147">
        <f t="shared" si="72"/>
        <v>0</v>
      </c>
      <c r="L274" s="147">
        <f t="shared" si="72"/>
        <v>30730</v>
      </c>
      <c r="M274" s="57"/>
      <c r="N274" s="50">
        <f t="shared" si="73"/>
        <v>1658.340999999999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17</v>
      </c>
      <c r="E275" s="151">
        <f t="shared" si="74"/>
        <v>0</v>
      </c>
      <c r="F275" s="151">
        <f t="shared" si="74"/>
        <v>7</v>
      </c>
      <c r="G275" s="151">
        <f t="shared" si="74"/>
        <v>18</v>
      </c>
      <c r="H275" s="151">
        <f t="shared" si="74"/>
        <v>5</v>
      </c>
      <c r="I275" s="152">
        <f t="shared" si="74"/>
        <v>47</v>
      </c>
      <c r="J275" s="153">
        <f t="shared" si="74"/>
        <v>646643</v>
      </c>
      <c r="K275" s="154">
        <f t="shared" si="74"/>
        <v>53128</v>
      </c>
      <c r="L275" s="155">
        <f t="shared" si="74"/>
        <v>13592497</v>
      </c>
      <c r="M275" s="156"/>
      <c r="N275" s="157">
        <f>SUM(N268:N274)</f>
        <v>110850.31400000004</v>
      </c>
      <c r="O275" s="158">
        <f>SUM(O268:O274)</f>
        <v>9988.5150000000031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44</v>
      </c>
      <c r="E277" s="76">
        <f t="shared" si="75"/>
        <v>28</v>
      </c>
      <c r="F277" s="76">
        <f t="shared" si="75"/>
        <v>0</v>
      </c>
      <c r="G277" s="76">
        <f t="shared" si="75"/>
        <v>20</v>
      </c>
      <c r="H277" s="76">
        <f t="shared" si="75"/>
        <v>0</v>
      </c>
      <c r="I277" s="47">
        <f>SUM(D277:H277)</f>
        <v>92</v>
      </c>
      <c r="J277" s="146">
        <f t="shared" ref="J277:L279" si="76">J13+J35+J57+J79+J101+J123+J145+J167+J189+J211+J233+J255</f>
        <v>1477713</v>
      </c>
      <c r="K277" s="77">
        <f t="shared" si="76"/>
        <v>23379481</v>
      </c>
      <c r="L277" s="77">
        <f t="shared" si="76"/>
        <v>44897725</v>
      </c>
      <c r="M277" s="50"/>
      <c r="N277" s="83">
        <f t="shared" ref="N277:O279" si="77">N255</f>
        <v>428685.69699999958</v>
      </c>
      <c r="O277" s="50">
        <f t="shared" si="77"/>
        <v>672123.69400000025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7</v>
      </c>
      <c r="E278" s="76">
        <f t="shared" si="75"/>
        <v>6</v>
      </c>
      <c r="F278" s="76">
        <f t="shared" si="75"/>
        <v>1</v>
      </c>
      <c r="G278" s="76">
        <f t="shared" si="75"/>
        <v>8</v>
      </c>
      <c r="H278" s="76">
        <f t="shared" si="75"/>
        <v>2</v>
      </c>
      <c r="I278" s="47">
        <f>SUM(D278:H278)</f>
        <v>24</v>
      </c>
      <c r="J278" s="146">
        <f t="shared" si="76"/>
        <v>83159</v>
      </c>
      <c r="K278" s="77">
        <f t="shared" si="76"/>
        <v>211960</v>
      </c>
      <c r="L278" s="77">
        <f t="shared" si="76"/>
        <v>4780633</v>
      </c>
      <c r="M278" s="50"/>
      <c r="N278" s="83">
        <f t="shared" si="77"/>
        <v>59137.769000000022</v>
      </c>
      <c r="O278" s="50">
        <f t="shared" si="77"/>
        <v>64273.907000000007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0</v>
      </c>
      <c r="I279" s="55">
        <f>SUM(D279:H279)</f>
        <v>0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51</v>
      </c>
      <c r="E280" s="151">
        <f t="shared" si="78"/>
        <v>34</v>
      </c>
      <c r="F280" s="151">
        <f t="shared" si="78"/>
        <v>1</v>
      </c>
      <c r="G280" s="151">
        <f t="shared" si="78"/>
        <v>28</v>
      </c>
      <c r="H280" s="151">
        <f t="shared" si="78"/>
        <v>2</v>
      </c>
      <c r="I280" s="152">
        <f t="shared" si="78"/>
        <v>116</v>
      </c>
      <c r="J280" s="153">
        <f t="shared" si="78"/>
        <v>1560872</v>
      </c>
      <c r="K280" s="155">
        <f t="shared" si="78"/>
        <v>23591441</v>
      </c>
      <c r="L280" s="155">
        <f t="shared" si="78"/>
        <v>49678358</v>
      </c>
      <c r="M280" s="156"/>
      <c r="N280" s="224">
        <f>SUM(N277:N279)</f>
        <v>488263.73899999959</v>
      </c>
      <c r="O280" s="158">
        <f>SUM(O277:O279)</f>
        <v>736559.78500000027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68</v>
      </c>
      <c r="E281" s="90">
        <f t="shared" si="79"/>
        <v>34</v>
      </c>
      <c r="F281" s="90">
        <f t="shared" si="79"/>
        <v>8</v>
      </c>
      <c r="G281" s="90">
        <f t="shared" si="79"/>
        <v>46</v>
      </c>
      <c r="H281" s="90">
        <f t="shared" si="79"/>
        <v>7</v>
      </c>
      <c r="I281" s="91">
        <f t="shared" si="79"/>
        <v>163</v>
      </c>
      <c r="J281" s="92">
        <f t="shared" si="79"/>
        <v>2207515</v>
      </c>
      <c r="K281" s="93">
        <f t="shared" si="79"/>
        <v>23644569</v>
      </c>
      <c r="L281" s="93">
        <f t="shared" si="79"/>
        <v>63270855</v>
      </c>
      <c r="M281" s="94"/>
      <c r="N281" s="95">
        <f>N275+N280</f>
        <v>599114.05299999961</v>
      </c>
      <c r="O281" s="94">
        <f>O275+O280</f>
        <v>746548.30000000028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616875.05299999961</v>
      </c>
      <c r="O286" s="195">
        <f>O281+O282</f>
        <v>752528.30000000028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61272</v>
      </c>
      <c r="K433" s="209">
        <f>K11</f>
        <v>5087</v>
      </c>
      <c r="L433" s="209">
        <f>L11</f>
        <v>1232961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56797</v>
      </c>
      <c r="K434" s="209">
        <f>K33</f>
        <v>4662</v>
      </c>
      <c r="L434" s="209">
        <f>L33</f>
        <v>1140602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60916</v>
      </c>
      <c r="K435" s="209">
        <f>K55</f>
        <v>5087</v>
      </c>
      <c r="L435" s="209">
        <f>L55</f>
        <v>1217723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52525</v>
      </c>
      <c r="K436" s="209">
        <f>K77</f>
        <v>4219</v>
      </c>
      <c r="L436" s="209">
        <f>L77</f>
        <v>1088741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58072</v>
      </c>
      <c r="K437" s="209">
        <f>K99</f>
        <v>4711</v>
      </c>
      <c r="L437" s="209">
        <f>L99</f>
        <v>1233222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55458</v>
      </c>
      <c r="K438" s="209">
        <f>K121</f>
        <v>4538</v>
      </c>
      <c r="L438" s="209">
        <f>L121</f>
        <v>783874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55435</v>
      </c>
      <c r="K439" s="209">
        <f>K143</f>
        <v>4477</v>
      </c>
      <c r="L439" s="209">
        <f>L143</f>
        <v>1227184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57037</v>
      </c>
      <c r="K440" s="209">
        <f>K165</f>
        <v>4606</v>
      </c>
      <c r="L440" s="209">
        <f>L165</f>
        <v>1253869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44755</v>
      </c>
      <c r="K441" s="209">
        <f>K187</f>
        <v>3782</v>
      </c>
      <c r="L441" s="209">
        <f>L187</f>
        <v>1027994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49537</v>
      </c>
      <c r="K442" s="209">
        <f>K209</f>
        <v>3940</v>
      </c>
      <c r="L442" s="209">
        <f>L209</f>
        <v>1129236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47907</v>
      </c>
      <c r="K443" s="209">
        <f>K231</f>
        <v>3984</v>
      </c>
      <c r="L443" s="209">
        <f>L231</f>
        <v>1142309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46932</v>
      </c>
      <c r="K444" s="209">
        <f>K253</f>
        <v>4035</v>
      </c>
      <c r="L444" s="209">
        <f>L253</f>
        <v>1114782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131942</v>
      </c>
      <c r="K449" s="209">
        <f>K16</f>
        <v>1859056</v>
      </c>
      <c r="L449" s="209">
        <f>L16</f>
        <v>4086115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125173</v>
      </c>
      <c r="K450" s="209">
        <f>K38</f>
        <v>1622123</v>
      </c>
      <c r="L450" s="209">
        <f>L38</f>
        <v>3716035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111945</v>
      </c>
      <c r="K451" s="209">
        <f>K60</f>
        <v>1368634</v>
      </c>
      <c r="L451" s="209">
        <f>L60</f>
        <v>3571348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71273</v>
      </c>
      <c r="K452" s="209">
        <f>K82</f>
        <v>1692997</v>
      </c>
      <c r="L452" s="209">
        <f>L82</f>
        <v>4135612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147844</v>
      </c>
      <c r="K453" s="209">
        <f>K104</f>
        <v>1736590</v>
      </c>
      <c r="L453" s="209">
        <f>L104</f>
        <v>4358824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140223</v>
      </c>
      <c r="K454" s="209">
        <f>K126</f>
        <v>1999214</v>
      </c>
      <c r="L454" s="209">
        <f>L126</f>
        <v>4046109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138451</v>
      </c>
      <c r="K455" s="209">
        <f>K148</f>
        <v>2146373</v>
      </c>
      <c r="L455" s="209">
        <f>L148</f>
        <v>4338918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139352</v>
      </c>
      <c r="K456" s="209">
        <f>K170</f>
        <v>2223863</v>
      </c>
      <c r="L456" s="209">
        <f>L170</f>
        <v>4328107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136910</v>
      </c>
      <c r="K457" s="209">
        <f>K192</f>
        <v>2266637</v>
      </c>
      <c r="L457" s="209">
        <f>L192</f>
        <v>4291073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141856</v>
      </c>
      <c r="K458" s="209">
        <f>K214</f>
        <v>2290242</v>
      </c>
      <c r="L458" s="209">
        <f>L214</f>
        <v>4086406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136038</v>
      </c>
      <c r="K459" s="209">
        <f>K236</f>
        <v>2140795</v>
      </c>
      <c r="L459" s="209">
        <f>L236</f>
        <v>4227386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139865</v>
      </c>
      <c r="K460" s="209">
        <f>K258</f>
        <v>2244917</v>
      </c>
      <c r="L460" s="209">
        <f>L258</f>
        <v>4492425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193214</v>
      </c>
      <c r="K465" s="209">
        <f>K17</f>
        <v>1864143</v>
      </c>
      <c r="L465" s="209">
        <f>L17</f>
        <v>5319076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181970</v>
      </c>
      <c r="K466" s="209">
        <f>K39</f>
        <v>1626785</v>
      </c>
      <c r="L466" s="209">
        <f>L39</f>
        <v>4856637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172861</v>
      </c>
      <c r="K467" s="209">
        <f>K61</f>
        <v>1373721</v>
      </c>
      <c r="L467" s="209">
        <f>L61</f>
        <v>4789071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123798</v>
      </c>
      <c r="K468" s="209">
        <f>K83</f>
        <v>1697216</v>
      </c>
      <c r="L468" s="209">
        <f>L83</f>
        <v>5224353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205916</v>
      </c>
      <c r="K469" s="209">
        <f>K105</f>
        <v>1741301</v>
      </c>
      <c r="L469" s="209">
        <f>L105</f>
        <v>5592046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195681</v>
      </c>
      <c r="K470" s="209">
        <f>K127</f>
        <v>2003752</v>
      </c>
      <c r="L470" s="209">
        <f>L127</f>
        <v>4829983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193886</v>
      </c>
      <c r="K471" s="209">
        <f>K149</f>
        <v>2150850</v>
      </c>
      <c r="L471" s="209">
        <f>L149</f>
        <v>5566102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196389</v>
      </c>
      <c r="K472" s="209">
        <f>K171</f>
        <v>2228469</v>
      </c>
      <c r="L472" s="209">
        <f>L171</f>
        <v>5581976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181665</v>
      </c>
      <c r="K473" s="209">
        <f>K193</f>
        <v>2270419</v>
      </c>
      <c r="L473" s="209">
        <f>L193</f>
        <v>5319067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191393</v>
      </c>
      <c r="K474" s="209">
        <f>K215</f>
        <v>2294182</v>
      </c>
      <c r="L474" s="209">
        <f>L215</f>
        <v>5215642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183945</v>
      </c>
      <c r="K475" s="209">
        <f>K237</f>
        <v>2144779</v>
      </c>
      <c r="L475" s="209">
        <f>L237</f>
        <v>5369695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186797</v>
      </c>
      <c r="K476" s="209">
        <f>K259</f>
        <v>2248952</v>
      </c>
      <c r="L476" s="209">
        <f>L259</f>
        <v>5607207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28" man="1"/>
    <brk id="421" max="16383" man="1"/>
  </rowBreaks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5D32-CB78-4277-BB81-6201896B7AEF}">
  <sheetPr>
    <tabColor theme="0"/>
  </sheetPr>
  <dimension ref="A1:AD480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41643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'2013'!N246+(J4/1000)</f>
        <v>18549.499</v>
      </c>
      <c r="O4" s="50">
        <f>'2013'!O246+(K4/1000)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4</v>
      </c>
      <c r="E5" s="46">
        <v>0</v>
      </c>
      <c r="F5" s="46">
        <v>1</v>
      </c>
      <c r="G5" s="46">
        <v>3</v>
      </c>
      <c r="H5" s="46">
        <v>0</v>
      </c>
      <c r="I5" s="47">
        <f t="shared" si="0"/>
        <v>8</v>
      </c>
      <c r="J5" s="48">
        <v>7384</v>
      </c>
      <c r="K5" s="48">
        <v>689</v>
      </c>
      <c r="L5" s="48">
        <v>0</v>
      </c>
      <c r="M5" s="52"/>
      <c r="N5" s="50">
        <f>'2013'!N247+(J5/1000)</f>
        <v>48173.989000000023</v>
      </c>
      <c r="O5" s="50">
        <f>'2013'!O247+(K5/1000)</f>
        <v>3838.6200000000031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1</v>
      </c>
      <c r="G6" s="46">
        <v>3</v>
      </c>
      <c r="H6" s="46">
        <v>3</v>
      </c>
      <c r="I6" s="47">
        <f t="shared" si="0"/>
        <v>10</v>
      </c>
      <c r="J6" s="48">
        <v>6189</v>
      </c>
      <c r="K6" s="48">
        <v>535</v>
      </c>
      <c r="L6" s="48">
        <v>178841</v>
      </c>
      <c r="M6" s="52"/>
      <c r="N6" s="50">
        <f>'2013'!N248+(J6/1000)</f>
        <v>13210.49</v>
      </c>
      <c r="O6" s="50">
        <f>'2013'!O248+(K6/1000)</f>
        <v>1146.0439999999996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2272</v>
      </c>
      <c r="K7" s="48">
        <v>277</v>
      </c>
      <c r="L7" s="48">
        <v>78277</v>
      </c>
      <c r="M7" s="52"/>
      <c r="N7" s="50">
        <f>'2013'!N249+(J7/1000)</f>
        <v>6049.3400000000038</v>
      </c>
      <c r="O7" s="50">
        <f>'2013'!O249+(K7/1000)</f>
        <v>630.37799999999982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'2013'!N250+(J8/1000)</f>
        <v>1518.1</v>
      </c>
      <c r="O8" s="50">
        <f>'2013'!O250+(K8/1000)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8</v>
      </c>
      <c r="E9" s="46">
        <v>0</v>
      </c>
      <c r="F9" s="46">
        <v>2</v>
      </c>
      <c r="G9" s="46">
        <v>3</v>
      </c>
      <c r="H9" s="46">
        <v>2</v>
      </c>
      <c r="I9" s="47">
        <f t="shared" si="0"/>
        <v>15</v>
      </c>
      <c r="J9" s="48">
        <v>32487</v>
      </c>
      <c r="K9" s="48">
        <v>2991</v>
      </c>
      <c r="L9" s="48">
        <v>652636</v>
      </c>
      <c r="M9" s="52"/>
      <c r="N9" s="50">
        <f>'2013'!N251+(J9/1000)</f>
        <v>20453.598000000009</v>
      </c>
      <c r="O9" s="50">
        <f>'2013'!O251+(K9/1000)</f>
        <v>2424.3200000000011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0</v>
      </c>
      <c r="G10" s="46">
        <v>2</v>
      </c>
      <c r="H10" s="46">
        <v>0</v>
      </c>
      <c r="I10" s="55">
        <f t="shared" si="0"/>
        <v>4</v>
      </c>
      <c r="J10" s="48">
        <v>1529</v>
      </c>
      <c r="K10" s="48">
        <v>0</v>
      </c>
      <c r="L10" s="56">
        <v>8140</v>
      </c>
      <c r="M10" s="57"/>
      <c r="N10" s="50">
        <f>'2013'!N252+(J10/1000)</f>
        <v>1600.3779999999995</v>
      </c>
      <c r="O10" s="50">
        <f>'2013'!O252+(K10/1000)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18</v>
      </c>
      <c r="E11" s="62">
        <f t="shared" si="1"/>
        <v>0</v>
      </c>
      <c r="F11" s="62">
        <f t="shared" si="1"/>
        <v>6</v>
      </c>
      <c r="G11" s="62">
        <f t="shared" si="1"/>
        <v>14</v>
      </c>
      <c r="H11" s="62">
        <f t="shared" si="1"/>
        <v>5</v>
      </c>
      <c r="I11" s="63">
        <f t="shared" si="1"/>
        <v>43</v>
      </c>
      <c r="J11" s="64">
        <f>SUM(J4:J10)</f>
        <v>49861</v>
      </c>
      <c r="K11" s="65">
        <f t="shared" si="1"/>
        <v>4492</v>
      </c>
      <c r="L11" s="66">
        <f t="shared" si="1"/>
        <v>917894</v>
      </c>
      <c r="M11" s="67"/>
      <c r="N11" s="68">
        <f>SUM(N4:N10)</f>
        <v>109555.39400000004</v>
      </c>
      <c r="O11" s="69">
        <f>SUM(O4:O10)</f>
        <v>9884.0700000000033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40</v>
      </c>
      <c r="E13" s="46">
        <v>23</v>
      </c>
      <c r="F13" s="46">
        <v>0</v>
      </c>
      <c r="G13" s="46">
        <v>27</v>
      </c>
      <c r="H13" s="46">
        <v>0</v>
      </c>
      <c r="I13" s="47">
        <f>SUM(D13:H13)</f>
        <v>90</v>
      </c>
      <c r="J13" s="82">
        <v>131804</v>
      </c>
      <c r="K13" s="82">
        <v>1849577</v>
      </c>
      <c r="L13" s="82">
        <v>3732286</v>
      </c>
      <c r="M13" s="50"/>
      <c r="N13" s="83">
        <f>'2013'!N255+(J13/1000)</f>
        <v>425877.05499999976</v>
      </c>
      <c r="O13" s="50">
        <f>'2013'!O255+(K13/1000)</f>
        <v>629483.34100000036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9</v>
      </c>
      <c r="E14" s="46">
        <v>5</v>
      </c>
      <c r="F14" s="46">
        <v>1</v>
      </c>
      <c r="G14" s="46">
        <v>7</v>
      </c>
      <c r="H14" s="46">
        <v>2</v>
      </c>
      <c r="I14" s="47">
        <f>SUM(D14:H14)</f>
        <v>24</v>
      </c>
      <c r="J14" s="82">
        <v>6654</v>
      </c>
      <c r="K14" s="82">
        <v>19665</v>
      </c>
      <c r="L14" s="82">
        <v>488162</v>
      </c>
      <c r="M14" s="50"/>
      <c r="N14" s="83">
        <f>'2013'!N256+(J14/1000)</f>
        <v>58988.953000000009</v>
      </c>
      <c r="O14" s="50">
        <f>'2013'!O256+(K14/1000)</f>
        <v>63853.154000000002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55">
        <f>SUM(D15:H15)</f>
        <v>0</v>
      </c>
      <c r="J15" s="82">
        <v>0</v>
      </c>
      <c r="K15" s="82">
        <v>0</v>
      </c>
      <c r="L15" s="219">
        <v>0</v>
      </c>
      <c r="M15" s="147"/>
      <c r="N15" s="220">
        <f>'2013'!N257+(J15/1000)</f>
        <v>440.27299999999997</v>
      </c>
      <c r="O15" s="50">
        <f>'2013'!O257+(K15/1000)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49</v>
      </c>
      <c r="E16" s="62">
        <f t="shared" si="2"/>
        <v>28</v>
      </c>
      <c r="F16" s="62">
        <f t="shared" si="2"/>
        <v>1</v>
      </c>
      <c r="G16" s="62">
        <f t="shared" si="2"/>
        <v>34</v>
      </c>
      <c r="H16" s="62">
        <f t="shared" si="2"/>
        <v>2</v>
      </c>
      <c r="I16" s="63">
        <f t="shared" si="2"/>
        <v>114</v>
      </c>
      <c r="J16" s="64">
        <f t="shared" si="2"/>
        <v>138458</v>
      </c>
      <c r="K16" s="65">
        <f t="shared" si="2"/>
        <v>1869242</v>
      </c>
      <c r="L16" s="66">
        <f t="shared" si="2"/>
        <v>4220448</v>
      </c>
      <c r="M16" s="67"/>
      <c r="N16" s="221">
        <f>SUM(N13:N15)</f>
        <v>485306.28099999978</v>
      </c>
      <c r="O16" s="69">
        <f>SUM(O13:O15)</f>
        <v>693498.67900000035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67</v>
      </c>
      <c r="E17" s="90">
        <f t="shared" si="3"/>
        <v>28</v>
      </c>
      <c r="F17" s="90">
        <f t="shared" si="3"/>
        <v>7</v>
      </c>
      <c r="G17" s="90">
        <f t="shared" si="3"/>
        <v>48</v>
      </c>
      <c r="H17" s="90">
        <f t="shared" si="3"/>
        <v>7</v>
      </c>
      <c r="I17" s="91">
        <f t="shared" si="3"/>
        <v>157</v>
      </c>
      <c r="J17" s="92">
        <f t="shared" si="3"/>
        <v>188319</v>
      </c>
      <c r="K17" s="93">
        <f t="shared" si="3"/>
        <v>1873734</v>
      </c>
      <c r="L17" s="93">
        <f t="shared" si="3"/>
        <v>5138342</v>
      </c>
      <c r="M17" s="94"/>
      <c r="N17" s="95">
        <f>N11+N16</f>
        <v>594861.67499999981</v>
      </c>
      <c r="O17" s="94">
        <f>O11+O16</f>
        <v>703382.7490000003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612622.67499999981</v>
      </c>
      <c r="O22" s="118">
        <f>O17+O18</f>
        <v>709362.7490000003</v>
      </c>
      <c r="P22" s="119"/>
      <c r="Q22" s="23"/>
      <c r="R22" s="23"/>
    </row>
    <row r="23" spans="1:18" s="24" customFormat="1" ht="23.25" x14ac:dyDescent="0.35">
      <c r="A23" s="120">
        <f>A1+31</f>
        <v>41674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5</v>
      </c>
      <c r="E27" s="46">
        <v>0</v>
      </c>
      <c r="F27" s="46">
        <v>1</v>
      </c>
      <c r="G27" s="46">
        <v>2</v>
      </c>
      <c r="H27" s="46">
        <v>0</v>
      </c>
      <c r="I27" s="47">
        <f t="shared" si="4"/>
        <v>8</v>
      </c>
      <c r="J27" s="48">
        <v>10764</v>
      </c>
      <c r="K27" s="48">
        <v>964</v>
      </c>
      <c r="L27" s="48">
        <v>262119</v>
      </c>
      <c r="M27" s="52"/>
      <c r="N27" s="50">
        <f t="shared" si="5"/>
        <v>48184.753000000026</v>
      </c>
      <c r="O27" s="50">
        <f t="shared" si="5"/>
        <v>3839.584000000003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3</v>
      </c>
      <c r="H28" s="46">
        <v>3</v>
      </c>
      <c r="I28" s="47">
        <f t="shared" si="4"/>
        <v>10</v>
      </c>
      <c r="J28" s="48">
        <v>5172</v>
      </c>
      <c r="K28" s="48">
        <v>413</v>
      </c>
      <c r="L28" s="48">
        <v>156847</v>
      </c>
      <c r="M28" s="52"/>
      <c r="N28" s="50">
        <f t="shared" si="5"/>
        <v>13215.662</v>
      </c>
      <c r="O28" s="50">
        <f t="shared" si="5"/>
        <v>1146.4569999999997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1</v>
      </c>
      <c r="G29" s="46">
        <v>0</v>
      </c>
      <c r="H29" s="46">
        <v>0</v>
      </c>
      <c r="I29" s="47">
        <f t="shared" si="4"/>
        <v>2</v>
      </c>
      <c r="J29" s="48">
        <v>2012</v>
      </c>
      <c r="K29" s="48">
        <v>245</v>
      </c>
      <c r="L29" s="48">
        <v>71690</v>
      </c>
      <c r="M29" s="52"/>
      <c r="N29" s="50">
        <f t="shared" si="5"/>
        <v>6051.3520000000035</v>
      </c>
      <c r="O29" s="50">
        <f t="shared" si="5"/>
        <v>630.62299999999982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8</v>
      </c>
      <c r="E31" s="46">
        <v>0</v>
      </c>
      <c r="F31" s="46">
        <v>2</v>
      </c>
      <c r="G31" s="46">
        <v>3</v>
      </c>
      <c r="H31" s="46">
        <v>2</v>
      </c>
      <c r="I31" s="47">
        <f t="shared" si="4"/>
        <v>15</v>
      </c>
      <c r="J31" s="48">
        <v>25121</v>
      </c>
      <c r="K31" s="48">
        <v>2432</v>
      </c>
      <c r="L31" s="48">
        <v>568501</v>
      </c>
      <c r="M31" s="52"/>
      <c r="N31" s="50">
        <f t="shared" si="5"/>
        <v>20478.719000000008</v>
      </c>
      <c r="O31" s="50">
        <f t="shared" si="5"/>
        <v>2426.7520000000009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2866</v>
      </c>
      <c r="K32" s="48">
        <v>0</v>
      </c>
      <c r="L32" s="56">
        <v>12816</v>
      </c>
      <c r="M32" s="57"/>
      <c r="N32" s="50">
        <f t="shared" si="5"/>
        <v>1603.2439999999995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L33" si="6">SUM(D26:D32)</f>
        <v>19</v>
      </c>
      <c r="E33" s="62">
        <f t="shared" si="6"/>
        <v>0</v>
      </c>
      <c r="F33" s="62">
        <f t="shared" si="6"/>
        <v>6</v>
      </c>
      <c r="G33" s="62">
        <f t="shared" si="6"/>
        <v>13</v>
      </c>
      <c r="H33" s="62">
        <f t="shared" si="6"/>
        <v>5</v>
      </c>
      <c r="I33" s="63">
        <f t="shared" si="6"/>
        <v>43</v>
      </c>
      <c r="J33" s="64">
        <f t="shared" si="6"/>
        <v>45935</v>
      </c>
      <c r="K33" s="65">
        <f t="shared" si="6"/>
        <v>4054</v>
      </c>
      <c r="L33" s="66">
        <f t="shared" si="6"/>
        <v>1071973</v>
      </c>
      <c r="M33" s="67"/>
      <c r="N33" s="68">
        <f>SUM(N26:N32)</f>
        <v>109601.32900000004</v>
      </c>
      <c r="O33" s="69">
        <f>SUM(O26:O32)</f>
        <v>9888.1240000000034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42</v>
      </c>
      <c r="E35" s="46">
        <v>24</v>
      </c>
      <c r="F35" s="46">
        <v>0</v>
      </c>
      <c r="G35" s="46">
        <v>25</v>
      </c>
      <c r="H35" s="46">
        <v>0</v>
      </c>
      <c r="I35" s="47">
        <f>SUM(D35:H35)</f>
        <v>91</v>
      </c>
      <c r="J35" s="82">
        <v>113881</v>
      </c>
      <c r="K35" s="82">
        <v>1728218</v>
      </c>
      <c r="L35" s="82">
        <v>3346529</v>
      </c>
      <c r="M35" s="50"/>
      <c r="N35" s="83">
        <f t="shared" ref="N35:O37" si="7">N13+(J35/1000)</f>
        <v>425990.93599999975</v>
      </c>
      <c r="O35" s="50">
        <f t="shared" si="7"/>
        <v>631211.55900000036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10</v>
      </c>
      <c r="E36" s="46">
        <v>5</v>
      </c>
      <c r="F36" s="46">
        <v>1</v>
      </c>
      <c r="G36" s="46">
        <v>6</v>
      </c>
      <c r="H36" s="46">
        <v>2</v>
      </c>
      <c r="I36" s="47">
        <f>SUM(D36:H36)</f>
        <v>24</v>
      </c>
      <c r="J36" s="82">
        <v>6038</v>
      </c>
      <c r="K36" s="82">
        <v>18949</v>
      </c>
      <c r="L36" s="82">
        <v>487661</v>
      </c>
      <c r="M36" s="50"/>
      <c r="N36" s="83">
        <f t="shared" si="7"/>
        <v>58994.991000000009</v>
      </c>
      <c r="O36" s="50">
        <f t="shared" si="7"/>
        <v>63872.103000000003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226">
        <v>0</v>
      </c>
      <c r="E37" s="46">
        <v>0</v>
      </c>
      <c r="F37" s="46">
        <v>0</v>
      </c>
      <c r="G37" s="46">
        <v>0</v>
      </c>
      <c r="H37" s="46">
        <v>0</v>
      </c>
      <c r="I37" s="55">
        <f>SUM(D37:H37)</f>
        <v>0</v>
      </c>
      <c r="J37" s="82">
        <v>0</v>
      </c>
      <c r="K37" s="82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52</v>
      </c>
      <c r="E38" s="62">
        <f t="shared" si="8"/>
        <v>29</v>
      </c>
      <c r="F38" s="62">
        <f t="shared" si="8"/>
        <v>1</v>
      </c>
      <c r="G38" s="62">
        <f t="shared" si="8"/>
        <v>31</v>
      </c>
      <c r="H38" s="62">
        <f t="shared" si="8"/>
        <v>2</v>
      </c>
      <c r="I38" s="63">
        <f t="shared" si="8"/>
        <v>115</v>
      </c>
      <c r="J38" s="64">
        <f t="shared" si="8"/>
        <v>119919</v>
      </c>
      <c r="K38" s="65">
        <f t="shared" si="8"/>
        <v>1747167</v>
      </c>
      <c r="L38" s="66">
        <f t="shared" si="8"/>
        <v>3834190</v>
      </c>
      <c r="M38" s="67"/>
      <c r="N38" s="221">
        <f>SUM(N35:N37)</f>
        <v>485426.19999999978</v>
      </c>
      <c r="O38" s="69">
        <f>SUM(O35:O37)</f>
        <v>695245.84600000037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71</v>
      </c>
      <c r="E39" s="90">
        <f t="shared" si="9"/>
        <v>29</v>
      </c>
      <c r="F39" s="90">
        <f t="shared" si="9"/>
        <v>7</v>
      </c>
      <c r="G39" s="90">
        <f t="shared" si="9"/>
        <v>44</v>
      </c>
      <c r="H39" s="90">
        <f t="shared" si="9"/>
        <v>7</v>
      </c>
      <c r="I39" s="91">
        <f t="shared" si="9"/>
        <v>158</v>
      </c>
      <c r="J39" s="92">
        <f t="shared" si="9"/>
        <v>165854</v>
      </c>
      <c r="K39" s="93">
        <f t="shared" si="9"/>
        <v>1751221</v>
      </c>
      <c r="L39" s="93">
        <f t="shared" si="9"/>
        <v>4906163</v>
      </c>
      <c r="M39" s="94"/>
      <c r="N39" s="95">
        <f>N33+N38</f>
        <v>595027.52899999986</v>
      </c>
      <c r="O39" s="94">
        <f>O33+O38</f>
        <v>705133.97000000032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612788.52899999986</v>
      </c>
      <c r="O44" s="121">
        <f>O39+O40</f>
        <v>711113.97000000032</v>
      </c>
      <c r="P44" s="119"/>
      <c r="Q44" s="23"/>
      <c r="R44" s="23"/>
    </row>
    <row r="45" spans="1:18" s="24" customFormat="1" ht="23.25" x14ac:dyDescent="0.35">
      <c r="A45" s="120">
        <f>A23+31</f>
        <v>41705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227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5</v>
      </c>
      <c r="E49" s="46">
        <v>0</v>
      </c>
      <c r="F49" s="46">
        <v>1</v>
      </c>
      <c r="G49" s="46">
        <v>1</v>
      </c>
      <c r="H49" s="46">
        <v>0</v>
      </c>
      <c r="I49" s="47">
        <f t="shared" si="10"/>
        <v>7</v>
      </c>
      <c r="J49" s="48">
        <v>14097</v>
      </c>
      <c r="K49" s="48">
        <v>1268</v>
      </c>
      <c r="L49" s="48">
        <v>312779</v>
      </c>
      <c r="M49" s="52"/>
      <c r="N49" s="50">
        <f t="shared" si="11"/>
        <v>48198.850000000028</v>
      </c>
      <c r="O49" s="50">
        <f t="shared" si="11"/>
        <v>3840.852000000003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3</v>
      </c>
      <c r="H50" s="46">
        <v>3</v>
      </c>
      <c r="I50" s="47">
        <f t="shared" si="10"/>
        <v>10</v>
      </c>
      <c r="J50" s="48">
        <v>5245</v>
      </c>
      <c r="K50" s="48">
        <v>386</v>
      </c>
      <c r="L50" s="48">
        <v>187518</v>
      </c>
      <c r="M50" s="52"/>
      <c r="N50" s="50">
        <f t="shared" si="11"/>
        <v>13220.907000000001</v>
      </c>
      <c r="O50" s="50">
        <f t="shared" si="11"/>
        <v>1146.8429999999996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2120</v>
      </c>
      <c r="K51" s="48">
        <v>259</v>
      </c>
      <c r="L51" s="48">
        <v>72298</v>
      </c>
      <c r="M51" s="52"/>
      <c r="N51" s="50">
        <f t="shared" si="11"/>
        <v>6053.4720000000034</v>
      </c>
      <c r="O51" s="50">
        <f t="shared" si="11"/>
        <v>630.88199999999983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7</v>
      </c>
      <c r="E53" s="46">
        <v>0</v>
      </c>
      <c r="F53" s="46">
        <v>2</v>
      </c>
      <c r="G53" s="46">
        <v>4</v>
      </c>
      <c r="H53" s="46">
        <v>2</v>
      </c>
      <c r="I53" s="47">
        <f t="shared" si="10"/>
        <v>15</v>
      </c>
      <c r="J53" s="48">
        <v>30514</v>
      </c>
      <c r="K53" s="48">
        <v>2683</v>
      </c>
      <c r="L53" s="48">
        <v>692996</v>
      </c>
      <c r="M53" s="52"/>
      <c r="N53" s="50">
        <f t="shared" si="11"/>
        <v>20509.233000000007</v>
      </c>
      <c r="O53" s="50">
        <f t="shared" si="11"/>
        <v>2429.4350000000009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226">
        <v>2</v>
      </c>
      <c r="E54" s="46">
        <v>0</v>
      </c>
      <c r="F54" s="46">
        <v>0</v>
      </c>
      <c r="G54" s="46">
        <v>2</v>
      </c>
      <c r="H54" s="46">
        <v>0</v>
      </c>
      <c r="I54" s="55">
        <f t="shared" si="10"/>
        <v>4</v>
      </c>
      <c r="J54" s="48">
        <v>3118</v>
      </c>
      <c r="K54" s="48">
        <v>0</v>
      </c>
      <c r="L54" s="56">
        <v>13511</v>
      </c>
      <c r="M54" s="57"/>
      <c r="N54" s="50">
        <f t="shared" si="11"/>
        <v>1606.3619999999994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L55" si="12">SUM(D48:D54)</f>
        <v>18</v>
      </c>
      <c r="E55" s="62">
        <f t="shared" si="12"/>
        <v>0</v>
      </c>
      <c r="F55" s="62">
        <f t="shared" si="12"/>
        <v>6</v>
      </c>
      <c r="G55" s="62">
        <f t="shared" si="12"/>
        <v>13</v>
      </c>
      <c r="H55" s="62">
        <f t="shared" si="12"/>
        <v>5</v>
      </c>
      <c r="I55" s="63">
        <f t="shared" si="12"/>
        <v>42</v>
      </c>
      <c r="J55" s="64">
        <f t="shared" si="12"/>
        <v>55094</v>
      </c>
      <c r="K55" s="65">
        <f t="shared" si="12"/>
        <v>4596</v>
      </c>
      <c r="L55" s="66">
        <f t="shared" si="12"/>
        <v>1279102</v>
      </c>
      <c r="M55" s="67"/>
      <c r="N55" s="68">
        <f>SUM(N48:N54)</f>
        <v>109656.42300000005</v>
      </c>
      <c r="O55" s="69">
        <f>SUM(O48:O54)</f>
        <v>9892.720000000003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38</v>
      </c>
      <c r="E57" s="46">
        <v>23</v>
      </c>
      <c r="F57" s="46">
        <v>0</v>
      </c>
      <c r="G57" s="46">
        <v>30</v>
      </c>
      <c r="H57" s="46">
        <v>0</v>
      </c>
      <c r="I57" s="47">
        <f>SUM(D57:H57)</f>
        <v>91</v>
      </c>
      <c r="J57" s="82">
        <v>126959</v>
      </c>
      <c r="K57" s="82">
        <v>1937235</v>
      </c>
      <c r="L57" s="82">
        <v>3749769</v>
      </c>
      <c r="M57" s="50"/>
      <c r="N57" s="83">
        <f t="shared" ref="N57:O59" si="13">N35+(J57/1000)</f>
        <v>426117.89499999973</v>
      </c>
      <c r="O57" s="50">
        <f t="shared" si="13"/>
        <v>633148.79400000034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10</v>
      </c>
      <c r="E58" s="46">
        <v>5</v>
      </c>
      <c r="F58" s="46">
        <v>1</v>
      </c>
      <c r="G58" s="46">
        <v>6</v>
      </c>
      <c r="H58" s="46">
        <v>2</v>
      </c>
      <c r="I58" s="47">
        <f>SUM(D58:H58)</f>
        <v>24</v>
      </c>
      <c r="J58" s="82">
        <v>7556</v>
      </c>
      <c r="K58" s="82">
        <v>21836</v>
      </c>
      <c r="L58" s="82">
        <v>550056</v>
      </c>
      <c r="M58" s="50"/>
      <c r="N58" s="83">
        <f t="shared" si="13"/>
        <v>59002.547000000006</v>
      </c>
      <c r="O58" s="50">
        <f t="shared" si="13"/>
        <v>63893.939000000006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226">
        <v>0</v>
      </c>
      <c r="E59" s="46">
        <v>0</v>
      </c>
      <c r="F59" s="46">
        <v>0</v>
      </c>
      <c r="G59" s="46">
        <v>0</v>
      </c>
      <c r="H59" s="46">
        <v>0</v>
      </c>
      <c r="I59" s="55">
        <f>SUM(D59:H59)</f>
        <v>0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48</v>
      </c>
      <c r="E60" s="62">
        <f t="shared" si="14"/>
        <v>28</v>
      </c>
      <c r="F60" s="62">
        <f t="shared" si="14"/>
        <v>1</v>
      </c>
      <c r="G60" s="62">
        <f t="shared" si="14"/>
        <v>36</v>
      </c>
      <c r="H60" s="62">
        <f t="shared" si="14"/>
        <v>2</v>
      </c>
      <c r="I60" s="63">
        <f t="shared" si="14"/>
        <v>115</v>
      </c>
      <c r="J60" s="64">
        <f t="shared" si="14"/>
        <v>134515</v>
      </c>
      <c r="K60" s="65">
        <f t="shared" si="14"/>
        <v>1959071</v>
      </c>
      <c r="L60" s="66">
        <f t="shared" si="14"/>
        <v>4299825</v>
      </c>
      <c r="M60" s="67"/>
      <c r="N60" s="221">
        <f>SUM(N57:N59)</f>
        <v>485560.71499999973</v>
      </c>
      <c r="O60" s="69">
        <f>SUM(O57:O59)</f>
        <v>697204.91700000037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66</v>
      </c>
      <c r="E61" s="90">
        <f t="shared" si="15"/>
        <v>28</v>
      </c>
      <c r="F61" s="90">
        <f t="shared" si="15"/>
        <v>7</v>
      </c>
      <c r="G61" s="90">
        <f t="shared" si="15"/>
        <v>49</v>
      </c>
      <c r="H61" s="90">
        <f t="shared" si="15"/>
        <v>7</v>
      </c>
      <c r="I61" s="91">
        <f t="shared" si="15"/>
        <v>157</v>
      </c>
      <c r="J61" s="92">
        <f t="shared" si="15"/>
        <v>189609</v>
      </c>
      <c r="K61" s="93">
        <f t="shared" si="15"/>
        <v>1963667</v>
      </c>
      <c r="L61" s="93">
        <f t="shared" si="15"/>
        <v>5578927</v>
      </c>
      <c r="M61" s="94"/>
      <c r="N61" s="95">
        <f>N55+N60</f>
        <v>595217.1379999998</v>
      </c>
      <c r="O61" s="94">
        <f>O55+O60</f>
        <v>707097.63700000034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612978.1379999998</v>
      </c>
      <c r="O66" s="121">
        <f>O61+O62</f>
        <v>713077.63700000034</v>
      </c>
      <c r="P66" s="119"/>
      <c r="Q66" s="23"/>
      <c r="R66" s="23"/>
    </row>
    <row r="67" spans="1:18" s="24" customFormat="1" ht="23.25" x14ac:dyDescent="0.35">
      <c r="A67" s="120">
        <f>A45+31</f>
        <v>41736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227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6</v>
      </c>
      <c r="E71" s="46">
        <v>0</v>
      </c>
      <c r="F71" s="46">
        <v>1</v>
      </c>
      <c r="G71" s="46">
        <v>1</v>
      </c>
      <c r="H71" s="46">
        <v>0</v>
      </c>
      <c r="I71" s="47">
        <f t="shared" si="16"/>
        <v>8</v>
      </c>
      <c r="J71" s="48">
        <v>16962</v>
      </c>
      <c r="K71" s="48">
        <v>1582</v>
      </c>
      <c r="L71" s="48">
        <v>394263</v>
      </c>
      <c r="M71" s="52"/>
      <c r="N71" s="50">
        <f t="shared" si="17"/>
        <v>48215.812000000027</v>
      </c>
      <c r="O71" s="50">
        <f t="shared" si="17"/>
        <v>3842.4340000000029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4</v>
      </c>
      <c r="E72" s="46">
        <v>0</v>
      </c>
      <c r="F72" s="46">
        <v>1</v>
      </c>
      <c r="G72" s="46">
        <v>2</v>
      </c>
      <c r="H72" s="46">
        <v>3</v>
      </c>
      <c r="I72" s="47">
        <f t="shared" si="16"/>
        <v>10</v>
      </c>
      <c r="J72" s="48">
        <v>6965</v>
      </c>
      <c r="K72" s="48">
        <v>602</v>
      </c>
      <c r="L72" s="48">
        <v>189009</v>
      </c>
      <c r="M72" s="52"/>
      <c r="N72" s="50">
        <f t="shared" si="17"/>
        <v>13227.872000000001</v>
      </c>
      <c r="O72" s="50">
        <f t="shared" si="17"/>
        <v>1147.4449999999997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si="16"/>
        <v>2</v>
      </c>
      <c r="J73" s="48">
        <v>1997</v>
      </c>
      <c r="K73" s="48">
        <v>244</v>
      </c>
      <c r="L73" s="48">
        <v>69568</v>
      </c>
      <c r="M73" s="52"/>
      <c r="N73" s="50">
        <f t="shared" si="17"/>
        <v>6055.4690000000037</v>
      </c>
      <c r="O73" s="50">
        <f t="shared" si="17"/>
        <v>631.12599999999986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8</v>
      </c>
      <c r="E75" s="46">
        <v>0</v>
      </c>
      <c r="F75" s="46">
        <v>2</v>
      </c>
      <c r="G75" s="46">
        <v>3</v>
      </c>
      <c r="H75" s="46">
        <v>2</v>
      </c>
      <c r="I75" s="47">
        <f t="shared" si="16"/>
        <v>15</v>
      </c>
      <c r="J75" s="48">
        <v>26843</v>
      </c>
      <c r="K75" s="48">
        <v>2561</v>
      </c>
      <c r="L75" s="48">
        <v>716515</v>
      </c>
      <c r="M75" s="52"/>
      <c r="N75" s="50">
        <f t="shared" si="17"/>
        <v>20536.076000000008</v>
      </c>
      <c r="O75" s="50">
        <f t="shared" si="17"/>
        <v>2431.996000000001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226">
        <v>2</v>
      </c>
      <c r="E76" s="46">
        <v>0</v>
      </c>
      <c r="F76" s="46">
        <v>0</v>
      </c>
      <c r="G76" s="46">
        <v>0</v>
      </c>
      <c r="H76" s="46">
        <v>0</v>
      </c>
      <c r="I76" s="55">
        <f t="shared" si="16"/>
        <v>2</v>
      </c>
      <c r="J76" s="48">
        <v>2829</v>
      </c>
      <c r="K76" s="48">
        <v>0</v>
      </c>
      <c r="L76" s="56">
        <v>11319</v>
      </c>
      <c r="M76" s="57"/>
      <c r="N76" s="50">
        <f t="shared" si="17"/>
        <v>1609.1909999999993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L77" si="18">SUM(D70:D76)</f>
        <v>21</v>
      </c>
      <c r="E77" s="62">
        <f t="shared" si="18"/>
        <v>0</v>
      </c>
      <c r="F77" s="62">
        <f t="shared" si="18"/>
        <v>6</v>
      </c>
      <c r="G77" s="62">
        <f t="shared" si="18"/>
        <v>9</v>
      </c>
      <c r="H77" s="62">
        <f t="shared" si="18"/>
        <v>5</v>
      </c>
      <c r="I77" s="63">
        <f t="shared" si="18"/>
        <v>41</v>
      </c>
      <c r="J77" s="64">
        <f t="shared" si="18"/>
        <v>55596</v>
      </c>
      <c r="K77" s="65">
        <f t="shared" si="18"/>
        <v>4989</v>
      </c>
      <c r="L77" s="66">
        <f t="shared" si="18"/>
        <v>1380674</v>
      </c>
      <c r="M77" s="67"/>
      <c r="N77" s="68">
        <f>SUM(N70:N76)</f>
        <v>109712.01900000004</v>
      </c>
      <c r="O77" s="69">
        <f>SUM(O70:O76)</f>
        <v>9897.7090000000044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228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42</v>
      </c>
      <c r="E79" s="46">
        <v>22</v>
      </c>
      <c r="F79" s="46">
        <v>0</v>
      </c>
      <c r="G79" s="46">
        <v>26</v>
      </c>
      <c r="H79" s="46">
        <v>0</v>
      </c>
      <c r="I79" s="47">
        <f>SUM(D79:H79)</f>
        <v>90</v>
      </c>
      <c r="J79" s="82">
        <v>126457</v>
      </c>
      <c r="K79" s="82">
        <v>1889000</v>
      </c>
      <c r="L79" s="82">
        <v>3651920</v>
      </c>
      <c r="M79" s="50"/>
      <c r="N79" s="83">
        <f t="shared" ref="N79:O81" si="19">N57+(J79/1000)</f>
        <v>426244.35199999972</v>
      </c>
      <c r="O79" s="50">
        <f t="shared" si="19"/>
        <v>635037.79400000034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10</v>
      </c>
      <c r="E80" s="46">
        <v>6</v>
      </c>
      <c r="F80" s="46">
        <v>1</v>
      </c>
      <c r="G80" s="46">
        <v>5</v>
      </c>
      <c r="H80" s="46">
        <v>2</v>
      </c>
      <c r="I80" s="47">
        <f>SUM(D80:H80)</f>
        <v>24</v>
      </c>
      <c r="J80" s="82">
        <v>7065</v>
      </c>
      <c r="K80" s="82">
        <v>23701</v>
      </c>
      <c r="L80" s="82">
        <v>516192</v>
      </c>
      <c r="M80" s="50"/>
      <c r="N80" s="83">
        <f t="shared" si="19"/>
        <v>59009.612000000008</v>
      </c>
      <c r="O80" s="50">
        <f t="shared" si="19"/>
        <v>63917.640000000007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226">
        <v>0</v>
      </c>
      <c r="E81" s="46">
        <v>0</v>
      </c>
      <c r="F81" s="46">
        <v>0</v>
      </c>
      <c r="G81" s="46">
        <v>0</v>
      </c>
      <c r="H81" s="46">
        <v>0</v>
      </c>
      <c r="I81" s="55">
        <f>SUM(D81:H81)</f>
        <v>0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52</v>
      </c>
      <c r="E82" s="62">
        <f t="shared" si="20"/>
        <v>28</v>
      </c>
      <c r="F82" s="62">
        <f t="shared" si="20"/>
        <v>1</v>
      </c>
      <c r="G82" s="62">
        <f t="shared" si="20"/>
        <v>31</v>
      </c>
      <c r="H82" s="62">
        <f t="shared" si="20"/>
        <v>2</v>
      </c>
      <c r="I82" s="63">
        <f t="shared" si="20"/>
        <v>114</v>
      </c>
      <c r="J82" s="64">
        <f t="shared" si="20"/>
        <v>133522</v>
      </c>
      <c r="K82" s="65">
        <f t="shared" si="20"/>
        <v>1912701</v>
      </c>
      <c r="L82" s="66">
        <f t="shared" si="20"/>
        <v>4168112</v>
      </c>
      <c r="M82" s="67"/>
      <c r="N82" s="221">
        <f>SUM(N79:N81)</f>
        <v>485694.23699999973</v>
      </c>
      <c r="O82" s="69">
        <f>SUM(O79:O81)</f>
        <v>699117.61800000037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73</v>
      </c>
      <c r="E83" s="90">
        <f t="shared" si="21"/>
        <v>28</v>
      </c>
      <c r="F83" s="90">
        <f t="shared" si="21"/>
        <v>7</v>
      </c>
      <c r="G83" s="90">
        <f t="shared" si="21"/>
        <v>40</v>
      </c>
      <c r="H83" s="90">
        <f t="shared" si="21"/>
        <v>7</v>
      </c>
      <c r="I83" s="91">
        <f t="shared" si="21"/>
        <v>155</v>
      </c>
      <c r="J83" s="92">
        <f t="shared" si="21"/>
        <v>189118</v>
      </c>
      <c r="K83" s="93">
        <f t="shared" si="21"/>
        <v>1917690</v>
      </c>
      <c r="L83" s="93">
        <f t="shared" si="21"/>
        <v>5548786</v>
      </c>
      <c r="M83" s="94"/>
      <c r="N83" s="95">
        <f>N77+N82</f>
        <v>595406.25599999982</v>
      </c>
      <c r="O83" s="94">
        <f>O77+O82</f>
        <v>709015.3270000004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613167.25599999982</v>
      </c>
      <c r="O88" s="121">
        <f>O83+O84</f>
        <v>714995.3270000004</v>
      </c>
      <c r="P88" s="119"/>
      <c r="Q88" s="23"/>
      <c r="R88" s="23"/>
    </row>
    <row r="89" spans="1:18" s="24" customFormat="1" ht="23.25" x14ac:dyDescent="0.35">
      <c r="A89" s="120">
        <f>A67+31</f>
        <v>41767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227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6</v>
      </c>
      <c r="E93" s="46">
        <v>0</v>
      </c>
      <c r="F93" s="46">
        <v>1</v>
      </c>
      <c r="G93" s="46">
        <v>1</v>
      </c>
      <c r="H93" s="46">
        <v>0</v>
      </c>
      <c r="I93" s="47">
        <f t="shared" si="22"/>
        <v>8</v>
      </c>
      <c r="J93" s="48">
        <v>18674</v>
      </c>
      <c r="K93" s="48">
        <v>1683</v>
      </c>
      <c r="L93" s="48">
        <v>412935</v>
      </c>
      <c r="M93" s="52"/>
      <c r="N93" s="50">
        <f t="shared" si="23"/>
        <v>48234.486000000026</v>
      </c>
      <c r="O93" s="50">
        <f t="shared" si="23"/>
        <v>3844.1170000000029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4</v>
      </c>
      <c r="E94" s="46">
        <v>0</v>
      </c>
      <c r="F94" s="46">
        <v>1</v>
      </c>
      <c r="G94" s="46">
        <v>2</v>
      </c>
      <c r="H94" s="46">
        <v>3</v>
      </c>
      <c r="I94" s="47">
        <f t="shared" si="22"/>
        <v>10</v>
      </c>
      <c r="J94" s="48">
        <v>7369</v>
      </c>
      <c r="K94" s="48">
        <v>650</v>
      </c>
      <c r="L94" s="48">
        <v>210333</v>
      </c>
      <c r="M94" s="52"/>
      <c r="N94" s="50">
        <f t="shared" si="23"/>
        <v>13235.241000000002</v>
      </c>
      <c r="O94" s="50">
        <f t="shared" si="23"/>
        <v>1148.0949999999998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1</v>
      </c>
      <c r="E95" s="46">
        <v>0</v>
      </c>
      <c r="F95" s="46">
        <v>1</v>
      </c>
      <c r="G95" s="46">
        <v>0</v>
      </c>
      <c r="H95" s="46">
        <v>0</v>
      </c>
      <c r="I95" s="47">
        <f t="shared" si="22"/>
        <v>2</v>
      </c>
      <c r="J95" s="48">
        <v>2329</v>
      </c>
      <c r="K95" s="48">
        <v>284</v>
      </c>
      <c r="L95" s="48">
        <v>79011</v>
      </c>
      <c r="M95" s="52"/>
      <c r="N95" s="50">
        <f t="shared" si="23"/>
        <v>6057.7980000000034</v>
      </c>
      <c r="O95" s="50">
        <f t="shared" si="23"/>
        <v>631.40999999999985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8</v>
      </c>
      <c r="E97" s="46">
        <v>0</v>
      </c>
      <c r="F97" s="46">
        <v>2</v>
      </c>
      <c r="G97" s="46">
        <v>3</v>
      </c>
      <c r="H97" s="46">
        <v>2</v>
      </c>
      <c r="I97" s="47">
        <f t="shared" si="22"/>
        <v>15</v>
      </c>
      <c r="J97" s="48">
        <v>32377</v>
      </c>
      <c r="K97" s="48">
        <v>2512</v>
      </c>
      <c r="L97" s="48">
        <v>581339</v>
      </c>
      <c r="M97" s="52"/>
      <c r="N97" s="50">
        <f t="shared" si="23"/>
        <v>20568.453000000009</v>
      </c>
      <c r="O97" s="50">
        <f t="shared" si="23"/>
        <v>2434.5080000000012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226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2860</v>
      </c>
      <c r="K98" s="48">
        <v>0</v>
      </c>
      <c r="L98" s="56">
        <v>10393</v>
      </c>
      <c r="M98" s="57"/>
      <c r="N98" s="50">
        <f t="shared" si="23"/>
        <v>1612.0509999999992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L99" si="24">SUM(D92:D98)</f>
        <v>21</v>
      </c>
      <c r="E99" s="62">
        <f t="shared" si="24"/>
        <v>0</v>
      </c>
      <c r="F99" s="62">
        <f t="shared" si="24"/>
        <v>6</v>
      </c>
      <c r="G99" s="62">
        <f t="shared" si="24"/>
        <v>11</v>
      </c>
      <c r="H99" s="62">
        <f t="shared" si="24"/>
        <v>5</v>
      </c>
      <c r="I99" s="63">
        <f t="shared" si="24"/>
        <v>43</v>
      </c>
      <c r="J99" s="64">
        <f t="shared" si="24"/>
        <v>63609</v>
      </c>
      <c r="K99" s="65">
        <f t="shared" si="24"/>
        <v>5129</v>
      </c>
      <c r="L99" s="66">
        <f t="shared" si="24"/>
        <v>1294011</v>
      </c>
      <c r="M99" s="67"/>
      <c r="N99" s="68">
        <f>SUM(N92:N98)</f>
        <v>109775.62800000004</v>
      </c>
      <c r="O99" s="69">
        <f>SUM(O92:O98)</f>
        <v>9902.8380000000034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228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42</v>
      </c>
      <c r="E101" s="46">
        <v>23</v>
      </c>
      <c r="F101" s="46">
        <v>0</v>
      </c>
      <c r="G101" s="46">
        <v>25</v>
      </c>
      <c r="H101" s="46">
        <v>0</v>
      </c>
      <c r="I101" s="47">
        <f>SUM(D101:H101)</f>
        <v>90</v>
      </c>
      <c r="J101" s="82">
        <v>123067</v>
      </c>
      <c r="K101" s="82">
        <v>1756092</v>
      </c>
      <c r="L101" s="82">
        <v>3747060</v>
      </c>
      <c r="M101" s="50"/>
      <c r="N101" s="83">
        <f t="shared" ref="N101:O103" si="25">N79+(J101/1000)</f>
        <v>426367.4189999997</v>
      </c>
      <c r="O101" s="50">
        <f t="shared" si="25"/>
        <v>636793.88600000029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10</v>
      </c>
      <c r="E102" s="46">
        <v>6</v>
      </c>
      <c r="F102" s="46">
        <v>1</v>
      </c>
      <c r="G102" s="46">
        <v>5</v>
      </c>
      <c r="H102" s="46">
        <v>2</v>
      </c>
      <c r="I102" s="47">
        <f>SUM(D102:H102)</f>
        <v>24</v>
      </c>
      <c r="J102" s="82">
        <v>4605</v>
      </c>
      <c r="K102" s="82">
        <v>15570</v>
      </c>
      <c r="L102" s="82">
        <v>350801</v>
      </c>
      <c r="M102" s="50"/>
      <c r="N102" s="83">
        <f t="shared" si="25"/>
        <v>59014.217000000011</v>
      </c>
      <c r="O102" s="50">
        <f t="shared" si="25"/>
        <v>63933.210000000006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226">
        <v>0</v>
      </c>
      <c r="E103" s="46">
        <v>0</v>
      </c>
      <c r="F103" s="46">
        <v>0</v>
      </c>
      <c r="G103" s="46">
        <v>0</v>
      </c>
      <c r="H103" s="46">
        <v>0</v>
      </c>
      <c r="I103" s="55">
        <f>SUM(D103:H103)</f>
        <v>0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52</v>
      </c>
      <c r="E104" s="62">
        <f t="shared" si="26"/>
        <v>29</v>
      </c>
      <c r="F104" s="62">
        <f t="shared" si="26"/>
        <v>1</v>
      </c>
      <c r="G104" s="62">
        <f t="shared" si="26"/>
        <v>30</v>
      </c>
      <c r="H104" s="62">
        <f t="shared" si="26"/>
        <v>2</v>
      </c>
      <c r="I104" s="63">
        <f t="shared" si="26"/>
        <v>114</v>
      </c>
      <c r="J104" s="64">
        <f t="shared" si="26"/>
        <v>127672</v>
      </c>
      <c r="K104" s="65">
        <f t="shared" si="26"/>
        <v>1771662</v>
      </c>
      <c r="L104" s="66">
        <f t="shared" si="26"/>
        <v>4097861</v>
      </c>
      <c r="M104" s="67"/>
      <c r="N104" s="221">
        <f>SUM(N101:N103)</f>
        <v>485821.90899999969</v>
      </c>
      <c r="O104" s="69">
        <f>SUM(O101:O103)</f>
        <v>700889.28000000026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73</v>
      </c>
      <c r="E105" s="90">
        <f t="shared" si="27"/>
        <v>29</v>
      </c>
      <c r="F105" s="90">
        <f t="shared" si="27"/>
        <v>7</v>
      </c>
      <c r="G105" s="90">
        <f t="shared" si="27"/>
        <v>41</v>
      </c>
      <c r="H105" s="90">
        <f t="shared" si="27"/>
        <v>7</v>
      </c>
      <c r="I105" s="91">
        <f t="shared" si="27"/>
        <v>157</v>
      </c>
      <c r="J105" s="92">
        <f t="shared" si="27"/>
        <v>191281</v>
      </c>
      <c r="K105" s="93">
        <f t="shared" si="27"/>
        <v>1776791</v>
      </c>
      <c r="L105" s="93">
        <f t="shared" si="27"/>
        <v>5391872</v>
      </c>
      <c r="M105" s="94"/>
      <c r="N105" s="95">
        <f>N99+N104</f>
        <v>595597.53699999978</v>
      </c>
      <c r="O105" s="94">
        <f>O99+O104</f>
        <v>710792.11800000025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613358.53699999978</v>
      </c>
      <c r="O110" s="121">
        <f>O105+O106</f>
        <v>716772.11800000025</v>
      </c>
      <c r="P110" s="119"/>
      <c r="Q110" s="23"/>
      <c r="R110" s="23"/>
    </row>
    <row r="111" spans="1:18" s="24" customFormat="1" ht="23.25" x14ac:dyDescent="0.35">
      <c r="A111" s="120">
        <f>A89+31</f>
        <v>41798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227">
        <v>0</v>
      </c>
      <c r="E114" s="46">
        <v>0</v>
      </c>
      <c r="F114" s="46">
        <v>1</v>
      </c>
      <c r="G114" s="46">
        <v>1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6</v>
      </c>
      <c r="E115" s="46">
        <v>0</v>
      </c>
      <c r="F115" s="46">
        <v>1</v>
      </c>
      <c r="G115" s="46">
        <v>1</v>
      </c>
      <c r="H115" s="46">
        <v>0</v>
      </c>
      <c r="I115" s="47">
        <f t="shared" si="28"/>
        <v>8</v>
      </c>
      <c r="J115" s="48">
        <v>26530</v>
      </c>
      <c r="K115" s="48">
        <v>1485</v>
      </c>
      <c r="L115" s="48">
        <v>370538</v>
      </c>
      <c r="M115" s="52"/>
      <c r="N115" s="50">
        <f t="shared" si="29"/>
        <v>48261.016000000025</v>
      </c>
      <c r="O115" s="50">
        <f t="shared" si="29"/>
        <v>3845.602000000003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4</v>
      </c>
      <c r="E116" s="46">
        <v>0</v>
      </c>
      <c r="F116" s="46">
        <v>1</v>
      </c>
      <c r="G116" s="46">
        <v>2</v>
      </c>
      <c r="H116" s="46">
        <v>3</v>
      </c>
      <c r="I116" s="47">
        <f t="shared" si="28"/>
        <v>10</v>
      </c>
      <c r="J116" s="48">
        <v>6180</v>
      </c>
      <c r="K116" s="48">
        <v>629</v>
      </c>
      <c r="L116" s="48">
        <v>175138</v>
      </c>
      <c r="M116" s="52"/>
      <c r="N116" s="50">
        <f t="shared" si="29"/>
        <v>13241.421000000002</v>
      </c>
      <c r="O116" s="50">
        <f t="shared" si="29"/>
        <v>1148.7239999999997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1</v>
      </c>
      <c r="E117" s="46">
        <v>0</v>
      </c>
      <c r="F117" s="46">
        <v>1</v>
      </c>
      <c r="G117" s="46">
        <v>0</v>
      </c>
      <c r="H117" s="46">
        <v>0</v>
      </c>
      <c r="I117" s="47">
        <f t="shared" si="28"/>
        <v>2</v>
      </c>
      <c r="J117" s="48">
        <v>1968</v>
      </c>
      <c r="K117" s="48">
        <v>240</v>
      </c>
      <c r="L117" s="48">
        <v>68291</v>
      </c>
      <c r="M117" s="52"/>
      <c r="N117" s="50">
        <f t="shared" si="29"/>
        <v>6059.7660000000033</v>
      </c>
      <c r="O117" s="50">
        <f t="shared" si="29"/>
        <v>631.64999999999986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9</v>
      </c>
      <c r="E119" s="46">
        <v>0</v>
      </c>
      <c r="F119" s="46">
        <v>2</v>
      </c>
      <c r="G119" s="46">
        <v>3</v>
      </c>
      <c r="H119" s="46">
        <v>1</v>
      </c>
      <c r="I119" s="47">
        <f t="shared" si="28"/>
        <v>15</v>
      </c>
      <c r="J119" s="48">
        <v>31571</v>
      </c>
      <c r="K119" s="48">
        <v>2410</v>
      </c>
      <c r="L119" s="48">
        <v>723178</v>
      </c>
      <c r="M119" s="52"/>
      <c r="N119" s="50">
        <f t="shared" si="29"/>
        <v>20600.024000000009</v>
      </c>
      <c r="O119" s="50">
        <f t="shared" si="29"/>
        <v>2436.918000000001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226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2915</v>
      </c>
      <c r="K120" s="48">
        <v>0</v>
      </c>
      <c r="L120" s="56">
        <v>13032</v>
      </c>
      <c r="M120" s="57"/>
      <c r="N120" s="50">
        <f t="shared" si="29"/>
        <v>1614.9659999999992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L121" si="30">SUM(D114:D120)</f>
        <v>22</v>
      </c>
      <c r="E121" s="62">
        <f t="shared" si="30"/>
        <v>0</v>
      </c>
      <c r="F121" s="62">
        <f t="shared" si="30"/>
        <v>7</v>
      </c>
      <c r="G121" s="62">
        <f t="shared" si="30"/>
        <v>10</v>
      </c>
      <c r="H121" s="62">
        <f t="shared" si="30"/>
        <v>4</v>
      </c>
      <c r="I121" s="63">
        <f t="shared" si="30"/>
        <v>43</v>
      </c>
      <c r="J121" s="64">
        <f t="shared" si="30"/>
        <v>69164</v>
      </c>
      <c r="K121" s="65">
        <f t="shared" si="30"/>
        <v>4764</v>
      </c>
      <c r="L121" s="66">
        <f t="shared" si="30"/>
        <v>1350177</v>
      </c>
      <c r="M121" s="67"/>
      <c r="N121" s="68">
        <f>SUM(N114:N120)</f>
        <v>109844.79200000004</v>
      </c>
      <c r="O121" s="69">
        <f>SUM(O114:O120)</f>
        <v>9907.6020000000044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42</v>
      </c>
      <c r="E123" s="46">
        <v>24</v>
      </c>
      <c r="F123" s="46">
        <v>0</v>
      </c>
      <c r="G123" s="46">
        <v>25</v>
      </c>
      <c r="H123" s="46">
        <v>0</v>
      </c>
      <c r="I123" s="47">
        <f>SUM(D123:H123)</f>
        <v>91</v>
      </c>
      <c r="J123" s="82">
        <v>128202</v>
      </c>
      <c r="K123" s="82">
        <v>1476626</v>
      </c>
      <c r="L123" s="82">
        <v>3641859</v>
      </c>
      <c r="M123" s="50"/>
      <c r="N123" s="83">
        <f t="shared" ref="N123:O125" si="31">N101+(J123/1000)</f>
        <v>426495.62099999969</v>
      </c>
      <c r="O123" s="50">
        <f t="shared" si="31"/>
        <v>638270.51200000034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10</v>
      </c>
      <c r="E124" s="46">
        <v>6</v>
      </c>
      <c r="F124" s="46">
        <v>1</v>
      </c>
      <c r="G124" s="46">
        <v>5</v>
      </c>
      <c r="H124" s="46">
        <v>2</v>
      </c>
      <c r="I124" s="47">
        <f>SUM(D124:H124)</f>
        <v>24</v>
      </c>
      <c r="J124" s="82">
        <v>6860</v>
      </c>
      <c r="K124" s="82">
        <v>21308</v>
      </c>
      <c r="L124" s="82">
        <v>461697</v>
      </c>
      <c r="M124" s="50"/>
      <c r="N124" s="83">
        <f t="shared" si="31"/>
        <v>59021.077000000012</v>
      </c>
      <c r="O124" s="50">
        <f t="shared" si="31"/>
        <v>63954.518000000004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226">
        <v>0</v>
      </c>
      <c r="E125" s="46">
        <v>0</v>
      </c>
      <c r="F125" s="46">
        <v>0</v>
      </c>
      <c r="G125" s="46">
        <v>0</v>
      </c>
      <c r="H125" s="46">
        <v>0</v>
      </c>
      <c r="I125" s="55">
        <f>SUM(D125:H125)</f>
        <v>0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52</v>
      </c>
      <c r="E126" s="62">
        <f t="shared" si="32"/>
        <v>30</v>
      </c>
      <c r="F126" s="62">
        <f t="shared" si="32"/>
        <v>1</v>
      </c>
      <c r="G126" s="62">
        <f t="shared" si="32"/>
        <v>30</v>
      </c>
      <c r="H126" s="62">
        <f t="shared" si="32"/>
        <v>2</v>
      </c>
      <c r="I126" s="63">
        <f t="shared" si="32"/>
        <v>115</v>
      </c>
      <c r="J126" s="64">
        <f t="shared" si="32"/>
        <v>135062</v>
      </c>
      <c r="K126" s="65">
        <f t="shared" si="32"/>
        <v>1497934</v>
      </c>
      <c r="L126" s="66">
        <f t="shared" si="32"/>
        <v>4103556</v>
      </c>
      <c r="M126" s="67"/>
      <c r="N126" s="221">
        <f>SUM(N123:N125)</f>
        <v>485956.97099999967</v>
      </c>
      <c r="O126" s="69">
        <f>SUM(O123:O125)</f>
        <v>702387.21400000039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74</v>
      </c>
      <c r="E127" s="90">
        <f t="shared" si="33"/>
        <v>30</v>
      </c>
      <c r="F127" s="90">
        <f t="shared" si="33"/>
        <v>8</v>
      </c>
      <c r="G127" s="90">
        <f t="shared" si="33"/>
        <v>40</v>
      </c>
      <c r="H127" s="90">
        <f t="shared" si="33"/>
        <v>6</v>
      </c>
      <c r="I127" s="91">
        <f t="shared" si="33"/>
        <v>158</v>
      </c>
      <c r="J127" s="92">
        <f t="shared" si="33"/>
        <v>204226</v>
      </c>
      <c r="K127" s="93">
        <f t="shared" si="33"/>
        <v>1502698</v>
      </c>
      <c r="L127" s="93">
        <f t="shared" si="33"/>
        <v>5453733</v>
      </c>
      <c r="M127" s="94"/>
      <c r="N127" s="95">
        <f>N121+N126</f>
        <v>595801.76299999969</v>
      </c>
      <c r="O127" s="94">
        <f>O121+O126</f>
        <v>712294.81600000034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613562.76299999969</v>
      </c>
      <c r="O132" s="121">
        <f>O127+O128</f>
        <v>718274.81600000034</v>
      </c>
      <c r="P132" s="119"/>
      <c r="Q132" s="23"/>
      <c r="R132" s="23"/>
    </row>
    <row r="133" spans="1:18" s="24" customFormat="1" ht="23.25" x14ac:dyDescent="0.35">
      <c r="A133" s="120">
        <f>A111+31</f>
        <v>41829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227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6</v>
      </c>
      <c r="E137" s="46">
        <v>0</v>
      </c>
      <c r="F137" s="46">
        <v>2</v>
      </c>
      <c r="G137" s="46">
        <v>1</v>
      </c>
      <c r="H137" s="46">
        <v>0</v>
      </c>
      <c r="I137" s="47">
        <f t="shared" si="34"/>
        <v>9</v>
      </c>
      <c r="J137" s="48">
        <v>16241</v>
      </c>
      <c r="K137" s="48">
        <v>1464</v>
      </c>
      <c r="L137" s="48">
        <v>341924</v>
      </c>
      <c r="M137" s="52"/>
      <c r="N137" s="50">
        <f t="shared" si="35"/>
        <v>48277.257000000027</v>
      </c>
      <c r="O137" s="50">
        <f t="shared" si="35"/>
        <v>3847.066000000003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2</v>
      </c>
      <c r="H138" s="46">
        <v>3</v>
      </c>
      <c r="I138" s="47">
        <f t="shared" si="34"/>
        <v>10</v>
      </c>
      <c r="J138" s="48">
        <v>6847</v>
      </c>
      <c r="K138" s="48">
        <v>681</v>
      </c>
      <c r="L138" s="48">
        <v>221759</v>
      </c>
      <c r="M138" s="52"/>
      <c r="N138" s="50">
        <f t="shared" si="35"/>
        <v>13248.268000000002</v>
      </c>
      <c r="O138" s="50">
        <f t="shared" si="35"/>
        <v>1149.4049999999997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6059.7660000000033</v>
      </c>
      <c r="O139" s="50">
        <f t="shared" si="35"/>
        <v>631.64999999999986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9</v>
      </c>
      <c r="E141" s="46">
        <v>0</v>
      </c>
      <c r="F141" s="46">
        <v>2</v>
      </c>
      <c r="G141" s="46">
        <v>2</v>
      </c>
      <c r="H141" s="46">
        <v>2</v>
      </c>
      <c r="I141" s="47">
        <f t="shared" si="34"/>
        <v>15</v>
      </c>
      <c r="J141" s="48">
        <v>34036</v>
      </c>
      <c r="K141" s="48">
        <v>2452</v>
      </c>
      <c r="L141" s="48">
        <v>791699</v>
      </c>
      <c r="M141" s="52"/>
      <c r="N141" s="50">
        <f t="shared" si="35"/>
        <v>20634.060000000009</v>
      </c>
      <c r="O141" s="50">
        <f t="shared" si="35"/>
        <v>2439.3700000000013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226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3201</v>
      </c>
      <c r="K142" s="48">
        <v>0</v>
      </c>
      <c r="L142" s="56">
        <v>14617</v>
      </c>
      <c r="M142" s="57"/>
      <c r="N142" s="50">
        <f t="shared" si="35"/>
        <v>1618.1669999999992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L143" si="36">SUM(D136:D142)</f>
        <v>21</v>
      </c>
      <c r="E143" s="62">
        <f t="shared" si="36"/>
        <v>0</v>
      </c>
      <c r="F143" s="62">
        <f t="shared" si="36"/>
        <v>6</v>
      </c>
      <c r="G143" s="62">
        <f t="shared" si="36"/>
        <v>12</v>
      </c>
      <c r="H143" s="62">
        <f t="shared" si="36"/>
        <v>5</v>
      </c>
      <c r="I143" s="63">
        <f t="shared" si="36"/>
        <v>44</v>
      </c>
      <c r="J143" s="64">
        <f t="shared" si="36"/>
        <v>60325</v>
      </c>
      <c r="K143" s="65">
        <f t="shared" si="36"/>
        <v>4597</v>
      </c>
      <c r="L143" s="66">
        <f t="shared" si="36"/>
        <v>1369999</v>
      </c>
      <c r="M143" s="67"/>
      <c r="N143" s="68">
        <f>SUM(N136:N142)</f>
        <v>109905.11700000004</v>
      </c>
      <c r="O143" s="69">
        <f>SUM(O136:O142)</f>
        <v>9912.1990000000042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40</v>
      </c>
      <c r="E145" s="46">
        <v>23</v>
      </c>
      <c r="F145" s="46">
        <v>0</v>
      </c>
      <c r="G145" s="46">
        <v>29</v>
      </c>
      <c r="H145" s="46">
        <v>0</v>
      </c>
      <c r="I145" s="47">
        <f>SUM(D145:H145)</f>
        <v>92</v>
      </c>
      <c r="J145" s="82">
        <v>126968</v>
      </c>
      <c r="K145" s="82">
        <v>1778185</v>
      </c>
      <c r="L145" s="82">
        <v>3714413</v>
      </c>
      <c r="M145" s="50"/>
      <c r="N145" s="83">
        <f t="shared" ref="N145:O147" si="37">N123+(J145/1000)</f>
        <v>426622.58899999969</v>
      </c>
      <c r="O145" s="50">
        <f t="shared" si="37"/>
        <v>640048.69700000039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10</v>
      </c>
      <c r="E146" s="46">
        <v>6</v>
      </c>
      <c r="F146" s="46">
        <v>1</v>
      </c>
      <c r="G146" s="46">
        <v>5</v>
      </c>
      <c r="H146" s="46">
        <v>2</v>
      </c>
      <c r="I146" s="47">
        <f>SUM(D146:H146)</f>
        <v>24</v>
      </c>
      <c r="J146" s="82">
        <v>6504</v>
      </c>
      <c r="K146" s="82">
        <v>21576</v>
      </c>
      <c r="L146" s="82">
        <v>477412</v>
      </c>
      <c r="M146" s="50"/>
      <c r="N146" s="83">
        <f t="shared" si="37"/>
        <v>59027.581000000013</v>
      </c>
      <c r="O146" s="50">
        <f t="shared" si="37"/>
        <v>63976.094000000005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226">
        <v>0</v>
      </c>
      <c r="E147" s="46">
        <v>0</v>
      </c>
      <c r="F147" s="46">
        <v>0</v>
      </c>
      <c r="G147" s="46">
        <v>0</v>
      </c>
      <c r="H147" s="46">
        <v>0</v>
      </c>
      <c r="I147" s="55">
        <f>SUM(D147:H147)</f>
        <v>0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50</v>
      </c>
      <c r="E148" s="62">
        <f t="shared" si="38"/>
        <v>29</v>
      </c>
      <c r="F148" s="62">
        <f t="shared" si="38"/>
        <v>1</v>
      </c>
      <c r="G148" s="62">
        <f t="shared" si="38"/>
        <v>34</v>
      </c>
      <c r="H148" s="62">
        <f t="shared" si="38"/>
        <v>2</v>
      </c>
      <c r="I148" s="63">
        <f t="shared" si="38"/>
        <v>116</v>
      </c>
      <c r="J148" s="64">
        <f t="shared" si="38"/>
        <v>133472</v>
      </c>
      <c r="K148" s="65">
        <f t="shared" si="38"/>
        <v>1799761</v>
      </c>
      <c r="L148" s="66">
        <f t="shared" si="38"/>
        <v>4191825</v>
      </c>
      <c r="M148" s="67"/>
      <c r="N148" s="221">
        <f>SUM(N145:N147)</f>
        <v>486090.44299999968</v>
      </c>
      <c r="O148" s="69">
        <f>SUM(O145:O147)</f>
        <v>704186.97500000044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71</v>
      </c>
      <c r="E149" s="90">
        <f t="shared" si="39"/>
        <v>29</v>
      </c>
      <c r="F149" s="90">
        <f t="shared" si="39"/>
        <v>7</v>
      </c>
      <c r="G149" s="90">
        <f t="shared" si="39"/>
        <v>46</v>
      </c>
      <c r="H149" s="90">
        <f t="shared" si="39"/>
        <v>7</v>
      </c>
      <c r="I149" s="91">
        <f t="shared" si="39"/>
        <v>160</v>
      </c>
      <c r="J149" s="92">
        <f t="shared" si="39"/>
        <v>193797</v>
      </c>
      <c r="K149" s="93">
        <f t="shared" si="39"/>
        <v>1804358</v>
      </c>
      <c r="L149" s="93">
        <f t="shared" si="39"/>
        <v>5561824</v>
      </c>
      <c r="M149" s="94"/>
      <c r="N149" s="95">
        <f>N143+N148</f>
        <v>595995.55999999971</v>
      </c>
      <c r="O149" s="94">
        <f>O143+O148</f>
        <v>714099.17400000046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613756.55999999971</v>
      </c>
      <c r="O154" s="121">
        <f>O149+O150</f>
        <v>720079.17400000046</v>
      </c>
      <c r="P154" s="119"/>
      <c r="Q154" s="23"/>
      <c r="R154" s="23"/>
    </row>
    <row r="155" spans="1:18" s="24" customFormat="1" ht="23.25" x14ac:dyDescent="0.35">
      <c r="A155" s="120">
        <f>A133+31</f>
        <v>41860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227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6</v>
      </c>
      <c r="E159" s="46">
        <v>0</v>
      </c>
      <c r="F159" s="46">
        <v>2</v>
      </c>
      <c r="G159" s="46">
        <v>1</v>
      </c>
      <c r="H159" s="46">
        <v>0</v>
      </c>
      <c r="I159" s="47">
        <f t="shared" si="40"/>
        <v>9</v>
      </c>
      <c r="J159" s="48">
        <v>13008</v>
      </c>
      <c r="K159" s="48">
        <v>1162</v>
      </c>
      <c r="L159" s="48">
        <v>267736</v>
      </c>
      <c r="M159" s="52"/>
      <c r="N159" s="50">
        <f t="shared" si="41"/>
        <v>48290.265000000029</v>
      </c>
      <c r="O159" s="50">
        <f t="shared" si="41"/>
        <v>3848.2280000000028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3</v>
      </c>
      <c r="H160" s="46">
        <v>3</v>
      </c>
      <c r="I160" s="47">
        <f t="shared" si="40"/>
        <v>11</v>
      </c>
      <c r="J160" s="48">
        <v>8756</v>
      </c>
      <c r="K160" s="48">
        <v>773</v>
      </c>
      <c r="L160" s="48">
        <v>192685</v>
      </c>
      <c r="M160" s="52"/>
      <c r="N160" s="50">
        <f t="shared" si="41"/>
        <v>13257.024000000001</v>
      </c>
      <c r="O160" s="50">
        <f t="shared" si="41"/>
        <v>1150.1779999999997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34684</v>
      </c>
      <c r="M161" s="52"/>
      <c r="N161" s="50">
        <f t="shared" si="41"/>
        <v>6059.7660000000033</v>
      </c>
      <c r="O161" s="50">
        <f t="shared" si="41"/>
        <v>631.64999999999986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10</v>
      </c>
      <c r="E163" s="46">
        <v>0</v>
      </c>
      <c r="F163" s="46">
        <v>2</v>
      </c>
      <c r="G163" s="46">
        <v>0</v>
      </c>
      <c r="H163" s="46">
        <v>2</v>
      </c>
      <c r="I163" s="47">
        <f t="shared" si="40"/>
        <v>14</v>
      </c>
      <c r="J163" s="48">
        <v>33562</v>
      </c>
      <c r="K163" s="48">
        <v>2451</v>
      </c>
      <c r="L163" s="48">
        <v>707905</v>
      </c>
      <c r="M163" s="52"/>
      <c r="N163" s="50">
        <f t="shared" si="41"/>
        <v>20667.62200000001</v>
      </c>
      <c r="O163" s="50">
        <f t="shared" si="41"/>
        <v>2441.8210000000013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226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2907</v>
      </c>
      <c r="K164" s="48">
        <v>0</v>
      </c>
      <c r="L164" s="56">
        <v>13317</v>
      </c>
      <c r="M164" s="57"/>
      <c r="N164" s="50">
        <f t="shared" si="41"/>
        <v>1621.0739999999992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L165" si="42">SUM(D158:D164)</f>
        <v>23</v>
      </c>
      <c r="E165" s="62">
        <f t="shared" si="42"/>
        <v>0</v>
      </c>
      <c r="F165" s="62">
        <f t="shared" si="42"/>
        <v>7</v>
      </c>
      <c r="G165" s="62">
        <f t="shared" si="42"/>
        <v>9</v>
      </c>
      <c r="H165" s="62">
        <f t="shared" si="42"/>
        <v>5</v>
      </c>
      <c r="I165" s="63">
        <f t="shared" si="42"/>
        <v>44</v>
      </c>
      <c r="J165" s="64">
        <f t="shared" si="42"/>
        <v>58233</v>
      </c>
      <c r="K165" s="65">
        <f t="shared" si="42"/>
        <v>4386</v>
      </c>
      <c r="L165" s="66">
        <f t="shared" si="42"/>
        <v>1216327</v>
      </c>
      <c r="M165" s="67"/>
      <c r="N165" s="68">
        <f>SUM(N158:N164)</f>
        <v>109963.35000000003</v>
      </c>
      <c r="O165" s="69">
        <f>SUM(O158:O164)</f>
        <v>9916.5850000000028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40</v>
      </c>
      <c r="E167" s="46">
        <v>26</v>
      </c>
      <c r="F167" s="46">
        <v>0</v>
      </c>
      <c r="G167" s="46">
        <v>25</v>
      </c>
      <c r="H167" s="46">
        <v>0</v>
      </c>
      <c r="I167" s="47">
        <f>SUM(D167:H167)</f>
        <v>91</v>
      </c>
      <c r="J167" s="82">
        <v>115596</v>
      </c>
      <c r="K167" s="82">
        <v>1850216</v>
      </c>
      <c r="L167" s="82">
        <v>3617138</v>
      </c>
      <c r="M167" s="50"/>
      <c r="N167" s="83">
        <f t="shared" ref="N167:O169" si="43">N145+(J167/1000)</f>
        <v>426738.18499999971</v>
      </c>
      <c r="O167" s="50">
        <f t="shared" si="43"/>
        <v>641898.91300000041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10</v>
      </c>
      <c r="E168" s="46">
        <v>6</v>
      </c>
      <c r="F168" s="46">
        <v>1</v>
      </c>
      <c r="G168" s="46">
        <v>5</v>
      </c>
      <c r="H168" s="46">
        <v>2</v>
      </c>
      <c r="I168" s="47">
        <f>SUM(D168:H168)</f>
        <v>24</v>
      </c>
      <c r="J168" s="82">
        <v>6292</v>
      </c>
      <c r="K168" s="82">
        <v>20296</v>
      </c>
      <c r="L168" s="82">
        <v>476395</v>
      </c>
      <c r="M168" s="50"/>
      <c r="N168" s="83">
        <f t="shared" si="43"/>
        <v>59033.873000000014</v>
      </c>
      <c r="O168" s="50">
        <f t="shared" si="43"/>
        <v>63996.390000000007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226">
        <v>0</v>
      </c>
      <c r="E169" s="46">
        <v>0</v>
      </c>
      <c r="F169" s="46">
        <v>0</v>
      </c>
      <c r="G169" s="46">
        <v>0</v>
      </c>
      <c r="H169" s="46">
        <v>0</v>
      </c>
      <c r="I169" s="55">
        <f>SUM(D169:H169)</f>
        <v>0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50</v>
      </c>
      <c r="E170" s="62">
        <f t="shared" si="44"/>
        <v>32</v>
      </c>
      <c r="F170" s="62">
        <f t="shared" si="44"/>
        <v>1</v>
      </c>
      <c r="G170" s="62">
        <f t="shared" si="44"/>
        <v>30</v>
      </c>
      <c r="H170" s="62">
        <f t="shared" si="44"/>
        <v>2</v>
      </c>
      <c r="I170" s="63">
        <f t="shared" si="44"/>
        <v>115</v>
      </c>
      <c r="J170" s="64">
        <f t="shared" si="44"/>
        <v>121888</v>
      </c>
      <c r="K170" s="65">
        <f t="shared" si="44"/>
        <v>1870512</v>
      </c>
      <c r="L170" s="66">
        <f t="shared" si="44"/>
        <v>4093533</v>
      </c>
      <c r="M170" s="67"/>
      <c r="N170" s="221">
        <f>SUM(N167:N169)</f>
        <v>486212.33099999971</v>
      </c>
      <c r="O170" s="69">
        <f>SUM(O167:O169)</f>
        <v>706057.48700000043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73</v>
      </c>
      <c r="E171" s="90">
        <f t="shared" si="45"/>
        <v>32</v>
      </c>
      <c r="F171" s="90">
        <f t="shared" si="45"/>
        <v>8</v>
      </c>
      <c r="G171" s="90">
        <f t="shared" si="45"/>
        <v>39</v>
      </c>
      <c r="H171" s="90">
        <f t="shared" si="45"/>
        <v>7</v>
      </c>
      <c r="I171" s="91">
        <f t="shared" si="45"/>
        <v>159</v>
      </c>
      <c r="J171" s="92">
        <f t="shared" si="45"/>
        <v>180121</v>
      </c>
      <c r="K171" s="93">
        <f t="shared" si="45"/>
        <v>1874898</v>
      </c>
      <c r="L171" s="93">
        <f t="shared" si="45"/>
        <v>5309860</v>
      </c>
      <c r="M171" s="94"/>
      <c r="N171" s="95">
        <f>N165+N170</f>
        <v>596175.68099999975</v>
      </c>
      <c r="O171" s="94">
        <f>O165+O170</f>
        <v>715974.07200000039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613936.68099999975</v>
      </c>
      <c r="O176" s="121">
        <f>O171+O172</f>
        <v>721954.07200000039</v>
      </c>
      <c r="P176" s="119"/>
      <c r="Q176" s="23"/>
      <c r="R176" s="23"/>
    </row>
    <row r="177" spans="1:18" s="24" customFormat="1" ht="23.25" x14ac:dyDescent="0.35">
      <c r="A177" s="120">
        <f>A155+31</f>
        <v>41891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227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6</v>
      </c>
      <c r="E181" s="46">
        <v>0</v>
      </c>
      <c r="F181" s="46">
        <v>2</v>
      </c>
      <c r="G181" s="46">
        <v>1</v>
      </c>
      <c r="H181" s="46">
        <v>0</v>
      </c>
      <c r="I181" s="47">
        <f t="shared" si="46"/>
        <v>9</v>
      </c>
      <c r="J181" s="48">
        <v>11265</v>
      </c>
      <c r="K181" s="48">
        <v>989</v>
      </c>
      <c r="L181" s="48">
        <v>323369</v>
      </c>
      <c r="M181" s="52"/>
      <c r="N181" s="50">
        <f t="shared" si="47"/>
        <v>48301.530000000028</v>
      </c>
      <c r="O181" s="50">
        <f t="shared" si="47"/>
        <v>3849.2170000000028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 t="s">
        <v>96</v>
      </c>
      <c r="D182" s="45">
        <v>4</v>
      </c>
      <c r="E182" s="46">
        <v>0</v>
      </c>
      <c r="F182" s="46">
        <v>1</v>
      </c>
      <c r="G182" s="46">
        <v>3</v>
      </c>
      <c r="H182" s="46">
        <v>3</v>
      </c>
      <c r="I182" s="47">
        <f t="shared" si="46"/>
        <v>11</v>
      </c>
      <c r="J182" s="48">
        <v>9737</v>
      </c>
      <c r="K182" s="48">
        <v>872</v>
      </c>
      <c r="L182" s="48">
        <v>18311</v>
      </c>
      <c r="M182" s="52"/>
      <c r="N182" s="50">
        <f t="shared" si="47"/>
        <v>13266.761</v>
      </c>
      <c r="O182" s="50">
        <f t="shared" si="47"/>
        <v>1151.0499999999997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6"/>
        <v>2</v>
      </c>
      <c r="J183" s="48">
        <v>587</v>
      </c>
      <c r="K183" s="48">
        <v>72</v>
      </c>
      <c r="L183" s="48">
        <v>82118</v>
      </c>
      <c r="M183" s="52"/>
      <c r="N183" s="50">
        <f t="shared" si="47"/>
        <v>6060.3530000000037</v>
      </c>
      <c r="O183" s="50">
        <f t="shared" si="47"/>
        <v>631.72199999999987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8</v>
      </c>
      <c r="E185" s="46">
        <v>0</v>
      </c>
      <c r="F185" s="46">
        <v>2</v>
      </c>
      <c r="G185" s="46">
        <v>3</v>
      </c>
      <c r="H185" s="46">
        <v>2</v>
      </c>
      <c r="I185" s="47">
        <f t="shared" si="46"/>
        <v>15</v>
      </c>
      <c r="J185" s="48">
        <v>28460</v>
      </c>
      <c r="K185" s="48">
        <v>1996</v>
      </c>
      <c r="L185" s="48">
        <v>614923</v>
      </c>
      <c r="M185" s="52"/>
      <c r="N185" s="50">
        <f t="shared" si="47"/>
        <v>20696.082000000009</v>
      </c>
      <c r="O185" s="50">
        <f t="shared" si="47"/>
        <v>2443.8170000000014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226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2461</v>
      </c>
      <c r="K186" s="48">
        <v>0</v>
      </c>
      <c r="L186" s="56">
        <v>8649</v>
      </c>
      <c r="M186" s="57"/>
      <c r="N186" s="50">
        <f t="shared" si="47"/>
        <v>1623.5349999999992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L187" si="48">SUM(D180:D186)</f>
        <v>21</v>
      </c>
      <c r="E187" s="62">
        <f t="shared" si="48"/>
        <v>0</v>
      </c>
      <c r="F187" s="62">
        <f t="shared" si="48"/>
        <v>7</v>
      </c>
      <c r="G187" s="62">
        <f t="shared" si="48"/>
        <v>12</v>
      </c>
      <c r="H187" s="62">
        <f t="shared" si="48"/>
        <v>5</v>
      </c>
      <c r="I187" s="63">
        <f t="shared" si="48"/>
        <v>45</v>
      </c>
      <c r="J187" s="64">
        <f t="shared" si="48"/>
        <v>52510</v>
      </c>
      <c r="K187" s="65">
        <f t="shared" si="48"/>
        <v>3929</v>
      </c>
      <c r="L187" s="66">
        <f t="shared" si="48"/>
        <v>1047370</v>
      </c>
      <c r="M187" s="67"/>
      <c r="N187" s="68">
        <f>SUM(N180:N186)</f>
        <v>110015.86000000004</v>
      </c>
      <c r="O187" s="69">
        <f>SUM(O180:O186)</f>
        <v>9920.5140000000029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42</v>
      </c>
      <c r="E189" s="46">
        <v>26</v>
      </c>
      <c r="F189" s="46">
        <v>0</v>
      </c>
      <c r="G189" s="46">
        <v>25</v>
      </c>
      <c r="H189" s="46">
        <v>0</v>
      </c>
      <c r="I189" s="47">
        <f>SUM(D189:H189)</f>
        <v>93</v>
      </c>
      <c r="J189" s="82">
        <v>113370</v>
      </c>
      <c r="K189" s="82">
        <v>1800828</v>
      </c>
      <c r="L189" s="82">
        <v>3602672</v>
      </c>
      <c r="M189" s="50"/>
      <c r="N189" s="83">
        <f t="shared" ref="N189:O191" si="49">N167+(J189/1000)</f>
        <v>426851.5549999997</v>
      </c>
      <c r="O189" s="50">
        <f t="shared" si="49"/>
        <v>643699.74100000039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9</v>
      </c>
      <c r="E190" s="46">
        <v>7</v>
      </c>
      <c r="F190" s="46">
        <v>1</v>
      </c>
      <c r="G190" s="46">
        <v>4</v>
      </c>
      <c r="H190" s="46">
        <v>2</v>
      </c>
      <c r="I190" s="47">
        <f>SUM(D190:H190)</f>
        <v>23</v>
      </c>
      <c r="J190" s="82">
        <v>5255</v>
      </c>
      <c r="K190" s="82">
        <v>18220</v>
      </c>
      <c r="L190" s="82">
        <v>457991</v>
      </c>
      <c r="M190" s="50"/>
      <c r="N190" s="83">
        <f t="shared" si="49"/>
        <v>59039.128000000012</v>
      </c>
      <c r="O190" s="50">
        <f t="shared" si="49"/>
        <v>64014.610000000008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226">
        <v>0</v>
      </c>
      <c r="E191" s="46">
        <v>0</v>
      </c>
      <c r="F191" s="46">
        <v>0</v>
      </c>
      <c r="G191" s="46">
        <v>0</v>
      </c>
      <c r="H191" s="46">
        <v>0</v>
      </c>
      <c r="I191" s="55">
        <f>SUM(D191:H191)</f>
        <v>0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51</v>
      </c>
      <c r="E192" s="62">
        <f t="shared" si="50"/>
        <v>33</v>
      </c>
      <c r="F192" s="62">
        <f t="shared" si="50"/>
        <v>1</v>
      </c>
      <c r="G192" s="62">
        <f t="shared" si="50"/>
        <v>29</v>
      </c>
      <c r="H192" s="62">
        <f t="shared" si="50"/>
        <v>2</v>
      </c>
      <c r="I192" s="63">
        <f t="shared" si="50"/>
        <v>116</v>
      </c>
      <c r="J192" s="64">
        <f t="shared" si="50"/>
        <v>118625</v>
      </c>
      <c r="K192" s="65">
        <f t="shared" si="50"/>
        <v>1819048</v>
      </c>
      <c r="L192" s="66">
        <f t="shared" si="50"/>
        <v>4060663</v>
      </c>
      <c r="M192" s="67"/>
      <c r="N192" s="221">
        <f>SUM(N189:N191)</f>
        <v>486330.95599999971</v>
      </c>
      <c r="O192" s="69">
        <f>SUM(O189:O191)</f>
        <v>707876.53500000038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72</v>
      </c>
      <c r="E193" s="90">
        <f t="shared" si="51"/>
        <v>33</v>
      </c>
      <c r="F193" s="90">
        <f t="shared" si="51"/>
        <v>8</v>
      </c>
      <c r="G193" s="90">
        <f t="shared" si="51"/>
        <v>41</v>
      </c>
      <c r="H193" s="90">
        <f t="shared" si="51"/>
        <v>7</v>
      </c>
      <c r="I193" s="91">
        <f t="shared" si="51"/>
        <v>161</v>
      </c>
      <c r="J193" s="92">
        <f t="shared" si="51"/>
        <v>171135</v>
      </c>
      <c r="K193" s="93">
        <f t="shared" si="51"/>
        <v>1822977</v>
      </c>
      <c r="L193" s="93">
        <f t="shared" si="51"/>
        <v>5108033</v>
      </c>
      <c r="M193" s="94"/>
      <c r="N193" s="95">
        <f>N187+N192</f>
        <v>596346.81599999976</v>
      </c>
      <c r="O193" s="94">
        <f>O187+O192</f>
        <v>717797.04900000035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614107.81599999976</v>
      </c>
      <c r="O198" s="121">
        <f>O193+O194</f>
        <v>723777.04900000035</v>
      </c>
      <c r="P198" s="119"/>
      <c r="Q198" s="23"/>
      <c r="R198" s="23"/>
    </row>
    <row r="199" spans="1:18" s="24" customFormat="1" ht="23.25" x14ac:dyDescent="0.35">
      <c r="A199" s="120">
        <f>A177+31</f>
        <v>41922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227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2</v>
      </c>
      <c r="G203" s="46">
        <v>2</v>
      </c>
      <c r="H203" s="46">
        <v>0</v>
      </c>
      <c r="I203" s="47">
        <f t="shared" si="52"/>
        <v>9</v>
      </c>
      <c r="J203" s="48">
        <v>17219</v>
      </c>
      <c r="K203" s="48">
        <v>1546</v>
      </c>
      <c r="L203" s="48">
        <v>358900</v>
      </c>
      <c r="M203" s="52"/>
      <c r="N203" s="50">
        <f t="shared" si="53"/>
        <v>48318.749000000025</v>
      </c>
      <c r="O203" s="50">
        <f t="shared" si="53"/>
        <v>3850.7630000000026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 t="s">
        <v>96</v>
      </c>
      <c r="D204" s="45">
        <v>4</v>
      </c>
      <c r="E204" s="46">
        <v>0</v>
      </c>
      <c r="F204" s="46">
        <v>1</v>
      </c>
      <c r="G204" s="46">
        <v>3</v>
      </c>
      <c r="H204" s="46">
        <v>3</v>
      </c>
      <c r="I204" s="47">
        <f t="shared" si="52"/>
        <v>11</v>
      </c>
      <c r="J204" s="48">
        <v>9510</v>
      </c>
      <c r="K204" s="48">
        <v>837</v>
      </c>
      <c r="L204" s="48">
        <v>184169</v>
      </c>
      <c r="M204" s="52"/>
      <c r="N204" s="50">
        <f t="shared" si="53"/>
        <v>13276.271000000001</v>
      </c>
      <c r="O204" s="50">
        <f t="shared" si="53"/>
        <v>1151.8869999999997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2094</v>
      </c>
      <c r="K205" s="48">
        <v>255</v>
      </c>
      <c r="L205" s="48">
        <v>82954</v>
      </c>
      <c r="M205" s="52"/>
      <c r="N205" s="50">
        <f t="shared" si="53"/>
        <v>6062.4470000000038</v>
      </c>
      <c r="O205" s="50">
        <f t="shared" si="53"/>
        <v>631.97699999999986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8</v>
      </c>
      <c r="E207" s="46">
        <v>0</v>
      </c>
      <c r="F207" s="46">
        <v>2</v>
      </c>
      <c r="G207" s="46">
        <v>3</v>
      </c>
      <c r="H207" s="46">
        <v>2</v>
      </c>
      <c r="I207" s="47">
        <f t="shared" si="52"/>
        <v>15</v>
      </c>
      <c r="J207" s="48">
        <v>31655</v>
      </c>
      <c r="K207" s="48">
        <v>2385</v>
      </c>
      <c r="L207" s="48">
        <v>650934</v>
      </c>
      <c r="M207" s="52"/>
      <c r="N207" s="50">
        <f t="shared" si="53"/>
        <v>20727.737000000008</v>
      </c>
      <c r="O207" s="50">
        <f t="shared" si="53"/>
        <v>2446.2020000000016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226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2752</v>
      </c>
      <c r="K208" s="48">
        <v>0</v>
      </c>
      <c r="L208" s="56">
        <v>8878</v>
      </c>
      <c r="M208" s="57"/>
      <c r="N208" s="50">
        <f t="shared" si="53"/>
        <v>1626.2869999999991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L209" si="54">SUM(D202:D208)</f>
        <v>20</v>
      </c>
      <c r="E209" s="62">
        <f t="shared" si="54"/>
        <v>0</v>
      </c>
      <c r="F209" s="62">
        <f t="shared" si="54"/>
        <v>7</v>
      </c>
      <c r="G209" s="62">
        <f t="shared" si="54"/>
        <v>13</v>
      </c>
      <c r="H209" s="62">
        <f t="shared" si="54"/>
        <v>5</v>
      </c>
      <c r="I209" s="63">
        <f t="shared" si="54"/>
        <v>45</v>
      </c>
      <c r="J209" s="64">
        <f t="shared" si="54"/>
        <v>63230</v>
      </c>
      <c r="K209" s="65">
        <f t="shared" si="54"/>
        <v>5023</v>
      </c>
      <c r="L209" s="66">
        <f t="shared" si="54"/>
        <v>1285835</v>
      </c>
      <c r="M209" s="67"/>
      <c r="N209" s="68">
        <f>SUM(N202:N208)</f>
        <v>110079.09000000004</v>
      </c>
      <c r="O209" s="69">
        <f>SUM(O202:O208)</f>
        <v>9925.5370000000039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42</v>
      </c>
      <c r="E211" s="46">
        <v>26</v>
      </c>
      <c r="F211" s="46">
        <v>0</v>
      </c>
      <c r="G211" s="46">
        <v>24</v>
      </c>
      <c r="H211" s="46">
        <v>0</v>
      </c>
      <c r="I211" s="47">
        <f>SUM(D211:H211)</f>
        <v>92</v>
      </c>
      <c r="J211" s="82">
        <v>115832</v>
      </c>
      <c r="K211" s="82">
        <v>1674688</v>
      </c>
      <c r="L211" s="82">
        <v>3579933</v>
      </c>
      <c r="M211" s="50"/>
      <c r="N211" s="83">
        <f t="shared" ref="N211:O213" si="55">N189+(J211/1000)</f>
        <v>426967.3869999997</v>
      </c>
      <c r="O211" s="50">
        <f t="shared" si="55"/>
        <v>645374.42900000035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10</v>
      </c>
      <c r="E212" s="46">
        <v>7</v>
      </c>
      <c r="F212" s="46">
        <v>1</v>
      </c>
      <c r="G212" s="46">
        <v>4</v>
      </c>
      <c r="H212" s="46">
        <v>2</v>
      </c>
      <c r="I212" s="47">
        <f>SUM(D212:H212)</f>
        <v>24</v>
      </c>
      <c r="J212" s="82">
        <v>5697</v>
      </c>
      <c r="K212" s="82">
        <v>18620</v>
      </c>
      <c r="L212" s="82">
        <v>472614</v>
      </c>
      <c r="M212" s="50"/>
      <c r="N212" s="83">
        <f t="shared" si="55"/>
        <v>59044.825000000012</v>
      </c>
      <c r="O212" s="50">
        <f t="shared" si="55"/>
        <v>64033.23000000001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226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52</v>
      </c>
      <c r="E214" s="62">
        <f t="shared" si="56"/>
        <v>33</v>
      </c>
      <c r="F214" s="62">
        <f t="shared" si="56"/>
        <v>1</v>
      </c>
      <c r="G214" s="62">
        <f t="shared" si="56"/>
        <v>28</v>
      </c>
      <c r="H214" s="62">
        <f t="shared" si="56"/>
        <v>2</v>
      </c>
      <c r="I214" s="63">
        <f t="shared" si="56"/>
        <v>116</v>
      </c>
      <c r="J214" s="64">
        <f t="shared" si="56"/>
        <v>121529</v>
      </c>
      <c r="K214" s="65">
        <f t="shared" si="56"/>
        <v>1693308</v>
      </c>
      <c r="L214" s="66">
        <f t="shared" si="56"/>
        <v>4052547</v>
      </c>
      <c r="M214" s="67"/>
      <c r="N214" s="221">
        <f>SUM(N211:N213)</f>
        <v>486452.48499999969</v>
      </c>
      <c r="O214" s="69">
        <f>SUM(O211:O213)</f>
        <v>709569.84300000034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72</v>
      </c>
      <c r="E215" s="90">
        <f t="shared" si="57"/>
        <v>33</v>
      </c>
      <c r="F215" s="90">
        <f t="shared" si="57"/>
        <v>8</v>
      </c>
      <c r="G215" s="90">
        <f t="shared" si="57"/>
        <v>41</v>
      </c>
      <c r="H215" s="90">
        <f t="shared" si="57"/>
        <v>7</v>
      </c>
      <c r="I215" s="91">
        <f t="shared" si="57"/>
        <v>161</v>
      </c>
      <c r="J215" s="92">
        <f t="shared" si="57"/>
        <v>184759</v>
      </c>
      <c r="K215" s="93">
        <f t="shared" si="57"/>
        <v>1698331</v>
      </c>
      <c r="L215" s="93">
        <f t="shared" si="57"/>
        <v>5338382</v>
      </c>
      <c r="M215" s="94"/>
      <c r="N215" s="95">
        <f>N209+N214</f>
        <v>596531.57499999972</v>
      </c>
      <c r="O215" s="94">
        <f>O209+O214</f>
        <v>719495.38000000035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614292.57499999972</v>
      </c>
      <c r="O220" s="121">
        <f>O215+O216</f>
        <v>725475.38000000035</v>
      </c>
      <c r="P220" s="119"/>
      <c r="Q220" s="23"/>
      <c r="R220" s="23"/>
    </row>
    <row r="221" spans="1:18" s="24" customFormat="1" ht="23.25" x14ac:dyDescent="0.35">
      <c r="A221" s="120">
        <f>A199+31</f>
        <v>41953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227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2</v>
      </c>
      <c r="G225" s="46">
        <v>2</v>
      </c>
      <c r="H225" s="46">
        <v>0</v>
      </c>
      <c r="I225" s="47">
        <f t="shared" si="58"/>
        <v>9</v>
      </c>
      <c r="J225" s="48">
        <v>16769</v>
      </c>
      <c r="K225" s="48">
        <v>1505</v>
      </c>
      <c r="L225" s="48">
        <v>351572</v>
      </c>
      <c r="M225" s="52"/>
      <c r="N225" s="50">
        <f t="shared" si="59"/>
        <v>48335.518000000025</v>
      </c>
      <c r="O225" s="50">
        <f t="shared" si="59"/>
        <v>3852.2680000000028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4</v>
      </c>
      <c r="E226" s="46">
        <v>0</v>
      </c>
      <c r="F226" s="46">
        <v>1</v>
      </c>
      <c r="G226" s="46">
        <v>3</v>
      </c>
      <c r="H226" s="46">
        <v>3</v>
      </c>
      <c r="I226" s="47">
        <f t="shared" si="58"/>
        <v>11</v>
      </c>
      <c r="J226" s="48">
        <v>6295</v>
      </c>
      <c r="K226" s="48">
        <v>580</v>
      </c>
      <c r="L226" s="48">
        <v>163018</v>
      </c>
      <c r="M226" s="52"/>
      <c r="N226" s="50">
        <f t="shared" si="59"/>
        <v>13282.566000000001</v>
      </c>
      <c r="O226" s="50">
        <f t="shared" si="59"/>
        <v>1152.4669999999996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2203</v>
      </c>
      <c r="K227" s="48">
        <v>269</v>
      </c>
      <c r="L227" s="48">
        <v>78326</v>
      </c>
      <c r="M227" s="52"/>
      <c r="N227" s="50">
        <f t="shared" si="59"/>
        <v>6064.6500000000042</v>
      </c>
      <c r="O227" s="50">
        <f t="shared" si="59"/>
        <v>632.24599999999987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8</v>
      </c>
      <c r="E229" s="46">
        <v>0</v>
      </c>
      <c r="F229" s="46">
        <v>2</v>
      </c>
      <c r="G229" s="46">
        <v>2</v>
      </c>
      <c r="H229" s="46">
        <v>2</v>
      </c>
      <c r="I229" s="47">
        <f t="shared" si="58"/>
        <v>14</v>
      </c>
      <c r="J229" s="48">
        <v>32646</v>
      </c>
      <c r="K229" s="48">
        <v>2572</v>
      </c>
      <c r="L229" s="48">
        <v>667374</v>
      </c>
      <c r="M229" s="52"/>
      <c r="N229" s="50">
        <f t="shared" si="59"/>
        <v>20760.383000000009</v>
      </c>
      <c r="O229" s="50">
        <f t="shared" si="59"/>
        <v>2448.7740000000017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226">
        <v>2</v>
      </c>
      <c r="E230" s="46">
        <v>1</v>
      </c>
      <c r="F230" s="46">
        <v>0</v>
      </c>
      <c r="G230" s="46">
        <v>2</v>
      </c>
      <c r="H230" s="46">
        <v>0</v>
      </c>
      <c r="I230" s="55">
        <f t="shared" si="58"/>
        <v>5</v>
      </c>
      <c r="J230" s="48">
        <v>2980</v>
      </c>
      <c r="K230" s="48">
        <v>0</v>
      </c>
      <c r="L230" s="56">
        <v>12309</v>
      </c>
      <c r="M230" s="57"/>
      <c r="N230" s="50">
        <f t="shared" si="59"/>
        <v>1629.2669999999991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L231" si="60">SUM(D224:D230)</f>
        <v>20</v>
      </c>
      <c r="E231" s="62">
        <f t="shared" si="60"/>
        <v>1</v>
      </c>
      <c r="F231" s="62">
        <f t="shared" si="60"/>
        <v>7</v>
      </c>
      <c r="G231" s="62">
        <f t="shared" si="60"/>
        <v>12</v>
      </c>
      <c r="H231" s="62">
        <f t="shared" si="60"/>
        <v>5</v>
      </c>
      <c r="I231" s="63">
        <f t="shared" si="60"/>
        <v>45</v>
      </c>
      <c r="J231" s="64">
        <f t="shared" si="60"/>
        <v>60893</v>
      </c>
      <c r="K231" s="65">
        <f t="shared" si="60"/>
        <v>4926</v>
      </c>
      <c r="L231" s="66">
        <f t="shared" si="60"/>
        <v>1272599</v>
      </c>
      <c r="M231" s="67"/>
      <c r="N231" s="68">
        <f>SUM(N224:N230)</f>
        <v>110139.98300000004</v>
      </c>
      <c r="O231" s="69">
        <f>SUM(O224:O230)</f>
        <v>9930.4630000000034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45</v>
      </c>
      <c r="E233" s="46">
        <v>26</v>
      </c>
      <c r="F233" s="46">
        <v>0</v>
      </c>
      <c r="G233" s="46">
        <v>21</v>
      </c>
      <c r="H233" s="46">
        <v>0</v>
      </c>
      <c r="I233" s="47">
        <f>SUM(D233:H233)</f>
        <v>92</v>
      </c>
      <c r="J233" s="82">
        <v>117008</v>
      </c>
      <c r="K233" s="82">
        <v>1600740</v>
      </c>
      <c r="L233" s="82">
        <v>3648379</v>
      </c>
      <c r="M233" s="50"/>
      <c r="N233" s="83">
        <f t="shared" ref="N233:O235" si="61">N211+(J233/1000)</f>
        <v>427084.39499999967</v>
      </c>
      <c r="O233" s="50">
        <f t="shared" si="61"/>
        <v>646975.16900000034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10</v>
      </c>
      <c r="E234" s="46">
        <v>7</v>
      </c>
      <c r="F234" s="46">
        <v>1</v>
      </c>
      <c r="G234" s="46">
        <v>4</v>
      </c>
      <c r="H234" s="46">
        <v>2</v>
      </c>
      <c r="I234" s="47">
        <f>SUM(D234:H234)</f>
        <v>24</v>
      </c>
      <c r="J234" s="82">
        <v>4764</v>
      </c>
      <c r="K234" s="82">
        <v>14922</v>
      </c>
      <c r="L234" s="82">
        <v>383432</v>
      </c>
      <c r="M234" s="50"/>
      <c r="N234" s="83">
        <f t="shared" si="61"/>
        <v>59049.589000000014</v>
      </c>
      <c r="O234" s="50">
        <f t="shared" si="61"/>
        <v>64048.152000000009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226">
        <v>0</v>
      </c>
      <c r="E235" s="46">
        <v>0</v>
      </c>
      <c r="F235" s="46">
        <v>0</v>
      </c>
      <c r="G235" s="46">
        <v>0</v>
      </c>
      <c r="H235" s="46">
        <v>0</v>
      </c>
      <c r="I235" s="55">
        <f>SUM(D235:H235)</f>
        <v>0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55</v>
      </c>
      <c r="E236" s="62">
        <f t="shared" si="62"/>
        <v>33</v>
      </c>
      <c r="F236" s="62">
        <f t="shared" si="62"/>
        <v>1</v>
      </c>
      <c r="G236" s="62">
        <f t="shared" si="62"/>
        <v>25</v>
      </c>
      <c r="H236" s="62">
        <f t="shared" si="62"/>
        <v>2</v>
      </c>
      <c r="I236" s="63">
        <f t="shared" si="62"/>
        <v>116</v>
      </c>
      <c r="J236" s="64">
        <f t="shared" si="62"/>
        <v>121772</v>
      </c>
      <c r="K236" s="65">
        <f t="shared" si="62"/>
        <v>1615662</v>
      </c>
      <c r="L236" s="66">
        <f t="shared" si="62"/>
        <v>4031811</v>
      </c>
      <c r="M236" s="67"/>
      <c r="N236" s="221">
        <f>SUM(N233:N235)</f>
        <v>486574.25699999969</v>
      </c>
      <c r="O236" s="69">
        <f>SUM(O233:O235)</f>
        <v>711185.50500000035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75</v>
      </c>
      <c r="E237" s="90">
        <f t="shared" si="63"/>
        <v>34</v>
      </c>
      <c r="F237" s="90">
        <f t="shared" si="63"/>
        <v>8</v>
      </c>
      <c r="G237" s="90">
        <f t="shared" si="63"/>
        <v>37</v>
      </c>
      <c r="H237" s="90">
        <f t="shared" si="63"/>
        <v>7</v>
      </c>
      <c r="I237" s="91">
        <f t="shared" si="63"/>
        <v>161</v>
      </c>
      <c r="J237" s="92">
        <f t="shared" si="63"/>
        <v>182665</v>
      </c>
      <c r="K237" s="93">
        <f t="shared" si="63"/>
        <v>1620588</v>
      </c>
      <c r="L237" s="93">
        <f t="shared" si="63"/>
        <v>5304410</v>
      </c>
      <c r="M237" s="94"/>
      <c r="N237" s="95">
        <f>N231+N236</f>
        <v>596714.23999999976</v>
      </c>
      <c r="O237" s="94">
        <f>O231+O236</f>
        <v>721115.96800000034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614475.23999999976</v>
      </c>
      <c r="O242" s="121">
        <f>O237+O238</f>
        <v>727095.96800000034</v>
      </c>
      <c r="P242" s="119"/>
      <c r="Q242" s="23"/>
      <c r="R242" s="23"/>
    </row>
    <row r="243" spans="1:18" s="24" customFormat="1" ht="23.25" x14ac:dyDescent="0.35">
      <c r="A243" s="120">
        <f>A221+31</f>
        <v>41984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227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2</v>
      </c>
      <c r="G247" s="46">
        <v>2</v>
      </c>
      <c r="H247" s="46">
        <v>0</v>
      </c>
      <c r="I247" s="47">
        <f t="shared" si="64"/>
        <v>9</v>
      </c>
      <c r="J247" s="48">
        <v>18434</v>
      </c>
      <c r="K247" s="48">
        <v>1357</v>
      </c>
      <c r="L247" s="48">
        <v>369485</v>
      </c>
      <c r="M247" s="52"/>
      <c r="N247" s="50">
        <f t="shared" si="65"/>
        <v>48353.952000000027</v>
      </c>
      <c r="O247" s="50">
        <f t="shared" si="65"/>
        <v>3853.6250000000027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4</v>
      </c>
      <c r="E248" s="46">
        <v>0</v>
      </c>
      <c r="F248" s="46">
        <v>1</v>
      </c>
      <c r="G248" s="46">
        <v>3</v>
      </c>
      <c r="H248" s="46">
        <v>3</v>
      </c>
      <c r="I248" s="47">
        <f t="shared" si="64"/>
        <v>11</v>
      </c>
      <c r="J248" s="48">
        <v>7489</v>
      </c>
      <c r="K248" s="48">
        <v>670</v>
      </c>
      <c r="L248" s="48">
        <v>173089</v>
      </c>
      <c r="M248" s="52"/>
      <c r="N248" s="50">
        <f t="shared" si="65"/>
        <v>13290.055</v>
      </c>
      <c r="O248" s="50">
        <f t="shared" si="65"/>
        <v>1153.1369999999997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2346</v>
      </c>
      <c r="K249" s="48">
        <v>286</v>
      </c>
      <c r="L249" s="48">
        <v>81130</v>
      </c>
      <c r="M249" s="52"/>
      <c r="N249" s="50">
        <f t="shared" si="65"/>
        <v>6066.9960000000037</v>
      </c>
      <c r="O249" s="50">
        <f t="shared" si="65"/>
        <v>632.53199999999981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8</v>
      </c>
      <c r="E251" s="46">
        <v>0</v>
      </c>
      <c r="F251" s="46">
        <v>2</v>
      </c>
      <c r="G251" s="46">
        <v>3</v>
      </c>
      <c r="H251" s="46">
        <v>2</v>
      </c>
      <c r="I251" s="47">
        <f t="shared" si="64"/>
        <v>15</v>
      </c>
      <c r="J251" s="48">
        <v>32482</v>
      </c>
      <c r="K251" s="48">
        <v>2611</v>
      </c>
      <c r="L251" s="48">
        <v>683324</v>
      </c>
      <c r="M251" s="52"/>
      <c r="N251" s="50">
        <f t="shared" si="65"/>
        <v>20792.865000000009</v>
      </c>
      <c r="O251" s="50">
        <f t="shared" si="65"/>
        <v>2451.3850000000016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226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2937</v>
      </c>
      <c r="K252" s="48">
        <v>0</v>
      </c>
      <c r="L252" s="56">
        <v>10375</v>
      </c>
      <c r="M252" s="57"/>
      <c r="N252" s="50">
        <f t="shared" si="65"/>
        <v>1632.203999999999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L253" si="66">SUM(D246:D252)</f>
        <v>20</v>
      </c>
      <c r="E253" s="62">
        <f t="shared" si="66"/>
        <v>0</v>
      </c>
      <c r="F253" s="62">
        <f t="shared" si="66"/>
        <v>7</v>
      </c>
      <c r="G253" s="62">
        <f t="shared" si="66"/>
        <v>13</v>
      </c>
      <c r="H253" s="62">
        <f t="shared" si="66"/>
        <v>5</v>
      </c>
      <c r="I253" s="63">
        <f t="shared" si="66"/>
        <v>45</v>
      </c>
      <c r="J253" s="64">
        <f t="shared" si="66"/>
        <v>63688</v>
      </c>
      <c r="K253" s="65">
        <f t="shared" si="66"/>
        <v>4924</v>
      </c>
      <c r="L253" s="66">
        <f t="shared" si="66"/>
        <v>1317403</v>
      </c>
      <c r="M253" s="67"/>
      <c r="N253" s="68">
        <f>SUM(N246:N252)</f>
        <v>110203.67100000003</v>
      </c>
      <c r="O253" s="69">
        <f>SUM(O246:O252)</f>
        <v>9935.3870000000043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42</v>
      </c>
      <c r="E255" s="46">
        <v>26</v>
      </c>
      <c r="F255" s="46">
        <v>0</v>
      </c>
      <c r="G255" s="46">
        <v>25</v>
      </c>
      <c r="H255" s="46">
        <v>0</v>
      </c>
      <c r="I255" s="47">
        <f>SUM(D255:H255)</f>
        <v>93</v>
      </c>
      <c r="J255" s="82">
        <v>123589</v>
      </c>
      <c r="K255" s="82">
        <v>1769044</v>
      </c>
      <c r="L255" s="82">
        <v>3703906</v>
      </c>
      <c r="M255" s="50"/>
      <c r="N255" s="83">
        <f t="shared" ref="N255:O257" si="67">N233+(J255/1000)</f>
        <v>427207.98399999965</v>
      </c>
      <c r="O255" s="50">
        <f t="shared" si="67"/>
        <v>648744.21300000034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9</v>
      </c>
      <c r="E256" s="46">
        <v>7</v>
      </c>
      <c r="F256" s="46">
        <v>1</v>
      </c>
      <c r="G256" s="46">
        <v>5</v>
      </c>
      <c r="H256" s="46">
        <v>2</v>
      </c>
      <c r="I256" s="47">
        <f>SUM(D256:H256)</f>
        <v>24</v>
      </c>
      <c r="J256" s="82">
        <v>5021</v>
      </c>
      <c r="K256" s="82">
        <v>13795</v>
      </c>
      <c r="L256" s="82">
        <v>407882</v>
      </c>
      <c r="M256" s="50"/>
      <c r="N256" s="83">
        <f t="shared" si="67"/>
        <v>59054.610000000015</v>
      </c>
      <c r="O256" s="50">
        <f t="shared" si="67"/>
        <v>64061.947000000007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226">
        <v>0</v>
      </c>
      <c r="E257" s="46">
        <v>0</v>
      </c>
      <c r="F257" s="46">
        <v>0</v>
      </c>
      <c r="G257" s="46">
        <v>0</v>
      </c>
      <c r="H257" s="46">
        <v>0</v>
      </c>
      <c r="I257" s="55">
        <f>SUM(D257:H257)</f>
        <v>0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51</v>
      </c>
      <c r="E258" s="62">
        <f t="shared" si="68"/>
        <v>33</v>
      </c>
      <c r="F258" s="62">
        <f t="shared" si="68"/>
        <v>1</v>
      </c>
      <c r="G258" s="62">
        <f t="shared" si="68"/>
        <v>30</v>
      </c>
      <c r="H258" s="62">
        <f t="shared" si="68"/>
        <v>2</v>
      </c>
      <c r="I258" s="63">
        <f t="shared" si="68"/>
        <v>117</v>
      </c>
      <c r="J258" s="64">
        <f t="shared" si="68"/>
        <v>128610</v>
      </c>
      <c r="K258" s="65">
        <f t="shared" si="68"/>
        <v>1782839</v>
      </c>
      <c r="L258" s="66">
        <f t="shared" si="68"/>
        <v>4111788</v>
      </c>
      <c r="M258" s="67"/>
      <c r="N258" s="221">
        <f>SUM(N255:N257)</f>
        <v>486702.86699999968</v>
      </c>
      <c r="O258" s="69">
        <f>SUM(O255:O257)</f>
        <v>712968.34400000039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71</v>
      </c>
      <c r="E259" s="90">
        <f t="shared" si="69"/>
        <v>33</v>
      </c>
      <c r="F259" s="90">
        <f t="shared" si="69"/>
        <v>8</v>
      </c>
      <c r="G259" s="90">
        <f t="shared" si="69"/>
        <v>43</v>
      </c>
      <c r="H259" s="90">
        <f t="shared" si="69"/>
        <v>7</v>
      </c>
      <c r="I259" s="91">
        <f t="shared" si="69"/>
        <v>162</v>
      </c>
      <c r="J259" s="92">
        <f t="shared" si="69"/>
        <v>192298</v>
      </c>
      <c r="K259" s="93">
        <f t="shared" si="69"/>
        <v>1787763</v>
      </c>
      <c r="L259" s="93">
        <f t="shared" si="69"/>
        <v>5429191</v>
      </c>
      <c r="M259" s="94"/>
      <c r="N259" s="95">
        <f>N253+N258</f>
        <v>596906.53799999971</v>
      </c>
      <c r="O259" s="94">
        <f>O253+O258</f>
        <v>722903.73100000038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614667.53799999971</v>
      </c>
      <c r="O264" s="121">
        <f>O259+O260</f>
        <v>728883.73100000038</v>
      </c>
      <c r="P264" s="119"/>
      <c r="Q264" s="23"/>
      <c r="R264" s="23"/>
    </row>
    <row r="265" spans="1:18" s="24" customFormat="1" ht="18.75" x14ac:dyDescent="0.2">
      <c r="A265" s="122" t="s">
        <v>98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>J4+J26+J48+J70+J92+J114+J136+J158+J180+J202+J224+J246</f>
        <v>0</v>
      </c>
      <c r="K268" s="50">
        <f t="shared" ref="J268:L274" si="72">K4+K26+K48+K70+K92+K114+K136+K158+K180+K202+K224+K246</f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2</v>
      </c>
      <c r="G269" s="76">
        <f t="shared" si="70"/>
        <v>2</v>
      </c>
      <c r="H269" s="76">
        <f t="shared" si="70"/>
        <v>0</v>
      </c>
      <c r="I269" s="47">
        <f t="shared" si="71"/>
        <v>9</v>
      </c>
      <c r="J269" s="146">
        <f>J5+J27+J49+J71+J93+J115+J137+J159+J181+J203+J225+J247</f>
        <v>187347</v>
      </c>
      <c r="K269" s="50">
        <f t="shared" si="72"/>
        <v>15694</v>
      </c>
      <c r="L269" s="50">
        <f t="shared" si="72"/>
        <v>3765620</v>
      </c>
      <c r="M269" s="52"/>
      <c r="N269" s="50">
        <f t="shared" ref="N269:O274" si="73">N247</f>
        <v>48353.952000000027</v>
      </c>
      <c r="O269" s="50">
        <f t="shared" si="73"/>
        <v>3853.6250000000027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4</v>
      </c>
      <c r="E270" s="76">
        <f t="shared" si="70"/>
        <v>0</v>
      </c>
      <c r="F270" s="76">
        <f t="shared" si="70"/>
        <v>1</v>
      </c>
      <c r="G270" s="76">
        <f t="shared" si="70"/>
        <v>3</v>
      </c>
      <c r="H270" s="76">
        <f t="shared" si="70"/>
        <v>3</v>
      </c>
      <c r="I270" s="47">
        <f t="shared" si="71"/>
        <v>11</v>
      </c>
      <c r="J270" s="146">
        <f t="shared" si="72"/>
        <v>85754</v>
      </c>
      <c r="K270" s="50">
        <f t="shared" si="72"/>
        <v>7628</v>
      </c>
      <c r="L270" s="50">
        <f t="shared" si="72"/>
        <v>2050717</v>
      </c>
      <c r="M270" s="52"/>
      <c r="N270" s="50">
        <f t="shared" si="73"/>
        <v>13290.055</v>
      </c>
      <c r="O270" s="50">
        <f t="shared" si="73"/>
        <v>1153.1369999999997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19928</v>
      </c>
      <c r="K271" s="50">
        <f t="shared" si="72"/>
        <v>2431</v>
      </c>
      <c r="L271" s="50">
        <f t="shared" si="72"/>
        <v>798347</v>
      </c>
      <c r="M271" s="52"/>
      <c r="N271" s="50">
        <f t="shared" si="73"/>
        <v>6066.9960000000037</v>
      </c>
      <c r="O271" s="50">
        <f t="shared" si="73"/>
        <v>632.53199999999981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8</v>
      </c>
      <c r="E273" s="76">
        <f t="shared" si="70"/>
        <v>0</v>
      </c>
      <c r="F273" s="76">
        <f t="shared" si="70"/>
        <v>2</v>
      </c>
      <c r="G273" s="76">
        <f t="shared" si="70"/>
        <v>3</v>
      </c>
      <c r="H273" s="76">
        <f t="shared" si="70"/>
        <v>2</v>
      </c>
      <c r="I273" s="47">
        <f t="shared" si="71"/>
        <v>15</v>
      </c>
      <c r="J273" s="146">
        <f t="shared" si="72"/>
        <v>371754</v>
      </c>
      <c r="K273" s="50">
        <f t="shared" si="72"/>
        <v>30056</v>
      </c>
      <c r="L273" s="50">
        <f t="shared" si="72"/>
        <v>8051324</v>
      </c>
      <c r="M273" s="52"/>
      <c r="N273" s="50">
        <f t="shared" si="73"/>
        <v>20792.865000000009</v>
      </c>
      <c r="O273" s="50">
        <f t="shared" si="73"/>
        <v>2451.3850000000016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33355</v>
      </c>
      <c r="K274" s="147">
        <f t="shared" si="72"/>
        <v>0</v>
      </c>
      <c r="L274" s="147">
        <f t="shared" si="72"/>
        <v>137356</v>
      </c>
      <c r="M274" s="57"/>
      <c r="N274" s="50">
        <f t="shared" si="73"/>
        <v>1632.203999999999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20</v>
      </c>
      <c r="E275" s="151">
        <f t="shared" si="74"/>
        <v>0</v>
      </c>
      <c r="F275" s="151">
        <f t="shared" si="74"/>
        <v>7</v>
      </c>
      <c r="G275" s="151">
        <f t="shared" si="74"/>
        <v>13</v>
      </c>
      <c r="H275" s="151">
        <f t="shared" si="74"/>
        <v>5</v>
      </c>
      <c r="I275" s="152">
        <f t="shared" si="74"/>
        <v>45</v>
      </c>
      <c r="J275" s="153">
        <f t="shared" si="74"/>
        <v>698138</v>
      </c>
      <c r="K275" s="154">
        <f t="shared" si="74"/>
        <v>55809</v>
      </c>
      <c r="L275" s="155">
        <f t="shared" si="74"/>
        <v>14803364</v>
      </c>
      <c r="M275" s="156"/>
      <c r="N275" s="157">
        <f>SUM(N268:N274)</f>
        <v>110203.67100000003</v>
      </c>
      <c r="O275" s="158">
        <f>SUM(O268:O274)</f>
        <v>9935.3870000000043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42</v>
      </c>
      <c r="E277" s="76">
        <f t="shared" si="75"/>
        <v>26</v>
      </c>
      <c r="F277" s="76">
        <f t="shared" si="75"/>
        <v>0</v>
      </c>
      <c r="G277" s="76">
        <f t="shared" si="75"/>
        <v>25</v>
      </c>
      <c r="H277" s="76">
        <f t="shared" si="75"/>
        <v>0</v>
      </c>
      <c r="I277" s="47">
        <f>SUM(D277:H277)</f>
        <v>93</v>
      </c>
      <c r="J277" s="146">
        <f t="shared" ref="J277:L279" si="76">J13+J35+J57+J79+J101+J123+J145+J167+J189+J211+J233+J255</f>
        <v>1462733</v>
      </c>
      <c r="K277" s="77">
        <f t="shared" si="76"/>
        <v>21110449</v>
      </c>
      <c r="L277" s="77">
        <f t="shared" si="76"/>
        <v>43735864</v>
      </c>
      <c r="M277" s="50"/>
      <c r="N277" s="83">
        <f t="shared" ref="N277:O279" si="77">N255</f>
        <v>427207.98399999965</v>
      </c>
      <c r="O277" s="50">
        <f t="shared" si="77"/>
        <v>648744.21300000034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9</v>
      </c>
      <c r="E278" s="76">
        <f t="shared" si="75"/>
        <v>7</v>
      </c>
      <c r="F278" s="76">
        <f t="shared" si="75"/>
        <v>1</v>
      </c>
      <c r="G278" s="76">
        <f t="shared" si="75"/>
        <v>5</v>
      </c>
      <c r="H278" s="76">
        <f t="shared" si="75"/>
        <v>2</v>
      </c>
      <c r="I278" s="47">
        <f>SUM(D278:H278)</f>
        <v>24</v>
      </c>
      <c r="J278" s="146">
        <f t="shared" si="76"/>
        <v>72311</v>
      </c>
      <c r="K278" s="77">
        <f t="shared" si="76"/>
        <v>228458</v>
      </c>
      <c r="L278" s="77">
        <f t="shared" si="76"/>
        <v>5530295</v>
      </c>
      <c r="M278" s="50"/>
      <c r="N278" s="83">
        <f t="shared" si="77"/>
        <v>59054.610000000015</v>
      </c>
      <c r="O278" s="50">
        <f t="shared" si="77"/>
        <v>64061.947000000007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0</v>
      </c>
      <c r="I279" s="55">
        <f>SUM(D279:H279)</f>
        <v>0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51</v>
      </c>
      <c r="E280" s="151">
        <f t="shared" si="78"/>
        <v>33</v>
      </c>
      <c r="F280" s="151">
        <f t="shared" si="78"/>
        <v>1</v>
      </c>
      <c r="G280" s="151">
        <f t="shared" si="78"/>
        <v>30</v>
      </c>
      <c r="H280" s="151">
        <f t="shared" si="78"/>
        <v>2</v>
      </c>
      <c r="I280" s="152">
        <f t="shared" si="78"/>
        <v>117</v>
      </c>
      <c r="J280" s="153">
        <f t="shared" si="78"/>
        <v>1535044</v>
      </c>
      <c r="K280" s="155">
        <f t="shared" si="78"/>
        <v>21338907</v>
      </c>
      <c r="L280" s="155">
        <f t="shared" si="78"/>
        <v>49266159</v>
      </c>
      <c r="M280" s="156"/>
      <c r="N280" s="224">
        <f>SUM(N277:N279)</f>
        <v>486702.86699999968</v>
      </c>
      <c r="O280" s="158">
        <f>SUM(O277:O279)</f>
        <v>712968.34400000039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71</v>
      </c>
      <c r="E281" s="90">
        <f t="shared" si="79"/>
        <v>33</v>
      </c>
      <c r="F281" s="90">
        <f t="shared" si="79"/>
        <v>8</v>
      </c>
      <c r="G281" s="90">
        <f t="shared" si="79"/>
        <v>43</v>
      </c>
      <c r="H281" s="90">
        <f t="shared" si="79"/>
        <v>7</v>
      </c>
      <c r="I281" s="91">
        <f t="shared" si="79"/>
        <v>162</v>
      </c>
      <c r="J281" s="92">
        <f t="shared" si="79"/>
        <v>2233182</v>
      </c>
      <c r="K281" s="93">
        <f t="shared" si="79"/>
        <v>21394716</v>
      </c>
      <c r="L281" s="93">
        <f t="shared" si="79"/>
        <v>64069523</v>
      </c>
      <c r="M281" s="94"/>
      <c r="N281" s="95">
        <f>N275+N280</f>
        <v>596906.53799999971</v>
      </c>
      <c r="O281" s="94">
        <f>O275+O280</f>
        <v>722903.73100000038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614667.53799999971</v>
      </c>
      <c r="O286" s="195">
        <f>O281+O282</f>
        <v>728883.73100000038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49861</v>
      </c>
      <c r="K433" s="209">
        <f>K11</f>
        <v>4492</v>
      </c>
      <c r="L433" s="209">
        <f>L11</f>
        <v>917894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45935</v>
      </c>
      <c r="K434" s="209">
        <f>K33</f>
        <v>4054</v>
      </c>
      <c r="L434" s="209">
        <f>L33</f>
        <v>1071973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55094</v>
      </c>
      <c r="K435" s="209">
        <f>K55</f>
        <v>4596</v>
      </c>
      <c r="L435" s="209">
        <f>L55</f>
        <v>1279102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55596</v>
      </c>
      <c r="K436" s="209">
        <f>K77</f>
        <v>4989</v>
      </c>
      <c r="L436" s="209">
        <f>L77</f>
        <v>1380674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63609</v>
      </c>
      <c r="K437" s="209">
        <f>K99</f>
        <v>5129</v>
      </c>
      <c r="L437" s="209">
        <f>L99</f>
        <v>1294011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69164</v>
      </c>
      <c r="K438" s="209">
        <f>K121</f>
        <v>4764</v>
      </c>
      <c r="L438" s="209">
        <f>L121</f>
        <v>1350177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60325</v>
      </c>
      <c r="K439" s="209">
        <f>K143</f>
        <v>4597</v>
      </c>
      <c r="L439" s="209">
        <f>L143</f>
        <v>1369999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58233</v>
      </c>
      <c r="K440" s="209">
        <f>K165</f>
        <v>4386</v>
      </c>
      <c r="L440" s="209">
        <f>L165</f>
        <v>1216327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52510</v>
      </c>
      <c r="K441" s="209">
        <f>K187</f>
        <v>3929</v>
      </c>
      <c r="L441" s="209">
        <f>L187</f>
        <v>1047370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63230</v>
      </c>
      <c r="K442" s="209">
        <f>K209</f>
        <v>5023</v>
      </c>
      <c r="L442" s="209">
        <f>L209</f>
        <v>1285835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60893</v>
      </c>
      <c r="K443" s="209">
        <f>K231</f>
        <v>4926</v>
      </c>
      <c r="L443" s="209">
        <f>L231</f>
        <v>1272599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63688</v>
      </c>
      <c r="K444" s="209">
        <f>K253</f>
        <v>4924</v>
      </c>
      <c r="L444" s="209">
        <f>L253</f>
        <v>1317403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138458</v>
      </c>
      <c r="K449" s="209">
        <f>K16</f>
        <v>1869242</v>
      </c>
      <c r="L449" s="209">
        <f>L16</f>
        <v>4220448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119919</v>
      </c>
      <c r="K450" s="209">
        <f>K38</f>
        <v>1747167</v>
      </c>
      <c r="L450" s="209">
        <f>L38</f>
        <v>3834190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134515</v>
      </c>
      <c r="K451" s="209">
        <f>K60</f>
        <v>1959071</v>
      </c>
      <c r="L451" s="209">
        <f>L60</f>
        <v>4299825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133522</v>
      </c>
      <c r="K452" s="209">
        <f>K82</f>
        <v>1912701</v>
      </c>
      <c r="L452" s="209">
        <f>L82</f>
        <v>4168112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127672</v>
      </c>
      <c r="K453" s="209">
        <f>K104</f>
        <v>1771662</v>
      </c>
      <c r="L453" s="209">
        <f>L104</f>
        <v>4097861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135062</v>
      </c>
      <c r="K454" s="209">
        <f>K126</f>
        <v>1497934</v>
      </c>
      <c r="L454" s="209">
        <f>L126</f>
        <v>4103556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133472</v>
      </c>
      <c r="K455" s="209">
        <f>K148</f>
        <v>1799761</v>
      </c>
      <c r="L455" s="209">
        <f>L148</f>
        <v>4191825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121888</v>
      </c>
      <c r="K456" s="209">
        <f>K170</f>
        <v>1870512</v>
      </c>
      <c r="L456" s="209">
        <f>L170</f>
        <v>4093533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118625</v>
      </c>
      <c r="K457" s="209">
        <f>K192</f>
        <v>1819048</v>
      </c>
      <c r="L457" s="209">
        <f>L192</f>
        <v>4060663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121529</v>
      </c>
      <c r="K458" s="209">
        <f>K214</f>
        <v>1693308</v>
      </c>
      <c r="L458" s="209">
        <f>L214</f>
        <v>4052547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121772</v>
      </c>
      <c r="K459" s="209">
        <f>K236</f>
        <v>1615662</v>
      </c>
      <c r="L459" s="209">
        <f>L236</f>
        <v>4031811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128610</v>
      </c>
      <c r="K460" s="209">
        <f>K258</f>
        <v>1782839</v>
      </c>
      <c r="L460" s="209">
        <f>L258</f>
        <v>4111788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188319</v>
      </c>
      <c r="K465" s="209">
        <f>K17</f>
        <v>1873734</v>
      </c>
      <c r="L465" s="209">
        <f>L17</f>
        <v>5138342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165854</v>
      </c>
      <c r="K466" s="209">
        <f>K39</f>
        <v>1751221</v>
      </c>
      <c r="L466" s="209">
        <f>L39</f>
        <v>4906163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189609</v>
      </c>
      <c r="K467" s="209">
        <f>K61</f>
        <v>1963667</v>
      </c>
      <c r="L467" s="209">
        <f>L61</f>
        <v>5578927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189118</v>
      </c>
      <c r="K468" s="209">
        <f>K83</f>
        <v>1917690</v>
      </c>
      <c r="L468" s="209">
        <f>L83</f>
        <v>5548786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191281</v>
      </c>
      <c r="K469" s="209">
        <f>K105</f>
        <v>1776791</v>
      </c>
      <c r="L469" s="209">
        <f>L105</f>
        <v>5391872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204226</v>
      </c>
      <c r="K470" s="209">
        <f>K127</f>
        <v>1502698</v>
      </c>
      <c r="L470" s="209">
        <f>L127</f>
        <v>5453733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193797</v>
      </c>
      <c r="K471" s="209">
        <f>K149</f>
        <v>1804358</v>
      </c>
      <c r="L471" s="209">
        <f>L149</f>
        <v>5561824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180121</v>
      </c>
      <c r="K472" s="209">
        <f>K171</f>
        <v>1874898</v>
      </c>
      <c r="L472" s="209">
        <f>L171</f>
        <v>5309860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171135</v>
      </c>
      <c r="K473" s="209">
        <f>K193</f>
        <v>1822977</v>
      </c>
      <c r="L473" s="209">
        <f>L193</f>
        <v>5108033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184759</v>
      </c>
      <c r="K474" s="209">
        <f>K215</f>
        <v>1698331</v>
      </c>
      <c r="L474" s="209">
        <f>L215</f>
        <v>5338382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182665</v>
      </c>
      <c r="K475" s="209">
        <f>K237</f>
        <v>1620588</v>
      </c>
      <c r="L475" s="209">
        <f>L237</f>
        <v>5304410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192298</v>
      </c>
      <c r="K476" s="209">
        <f>K259</f>
        <v>1787763</v>
      </c>
      <c r="L476" s="209">
        <f>L259</f>
        <v>5429191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28" man="1"/>
    <brk id="421" max="16383" man="1"/>
  </rowBreaks>
  <colBreaks count="1" manualBreakCount="1">
    <brk id="1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2947-3096-42FB-83C6-405DEC9D1BEA}">
  <sheetPr>
    <tabColor theme="0"/>
  </sheetPr>
  <dimension ref="A1:AD480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11.42578125" style="25" bestFit="1" customWidth="1"/>
    <col min="11" max="11" width="12.7109375" style="25" bestFit="1" customWidth="1"/>
    <col min="12" max="12" width="12.5703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41278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1</v>
      </c>
      <c r="H4" s="46">
        <v>0</v>
      </c>
      <c r="I4" s="47">
        <f t="shared" ref="I4:I10" si="0">SUM(D4:H4)</f>
        <v>1</v>
      </c>
      <c r="J4" s="48">
        <v>0</v>
      </c>
      <c r="K4" s="48">
        <v>0</v>
      </c>
      <c r="L4" s="48">
        <v>0</v>
      </c>
      <c r="M4" s="49"/>
      <c r="N4" s="50">
        <f>'2012'!N246+(J4/1000)</f>
        <v>18549.499</v>
      </c>
      <c r="O4" s="50">
        <f>'2012'!O246+(K4/1000)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si="0"/>
        <v>6</v>
      </c>
      <c r="J5" s="48">
        <v>16408</v>
      </c>
      <c r="K5" s="48">
        <v>1509</v>
      </c>
      <c r="L5" s="48">
        <v>37453</v>
      </c>
      <c r="M5" s="52"/>
      <c r="N5" s="50">
        <f>'2012'!N247+(J5/1000)</f>
        <v>47957.951000000023</v>
      </c>
      <c r="O5" s="50">
        <f>'2012'!O247+(K5/1000)</f>
        <v>3819.0290000000027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1</v>
      </c>
      <c r="G6" s="46">
        <v>2</v>
      </c>
      <c r="H6" s="46">
        <v>3</v>
      </c>
      <c r="I6" s="47">
        <f t="shared" si="0"/>
        <v>9</v>
      </c>
      <c r="J6" s="48">
        <v>3734</v>
      </c>
      <c r="K6" s="48">
        <v>446</v>
      </c>
      <c r="L6" s="48">
        <v>95354</v>
      </c>
      <c r="M6" s="52"/>
      <c r="N6" s="50">
        <f>'2012'!N248+(J6/1000)</f>
        <v>13137.121999999999</v>
      </c>
      <c r="O6" s="50">
        <f>'2012'!O248+(K6/1000)</f>
        <v>1139.2919999999997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2167</v>
      </c>
      <c r="K7" s="48">
        <v>264</v>
      </c>
      <c r="L7" s="48">
        <v>79893</v>
      </c>
      <c r="M7" s="52"/>
      <c r="N7" s="50">
        <f>'2012'!N249+(J7/1000)</f>
        <v>6030.1550000000016</v>
      </c>
      <c r="O7" s="50">
        <f>'2012'!O249+(K7/1000)</f>
        <v>628.03799999999978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'2012'!N250+(J8/1000)</f>
        <v>1518.1</v>
      </c>
      <c r="O8" s="50">
        <f>'2012'!O250+(K8/1000)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9</v>
      </c>
      <c r="E9" s="46">
        <v>0</v>
      </c>
      <c r="F9" s="46">
        <v>2</v>
      </c>
      <c r="G9" s="46">
        <v>2</v>
      </c>
      <c r="H9" s="46">
        <v>2</v>
      </c>
      <c r="I9" s="47">
        <f t="shared" si="0"/>
        <v>15</v>
      </c>
      <c r="J9" s="48">
        <v>42056</v>
      </c>
      <c r="K9" s="48">
        <v>3664</v>
      </c>
      <c r="L9" s="48">
        <v>654886</v>
      </c>
      <c r="M9" s="52"/>
      <c r="N9" s="50">
        <f>'2012'!N251+(J9/1000)</f>
        <v>20062.06500000001</v>
      </c>
      <c r="O9" s="50">
        <f>'2012'!O251+(K9/1000)</f>
        <v>2390.3010000000008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0</v>
      </c>
      <c r="G10" s="46">
        <v>2</v>
      </c>
      <c r="H10" s="46">
        <v>0</v>
      </c>
      <c r="I10" s="55">
        <f t="shared" si="0"/>
        <v>4</v>
      </c>
      <c r="J10" s="48">
        <v>1014</v>
      </c>
      <c r="K10" s="48">
        <v>0</v>
      </c>
      <c r="L10" s="56">
        <v>10084</v>
      </c>
      <c r="M10" s="57"/>
      <c r="N10" s="50">
        <f>'2012'!N252+(J10/1000)</f>
        <v>1571.7389999999991</v>
      </c>
      <c r="O10" s="50">
        <f>'2012'!O252+(K10/1000)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18</v>
      </c>
      <c r="E11" s="62">
        <f t="shared" si="1"/>
        <v>0</v>
      </c>
      <c r="F11" s="62">
        <f t="shared" si="1"/>
        <v>6</v>
      </c>
      <c r="G11" s="62">
        <f t="shared" si="1"/>
        <v>10</v>
      </c>
      <c r="H11" s="62">
        <f t="shared" si="1"/>
        <v>5</v>
      </c>
      <c r="I11" s="63">
        <f t="shared" si="1"/>
        <v>39</v>
      </c>
      <c r="J11" s="64">
        <f t="shared" si="1"/>
        <v>65379</v>
      </c>
      <c r="K11" s="65">
        <f t="shared" si="1"/>
        <v>5883</v>
      </c>
      <c r="L11" s="66">
        <f t="shared" si="1"/>
        <v>877670</v>
      </c>
      <c r="M11" s="67"/>
      <c r="N11" s="68">
        <f>SUM(N4:N10)</f>
        <v>108826.63100000005</v>
      </c>
      <c r="O11" s="69">
        <f>SUM(O4:O10)</f>
        <v>9821.3680000000022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40</v>
      </c>
      <c r="E13" s="46">
        <v>19</v>
      </c>
      <c r="F13" s="46">
        <v>0</v>
      </c>
      <c r="G13" s="46">
        <v>34</v>
      </c>
      <c r="H13" s="46">
        <v>0</v>
      </c>
      <c r="I13" s="47">
        <f>SUM(D13:H13)</f>
        <v>93</v>
      </c>
      <c r="J13" s="82">
        <v>112399</v>
      </c>
      <c r="K13" s="82">
        <v>1673824</v>
      </c>
      <c r="L13" s="82">
        <v>3640786</v>
      </c>
      <c r="M13" s="50"/>
      <c r="N13" s="83">
        <f>'2012'!N255+(J13/1000)</f>
        <v>424516.82399999979</v>
      </c>
      <c r="O13" s="50">
        <f>'2012'!O255+(K13/1000)</f>
        <v>611514.33400000026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10</v>
      </c>
      <c r="E14" s="46">
        <v>7</v>
      </c>
      <c r="F14" s="46">
        <v>1</v>
      </c>
      <c r="G14" s="46">
        <v>6</v>
      </c>
      <c r="H14" s="46">
        <v>0</v>
      </c>
      <c r="I14" s="47">
        <f>SUM(D14:H14)</f>
        <v>24</v>
      </c>
      <c r="J14" s="82">
        <v>8904</v>
      </c>
      <c r="K14" s="82">
        <v>22553</v>
      </c>
      <c r="L14" s="82">
        <v>559544</v>
      </c>
      <c r="M14" s="50"/>
      <c r="N14" s="83">
        <f>'2012'!N256+(J14/1000)</f>
        <v>58902.287000000004</v>
      </c>
      <c r="O14" s="50">
        <f>'2012'!O256+(K14/1000)</f>
        <v>63598.696000000004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3</v>
      </c>
      <c r="I15" s="55">
        <f>SUM(D15:H15)</f>
        <v>3</v>
      </c>
      <c r="J15" s="82">
        <v>0</v>
      </c>
      <c r="K15" s="82">
        <v>0</v>
      </c>
      <c r="L15" s="219">
        <v>0</v>
      </c>
      <c r="M15" s="147"/>
      <c r="N15" s="220">
        <f>'2012'!N257+(J15/1000)</f>
        <v>440.27299999999997</v>
      </c>
      <c r="O15" s="50">
        <f>'2012'!O257+(K15/1000)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50</v>
      </c>
      <c r="E16" s="62">
        <f t="shared" si="2"/>
        <v>26</v>
      </c>
      <c r="F16" s="62">
        <f t="shared" si="2"/>
        <v>1</v>
      </c>
      <c r="G16" s="62">
        <f t="shared" si="2"/>
        <v>40</v>
      </c>
      <c r="H16" s="62">
        <f t="shared" si="2"/>
        <v>3</v>
      </c>
      <c r="I16" s="63">
        <f t="shared" si="2"/>
        <v>120</v>
      </c>
      <c r="J16" s="64">
        <f t="shared" si="2"/>
        <v>121303</v>
      </c>
      <c r="K16" s="65">
        <f t="shared" si="2"/>
        <v>1696377</v>
      </c>
      <c r="L16" s="66">
        <f t="shared" si="2"/>
        <v>4200330</v>
      </c>
      <c r="M16" s="67"/>
      <c r="N16" s="221">
        <f>SUM(N13:N15)</f>
        <v>483859.38399999979</v>
      </c>
      <c r="O16" s="69">
        <f>SUM(O13:O15)</f>
        <v>675275.21400000027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68</v>
      </c>
      <c r="E17" s="90">
        <f t="shared" si="3"/>
        <v>26</v>
      </c>
      <c r="F17" s="90">
        <f t="shared" si="3"/>
        <v>7</v>
      </c>
      <c r="G17" s="90">
        <f t="shared" si="3"/>
        <v>50</v>
      </c>
      <c r="H17" s="90">
        <f t="shared" si="3"/>
        <v>8</v>
      </c>
      <c r="I17" s="91">
        <f t="shared" si="3"/>
        <v>159</v>
      </c>
      <c r="J17" s="92">
        <f t="shared" si="3"/>
        <v>186682</v>
      </c>
      <c r="K17" s="93">
        <f t="shared" si="3"/>
        <v>1702260</v>
      </c>
      <c r="L17" s="93">
        <f t="shared" si="3"/>
        <v>5078000</v>
      </c>
      <c r="M17" s="94"/>
      <c r="N17" s="95">
        <f>N11+N16</f>
        <v>592686.0149999999</v>
      </c>
      <c r="O17" s="94">
        <f>O11+O16</f>
        <v>685096.58200000029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610447.0149999999</v>
      </c>
      <c r="O22" s="118">
        <f>O17+O18</f>
        <v>691076.58200000029</v>
      </c>
      <c r="P22" s="119"/>
      <c r="Q22" s="23"/>
      <c r="R22" s="23"/>
    </row>
    <row r="23" spans="1:18" s="24" customFormat="1" ht="23.25" x14ac:dyDescent="0.35">
      <c r="A23" s="120">
        <f>A1+31</f>
        <v>41309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1</v>
      </c>
      <c r="H26" s="46">
        <v>0</v>
      </c>
      <c r="I26" s="47">
        <f t="shared" ref="I26:I32" si="4">SUM(D26:H26)</f>
        <v>1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3</v>
      </c>
      <c r="E27" s="46">
        <v>0</v>
      </c>
      <c r="F27" s="46">
        <v>1</v>
      </c>
      <c r="G27" s="46">
        <v>2</v>
      </c>
      <c r="H27" s="46">
        <v>0</v>
      </c>
      <c r="I27" s="47">
        <f t="shared" si="4"/>
        <v>6</v>
      </c>
      <c r="J27" s="48">
        <v>15112</v>
      </c>
      <c r="K27" s="48">
        <v>1394</v>
      </c>
      <c r="L27" s="48">
        <v>332145</v>
      </c>
      <c r="M27" s="52"/>
      <c r="N27" s="50">
        <f t="shared" si="5"/>
        <v>47973.063000000024</v>
      </c>
      <c r="O27" s="50">
        <f t="shared" si="5"/>
        <v>3820.4230000000025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1</v>
      </c>
      <c r="F28" s="46">
        <v>0</v>
      </c>
      <c r="G28" s="46">
        <v>2</v>
      </c>
      <c r="H28" s="46">
        <v>3</v>
      </c>
      <c r="I28" s="47">
        <f t="shared" si="4"/>
        <v>9</v>
      </c>
      <c r="J28" s="48">
        <v>3787</v>
      </c>
      <c r="K28" s="48">
        <v>438</v>
      </c>
      <c r="L28" s="48">
        <v>84277</v>
      </c>
      <c r="M28" s="52"/>
      <c r="N28" s="50">
        <f t="shared" si="5"/>
        <v>13140.909</v>
      </c>
      <c r="O28" s="50">
        <f t="shared" si="5"/>
        <v>1139.7299999999998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1</v>
      </c>
      <c r="G29" s="46">
        <v>0</v>
      </c>
      <c r="H29" s="46">
        <v>0</v>
      </c>
      <c r="I29" s="47">
        <f t="shared" si="4"/>
        <v>2</v>
      </c>
      <c r="J29" s="48">
        <v>2004</v>
      </c>
      <c r="K29" s="48">
        <v>245</v>
      </c>
      <c r="L29" s="48">
        <v>73884</v>
      </c>
      <c r="M29" s="52"/>
      <c r="N29" s="50">
        <f t="shared" si="5"/>
        <v>6032.1590000000015</v>
      </c>
      <c r="O29" s="50">
        <f t="shared" si="5"/>
        <v>628.28299999999979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8</v>
      </c>
      <c r="E31" s="46">
        <v>0</v>
      </c>
      <c r="F31" s="46">
        <v>2</v>
      </c>
      <c r="G31" s="46">
        <v>2</v>
      </c>
      <c r="H31" s="46">
        <v>2</v>
      </c>
      <c r="I31" s="47">
        <f t="shared" si="4"/>
        <v>14</v>
      </c>
      <c r="J31" s="48">
        <v>36194</v>
      </c>
      <c r="K31" s="48">
        <v>3155</v>
      </c>
      <c r="L31" s="48">
        <v>582482</v>
      </c>
      <c r="M31" s="52"/>
      <c r="N31" s="50">
        <f t="shared" si="5"/>
        <v>20098.259000000009</v>
      </c>
      <c r="O31" s="50">
        <f t="shared" si="5"/>
        <v>2393.456000000001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1564</v>
      </c>
      <c r="K32" s="48">
        <v>0</v>
      </c>
      <c r="L32" s="56">
        <v>8969</v>
      </c>
      <c r="M32" s="57"/>
      <c r="N32" s="50">
        <f t="shared" si="5"/>
        <v>1573.3029999999992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L33" si="6">SUM(D26:D32)</f>
        <v>17</v>
      </c>
      <c r="E33" s="62">
        <f t="shared" si="6"/>
        <v>1</v>
      </c>
      <c r="F33" s="62">
        <f t="shared" si="6"/>
        <v>5</v>
      </c>
      <c r="G33" s="62">
        <f t="shared" si="6"/>
        <v>10</v>
      </c>
      <c r="H33" s="62">
        <f t="shared" si="6"/>
        <v>5</v>
      </c>
      <c r="I33" s="63">
        <f t="shared" si="6"/>
        <v>38</v>
      </c>
      <c r="J33" s="64">
        <f t="shared" si="6"/>
        <v>58661</v>
      </c>
      <c r="K33" s="65">
        <f t="shared" si="6"/>
        <v>5232</v>
      </c>
      <c r="L33" s="66">
        <f t="shared" si="6"/>
        <v>1081757</v>
      </c>
      <c r="M33" s="67"/>
      <c r="N33" s="68">
        <f>SUM(N26:N32)</f>
        <v>108885.29200000003</v>
      </c>
      <c r="O33" s="69">
        <f>SUM(O26:O32)</f>
        <v>9826.6000000000022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39</v>
      </c>
      <c r="E35" s="46">
        <v>17</v>
      </c>
      <c r="F35" s="46">
        <v>0</v>
      </c>
      <c r="G35" s="46">
        <v>37</v>
      </c>
      <c r="H35" s="46">
        <v>0</v>
      </c>
      <c r="I35" s="47">
        <f>SUM(D35:H35)</f>
        <v>93</v>
      </c>
      <c r="J35" s="82">
        <v>100362</v>
      </c>
      <c r="K35" s="82">
        <v>1486738</v>
      </c>
      <c r="L35" s="82">
        <v>3276555</v>
      </c>
      <c r="M35" s="50"/>
      <c r="N35" s="83">
        <f t="shared" ref="N35:O37" si="7">N13+(J35/1000)</f>
        <v>424617.18599999981</v>
      </c>
      <c r="O35" s="50">
        <f t="shared" si="7"/>
        <v>613001.07200000028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10</v>
      </c>
      <c r="E36" s="46">
        <v>7</v>
      </c>
      <c r="F36" s="46">
        <v>1</v>
      </c>
      <c r="G36" s="46">
        <v>4</v>
      </c>
      <c r="H36" s="46">
        <v>2</v>
      </c>
      <c r="I36" s="47">
        <f>SUM(D36:H36)</f>
        <v>24</v>
      </c>
      <c r="J36" s="82">
        <v>7987</v>
      </c>
      <c r="K36" s="82">
        <v>21716</v>
      </c>
      <c r="L36" s="82">
        <v>487854</v>
      </c>
      <c r="M36" s="50"/>
      <c r="N36" s="83">
        <f t="shared" si="7"/>
        <v>58910.274000000005</v>
      </c>
      <c r="O36" s="50">
        <f t="shared" si="7"/>
        <v>63620.412000000004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226">
        <v>0</v>
      </c>
      <c r="E37" s="46">
        <v>0</v>
      </c>
      <c r="F37" s="46">
        <v>0</v>
      </c>
      <c r="G37" s="46">
        <v>0</v>
      </c>
      <c r="H37" s="46">
        <v>3</v>
      </c>
      <c r="I37" s="55">
        <f>SUM(D37:H37)</f>
        <v>3</v>
      </c>
      <c r="J37" s="82">
        <v>0</v>
      </c>
      <c r="K37" s="82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49</v>
      </c>
      <c r="E38" s="62">
        <f t="shared" si="8"/>
        <v>24</v>
      </c>
      <c r="F38" s="62">
        <f t="shared" si="8"/>
        <v>1</v>
      </c>
      <c r="G38" s="62">
        <f t="shared" si="8"/>
        <v>41</v>
      </c>
      <c r="H38" s="62">
        <f t="shared" si="8"/>
        <v>5</v>
      </c>
      <c r="I38" s="63">
        <f t="shared" si="8"/>
        <v>120</v>
      </c>
      <c r="J38" s="64">
        <f t="shared" si="8"/>
        <v>108349</v>
      </c>
      <c r="K38" s="65">
        <f t="shared" si="8"/>
        <v>1508454</v>
      </c>
      <c r="L38" s="66">
        <f t="shared" si="8"/>
        <v>3764409</v>
      </c>
      <c r="M38" s="67"/>
      <c r="N38" s="221">
        <f>SUM(N35:N37)</f>
        <v>483967.73299999983</v>
      </c>
      <c r="O38" s="69">
        <f>SUM(O35:O37)</f>
        <v>676783.6680000003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66</v>
      </c>
      <c r="E39" s="90">
        <f t="shared" si="9"/>
        <v>25</v>
      </c>
      <c r="F39" s="90">
        <f t="shared" si="9"/>
        <v>6</v>
      </c>
      <c r="G39" s="90">
        <f t="shared" si="9"/>
        <v>51</v>
      </c>
      <c r="H39" s="90">
        <f t="shared" si="9"/>
        <v>10</v>
      </c>
      <c r="I39" s="91">
        <f t="shared" si="9"/>
        <v>158</v>
      </c>
      <c r="J39" s="92">
        <f t="shared" si="9"/>
        <v>167010</v>
      </c>
      <c r="K39" s="93">
        <f t="shared" si="9"/>
        <v>1513686</v>
      </c>
      <c r="L39" s="93">
        <f t="shared" si="9"/>
        <v>4846166</v>
      </c>
      <c r="M39" s="94"/>
      <c r="N39" s="95">
        <f>N33+N38</f>
        <v>592853.02499999991</v>
      </c>
      <c r="O39" s="94">
        <f>O33+O38</f>
        <v>686610.26800000027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610614.02499999991</v>
      </c>
      <c r="O44" s="121">
        <f>O39+O40</f>
        <v>692590.26800000027</v>
      </c>
      <c r="P44" s="119"/>
      <c r="Q44" s="23"/>
      <c r="R44" s="23"/>
    </row>
    <row r="45" spans="1:18" s="24" customFormat="1" ht="23.25" x14ac:dyDescent="0.35">
      <c r="A45" s="120">
        <f>A23+31</f>
        <v>41340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227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5</v>
      </c>
      <c r="E49" s="46">
        <v>0</v>
      </c>
      <c r="F49" s="46">
        <v>1</v>
      </c>
      <c r="G49" s="46">
        <v>1</v>
      </c>
      <c r="H49" s="46">
        <v>0</v>
      </c>
      <c r="I49" s="47">
        <f t="shared" si="10"/>
        <v>7</v>
      </c>
      <c r="J49" s="48">
        <v>16349</v>
      </c>
      <c r="K49" s="48">
        <v>1506</v>
      </c>
      <c r="L49" s="48">
        <v>0</v>
      </c>
      <c r="M49" s="52"/>
      <c r="N49" s="50">
        <f t="shared" si="11"/>
        <v>47989.412000000026</v>
      </c>
      <c r="O49" s="50">
        <f t="shared" si="11"/>
        <v>3821.9290000000024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2</v>
      </c>
      <c r="H50" s="46">
        <v>3</v>
      </c>
      <c r="I50" s="47">
        <f t="shared" si="10"/>
        <v>9</v>
      </c>
      <c r="J50" s="48">
        <v>7884</v>
      </c>
      <c r="K50" s="48">
        <v>799</v>
      </c>
      <c r="L50" s="48">
        <v>152838</v>
      </c>
      <c r="M50" s="52"/>
      <c r="N50" s="50">
        <f t="shared" si="11"/>
        <v>13148.793</v>
      </c>
      <c r="O50" s="50">
        <f t="shared" si="11"/>
        <v>1140.5289999999998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2205</v>
      </c>
      <c r="K51" s="48">
        <v>269</v>
      </c>
      <c r="L51" s="48">
        <v>82333</v>
      </c>
      <c r="M51" s="52"/>
      <c r="N51" s="50">
        <f t="shared" si="11"/>
        <v>6034.3640000000014</v>
      </c>
      <c r="O51" s="50">
        <f t="shared" si="11"/>
        <v>628.55199999999979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10</v>
      </c>
      <c r="E53" s="46">
        <v>0</v>
      </c>
      <c r="F53" s="46">
        <v>2</v>
      </c>
      <c r="G53" s="46">
        <v>0</v>
      </c>
      <c r="H53" s="46">
        <v>2</v>
      </c>
      <c r="I53" s="47">
        <f t="shared" si="10"/>
        <v>14</v>
      </c>
      <c r="J53" s="48">
        <v>38295</v>
      </c>
      <c r="K53" s="48">
        <v>3258</v>
      </c>
      <c r="L53" s="48">
        <v>638785</v>
      </c>
      <c r="M53" s="52"/>
      <c r="N53" s="50">
        <f t="shared" si="11"/>
        <v>20136.554000000007</v>
      </c>
      <c r="O53" s="50">
        <f t="shared" si="11"/>
        <v>2396.7140000000009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226">
        <v>2</v>
      </c>
      <c r="E54" s="46">
        <v>0</v>
      </c>
      <c r="F54" s="46">
        <v>0</v>
      </c>
      <c r="G54" s="46">
        <v>2</v>
      </c>
      <c r="H54" s="46">
        <v>0</v>
      </c>
      <c r="I54" s="55">
        <f t="shared" si="10"/>
        <v>4</v>
      </c>
      <c r="J54" s="48">
        <v>2269</v>
      </c>
      <c r="K54" s="48">
        <v>0</v>
      </c>
      <c r="L54" s="56">
        <v>8637</v>
      </c>
      <c r="M54" s="57"/>
      <c r="N54" s="50">
        <f t="shared" si="11"/>
        <v>1575.5719999999992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L55" si="12">SUM(D48:D54)</f>
        <v>21</v>
      </c>
      <c r="E55" s="62">
        <f t="shared" si="12"/>
        <v>0</v>
      </c>
      <c r="F55" s="62">
        <f t="shared" si="12"/>
        <v>6</v>
      </c>
      <c r="G55" s="62">
        <f t="shared" si="12"/>
        <v>8</v>
      </c>
      <c r="H55" s="62">
        <f t="shared" si="12"/>
        <v>5</v>
      </c>
      <c r="I55" s="63">
        <f t="shared" si="12"/>
        <v>40</v>
      </c>
      <c r="J55" s="64">
        <f t="shared" si="12"/>
        <v>67002</v>
      </c>
      <c r="K55" s="65">
        <f t="shared" si="12"/>
        <v>5832</v>
      </c>
      <c r="L55" s="66">
        <f t="shared" si="12"/>
        <v>882593</v>
      </c>
      <c r="M55" s="67"/>
      <c r="N55" s="68">
        <f>SUM(N48:N54)</f>
        <v>108952.29400000004</v>
      </c>
      <c r="O55" s="69">
        <f>SUM(O48:O54)</f>
        <v>9832.4320000000025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45</v>
      </c>
      <c r="E57" s="46">
        <v>28</v>
      </c>
      <c r="F57" s="46">
        <v>7</v>
      </c>
      <c r="G57" s="46">
        <v>16</v>
      </c>
      <c r="H57" s="46">
        <v>0</v>
      </c>
      <c r="I57" s="47">
        <f>SUM(D57:H57)</f>
        <v>96</v>
      </c>
      <c r="J57" s="82">
        <v>126289</v>
      </c>
      <c r="K57" s="82">
        <v>1433502</v>
      </c>
      <c r="L57" s="82">
        <v>3859091</v>
      </c>
      <c r="M57" s="50"/>
      <c r="N57" s="83">
        <f t="shared" ref="N57:O59" si="13">N35+(J57/1000)</f>
        <v>424743.4749999998</v>
      </c>
      <c r="O57" s="50">
        <f t="shared" si="13"/>
        <v>614434.57400000026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10</v>
      </c>
      <c r="E58" s="46">
        <v>7</v>
      </c>
      <c r="F58" s="46">
        <v>1</v>
      </c>
      <c r="G58" s="46">
        <v>4</v>
      </c>
      <c r="H58" s="46">
        <v>2</v>
      </c>
      <c r="I58" s="47">
        <f>SUM(D58:H58)</f>
        <v>24</v>
      </c>
      <c r="J58" s="82">
        <v>6492</v>
      </c>
      <c r="K58" s="82">
        <v>23016</v>
      </c>
      <c r="L58" s="82">
        <v>484809</v>
      </c>
      <c r="M58" s="50"/>
      <c r="N58" s="83">
        <f t="shared" si="13"/>
        <v>58916.766000000003</v>
      </c>
      <c r="O58" s="50">
        <f t="shared" si="13"/>
        <v>63643.428000000007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226">
        <v>0</v>
      </c>
      <c r="E59" s="46">
        <v>0</v>
      </c>
      <c r="F59" s="46">
        <v>0</v>
      </c>
      <c r="G59" s="46">
        <v>0</v>
      </c>
      <c r="H59" s="46">
        <v>3</v>
      </c>
      <c r="I59" s="55">
        <f>SUM(D59:H59)</f>
        <v>3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55</v>
      </c>
      <c r="E60" s="62">
        <f t="shared" si="14"/>
        <v>35</v>
      </c>
      <c r="F60" s="62">
        <f t="shared" si="14"/>
        <v>8</v>
      </c>
      <c r="G60" s="62">
        <f t="shared" si="14"/>
        <v>20</v>
      </c>
      <c r="H60" s="62">
        <f t="shared" si="14"/>
        <v>5</v>
      </c>
      <c r="I60" s="63">
        <f t="shared" si="14"/>
        <v>123</v>
      </c>
      <c r="J60" s="64">
        <f t="shared" si="14"/>
        <v>132781</v>
      </c>
      <c r="K60" s="65">
        <f t="shared" si="14"/>
        <v>1456518</v>
      </c>
      <c r="L60" s="66">
        <f t="shared" si="14"/>
        <v>4343900</v>
      </c>
      <c r="M60" s="67"/>
      <c r="N60" s="221">
        <f>SUM(N57:N59)</f>
        <v>484100.51399999979</v>
      </c>
      <c r="O60" s="69">
        <f>SUM(O57:O59)</f>
        <v>678240.18600000022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76</v>
      </c>
      <c r="E61" s="90">
        <f t="shared" si="15"/>
        <v>35</v>
      </c>
      <c r="F61" s="90">
        <f t="shared" si="15"/>
        <v>14</v>
      </c>
      <c r="G61" s="90">
        <f t="shared" si="15"/>
        <v>28</v>
      </c>
      <c r="H61" s="90">
        <f t="shared" si="15"/>
        <v>10</v>
      </c>
      <c r="I61" s="91">
        <f t="shared" si="15"/>
        <v>163</v>
      </c>
      <c r="J61" s="92">
        <f t="shared" si="15"/>
        <v>199783</v>
      </c>
      <c r="K61" s="93">
        <f t="shared" si="15"/>
        <v>1462350</v>
      </c>
      <c r="L61" s="93">
        <f t="shared" si="15"/>
        <v>5226493</v>
      </c>
      <c r="M61" s="94"/>
      <c r="N61" s="95">
        <f>N55+N60</f>
        <v>593052.80799999984</v>
      </c>
      <c r="O61" s="94">
        <f>O55+O60</f>
        <v>688072.61800000025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610813.80799999984</v>
      </c>
      <c r="O66" s="121">
        <f>O61+O62</f>
        <v>694052.61800000025</v>
      </c>
      <c r="P66" s="119"/>
      <c r="Q66" s="23"/>
      <c r="R66" s="23"/>
    </row>
    <row r="67" spans="1:18" s="24" customFormat="1" ht="23.25" x14ac:dyDescent="0.35">
      <c r="A67" s="120">
        <f>A45+31</f>
        <v>41371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227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5</v>
      </c>
      <c r="E71" s="46">
        <v>0</v>
      </c>
      <c r="F71" s="46">
        <v>1</v>
      </c>
      <c r="G71" s="46">
        <v>1</v>
      </c>
      <c r="H71" s="46">
        <v>0</v>
      </c>
      <c r="I71" s="47">
        <f t="shared" si="16"/>
        <v>7</v>
      </c>
      <c r="J71" s="48">
        <v>18098</v>
      </c>
      <c r="K71" s="48">
        <v>1661</v>
      </c>
      <c r="L71" s="48">
        <v>359514</v>
      </c>
      <c r="M71" s="52"/>
      <c r="N71" s="50">
        <f t="shared" si="17"/>
        <v>48007.510000000024</v>
      </c>
      <c r="O71" s="50">
        <f t="shared" si="17"/>
        <v>3823.5900000000024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2</v>
      </c>
      <c r="H72" s="46">
        <v>3</v>
      </c>
      <c r="I72" s="47">
        <f t="shared" si="16"/>
        <v>9</v>
      </c>
      <c r="J72" s="48">
        <v>7870</v>
      </c>
      <c r="K72" s="48">
        <v>764</v>
      </c>
      <c r="L72" s="48">
        <v>151586</v>
      </c>
      <c r="M72" s="52"/>
      <c r="N72" s="50">
        <f t="shared" si="17"/>
        <v>13156.663</v>
      </c>
      <c r="O72" s="50">
        <f t="shared" si="17"/>
        <v>1141.2929999999997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si="16"/>
        <v>2</v>
      </c>
      <c r="J73" s="48">
        <v>2135</v>
      </c>
      <c r="K73" s="48">
        <v>260</v>
      </c>
      <c r="L73" s="48">
        <v>80051</v>
      </c>
      <c r="M73" s="52"/>
      <c r="N73" s="50">
        <f t="shared" si="17"/>
        <v>6036.4990000000016</v>
      </c>
      <c r="O73" s="50">
        <f t="shared" si="17"/>
        <v>628.81199999999978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10</v>
      </c>
      <c r="E75" s="46">
        <v>0</v>
      </c>
      <c r="F75" s="46">
        <v>2</v>
      </c>
      <c r="G75" s="46">
        <v>0</v>
      </c>
      <c r="H75" s="46">
        <v>2</v>
      </c>
      <c r="I75" s="47">
        <f t="shared" si="16"/>
        <v>14</v>
      </c>
      <c r="J75" s="48">
        <v>32427</v>
      </c>
      <c r="K75" s="48">
        <v>2860</v>
      </c>
      <c r="L75" s="48">
        <v>522531</v>
      </c>
      <c r="M75" s="52"/>
      <c r="N75" s="50">
        <f t="shared" si="17"/>
        <v>20168.981000000007</v>
      </c>
      <c r="O75" s="50">
        <f t="shared" si="17"/>
        <v>2399.574000000001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226">
        <v>2</v>
      </c>
      <c r="E76" s="46">
        <v>0</v>
      </c>
      <c r="F76" s="46">
        <v>0</v>
      </c>
      <c r="G76" s="46">
        <v>2</v>
      </c>
      <c r="H76" s="46">
        <v>0</v>
      </c>
      <c r="I76" s="55">
        <f t="shared" si="16"/>
        <v>4</v>
      </c>
      <c r="J76" s="48">
        <v>2737</v>
      </c>
      <c r="K76" s="48">
        <v>0</v>
      </c>
      <c r="L76" s="56">
        <v>10897</v>
      </c>
      <c r="M76" s="57"/>
      <c r="N76" s="50">
        <f t="shared" si="17"/>
        <v>1578.3089999999993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L77" si="18">SUM(D70:D76)</f>
        <v>21</v>
      </c>
      <c r="E77" s="62">
        <f t="shared" si="18"/>
        <v>0</v>
      </c>
      <c r="F77" s="62">
        <f t="shared" si="18"/>
        <v>6</v>
      </c>
      <c r="G77" s="62">
        <f t="shared" si="18"/>
        <v>8</v>
      </c>
      <c r="H77" s="62">
        <f t="shared" si="18"/>
        <v>5</v>
      </c>
      <c r="I77" s="63">
        <f t="shared" si="18"/>
        <v>40</v>
      </c>
      <c r="J77" s="64">
        <f t="shared" si="18"/>
        <v>63267</v>
      </c>
      <c r="K77" s="65">
        <f t="shared" si="18"/>
        <v>5545</v>
      </c>
      <c r="L77" s="66">
        <f t="shared" si="18"/>
        <v>1124579</v>
      </c>
      <c r="M77" s="67"/>
      <c r="N77" s="68">
        <f>SUM(N70:N76)</f>
        <v>109015.56100000003</v>
      </c>
      <c r="O77" s="69">
        <f>SUM(O70:O76)</f>
        <v>9837.9770000000026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228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40</v>
      </c>
      <c r="E79" s="46">
        <v>23</v>
      </c>
      <c r="F79" s="46">
        <v>0</v>
      </c>
      <c r="G79" s="46">
        <v>34</v>
      </c>
      <c r="H79" s="46">
        <v>0</v>
      </c>
      <c r="I79" s="47">
        <f>SUM(D79:H79)</f>
        <v>97</v>
      </c>
      <c r="J79" s="82">
        <v>51866</v>
      </c>
      <c r="K79" s="82">
        <v>669125</v>
      </c>
      <c r="L79" s="82">
        <v>1686377</v>
      </c>
      <c r="M79" s="50"/>
      <c r="N79" s="83">
        <f t="shared" ref="N79:O81" si="19">N57+(J79/1000)</f>
        <v>424795.34099999978</v>
      </c>
      <c r="O79" s="50">
        <f t="shared" si="19"/>
        <v>615103.69900000026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10</v>
      </c>
      <c r="E80" s="46">
        <v>7</v>
      </c>
      <c r="F80" s="46">
        <v>1</v>
      </c>
      <c r="G80" s="46">
        <v>4</v>
      </c>
      <c r="H80" s="46">
        <v>2</v>
      </c>
      <c r="I80" s="47">
        <f>SUM(D80:H80)</f>
        <v>24</v>
      </c>
      <c r="J80" s="82">
        <v>4776</v>
      </c>
      <c r="K80" s="82">
        <v>14011</v>
      </c>
      <c r="L80" s="82">
        <v>333994</v>
      </c>
      <c r="M80" s="50"/>
      <c r="N80" s="83">
        <f t="shared" si="19"/>
        <v>58921.542000000001</v>
      </c>
      <c r="O80" s="50">
        <f t="shared" si="19"/>
        <v>63657.439000000006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226">
        <v>0</v>
      </c>
      <c r="E81" s="46">
        <v>0</v>
      </c>
      <c r="F81" s="46">
        <v>0</v>
      </c>
      <c r="G81" s="46">
        <v>0</v>
      </c>
      <c r="H81" s="46">
        <v>0</v>
      </c>
      <c r="I81" s="55">
        <f>SUM(D81:H81)</f>
        <v>0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50</v>
      </c>
      <c r="E82" s="62">
        <f t="shared" si="20"/>
        <v>30</v>
      </c>
      <c r="F82" s="62">
        <f t="shared" si="20"/>
        <v>1</v>
      </c>
      <c r="G82" s="62">
        <f t="shared" si="20"/>
        <v>38</v>
      </c>
      <c r="H82" s="62">
        <f t="shared" si="20"/>
        <v>2</v>
      </c>
      <c r="I82" s="63">
        <f t="shared" si="20"/>
        <v>121</v>
      </c>
      <c r="J82" s="64">
        <f t="shared" si="20"/>
        <v>56642</v>
      </c>
      <c r="K82" s="65">
        <f t="shared" si="20"/>
        <v>683136</v>
      </c>
      <c r="L82" s="66">
        <f t="shared" si="20"/>
        <v>2020371</v>
      </c>
      <c r="M82" s="67"/>
      <c r="N82" s="221">
        <f>SUM(N79:N81)</f>
        <v>484157.15599999978</v>
      </c>
      <c r="O82" s="69">
        <f>SUM(O79:O81)</f>
        <v>678923.32200000028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71</v>
      </c>
      <c r="E83" s="90">
        <f t="shared" si="21"/>
        <v>30</v>
      </c>
      <c r="F83" s="90">
        <f t="shared" si="21"/>
        <v>7</v>
      </c>
      <c r="G83" s="90">
        <f t="shared" si="21"/>
        <v>46</v>
      </c>
      <c r="H83" s="90">
        <f t="shared" si="21"/>
        <v>7</v>
      </c>
      <c r="I83" s="91">
        <f t="shared" si="21"/>
        <v>161</v>
      </c>
      <c r="J83" s="92">
        <f t="shared" si="21"/>
        <v>119909</v>
      </c>
      <c r="K83" s="93">
        <f t="shared" si="21"/>
        <v>688681</v>
      </c>
      <c r="L83" s="93">
        <f t="shared" si="21"/>
        <v>3144950</v>
      </c>
      <c r="M83" s="94"/>
      <c r="N83" s="95">
        <f>N77+N82</f>
        <v>593172.71699999983</v>
      </c>
      <c r="O83" s="94">
        <f>O77+O82</f>
        <v>688761.29900000023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610933.71699999983</v>
      </c>
      <c r="O88" s="121">
        <f>O83+O84</f>
        <v>694741.29900000023</v>
      </c>
      <c r="P88" s="119"/>
      <c r="Q88" s="23"/>
      <c r="R88" s="23"/>
    </row>
    <row r="89" spans="1:18" s="24" customFormat="1" ht="23.25" x14ac:dyDescent="0.35">
      <c r="A89" s="120">
        <f>A67+31</f>
        <v>41402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227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5</v>
      </c>
      <c r="E93" s="46">
        <v>0</v>
      </c>
      <c r="F93" s="46">
        <v>1</v>
      </c>
      <c r="G93" s="46">
        <v>1</v>
      </c>
      <c r="H93" s="46">
        <v>0</v>
      </c>
      <c r="I93" s="47">
        <f t="shared" si="22"/>
        <v>7</v>
      </c>
      <c r="J93" s="48">
        <v>18921</v>
      </c>
      <c r="K93" s="48">
        <v>1702</v>
      </c>
      <c r="L93" s="48">
        <v>403360</v>
      </c>
      <c r="M93" s="52"/>
      <c r="N93" s="50">
        <f t="shared" si="23"/>
        <v>48026.431000000026</v>
      </c>
      <c r="O93" s="50">
        <f t="shared" si="23"/>
        <v>3825.2920000000026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2</v>
      </c>
      <c r="H94" s="46">
        <v>3</v>
      </c>
      <c r="I94" s="47">
        <f t="shared" si="22"/>
        <v>9</v>
      </c>
      <c r="J94" s="48">
        <v>5916</v>
      </c>
      <c r="K94" s="48">
        <v>546</v>
      </c>
      <c r="L94" s="48">
        <v>160551</v>
      </c>
      <c r="M94" s="52"/>
      <c r="N94" s="50">
        <f t="shared" si="23"/>
        <v>13162.579</v>
      </c>
      <c r="O94" s="50">
        <f t="shared" si="23"/>
        <v>1141.8389999999997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1</v>
      </c>
      <c r="E95" s="46">
        <v>0</v>
      </c>
      <c r="F95" s="46">
        <v>1</v>
      </c>
      <c r="G95" s="46">
        <v>0</v>
      </c>
      <c r="H95" s="46">
        <v>0</v>
      </c>
      <c r="I95" s="47">
        <f t="shared" si="22"/>
        <v>2</v>
      </c>
      <c r="J95" s="48">
        <v>2046</v>
      </c>
      <c r="K95" s="48">
        <v>250</v>
      </c>
      <c r="L95" s="48">
        <v>77987</v>
      </c>
      <c r="M95" s="52"/>
      <c r="N95" s="50">
        <f t="shared" si="23"/>
        <v>6038.5450000000019</v>
      </c>
      <c r="O95" s="50">
        <f t="shared" si="23"/>
        <v>629.06199999999978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6</v>
      </c>
      <c r="E97" s="46">
        <v>0</v>
      </c>
      <c r="F97" s="46">
        <v>2</v>
      </c>
      <c r="G97" s="46">
        <v>4</v>
      </c>
      <c r="H97" s="46">
        <v>2</v>
      </c>
      <c r="I97" s="47">
        <f t="shared" si="22"/>
        <v>14</v>
      </c>
      <c r="J97" s="48">
        <v>31423</v>
      </c>
      <c r="K97" s="48">
        <v>2714</v>
      </c>
      <c r="L97" s="48">
        <v>523748</v>
      </c>
      <c r="M97" s="52"/>
      <c r="N97" s="50">
        <f t="shared" si="23"/>
        <v>20200.404000000006</v>
      </c>
      <c r="O97" s="50">
        <f t="shared" si="23"/>
        <v>2402.2880000000009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226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2934</v>
      </c>
      <c r="K98" s="48">
        <v>0</v>
      </c>
      <c r="L98" s="56">
        <v>9782</v>
      </c>
      <c r="M98" s="57"/>
      <c r="N98" s="50">
        <f t="shared" si="23"/>
        <v>1581.2429999999993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L99" si="24">SUM(D92:D98)</f>
        <v>17</v>
      </c>
      <c r="E99" s="62">
        <f t="shared" si="24"/>
        <v>0</v>
      </c>
      <c r="F99" s="62">
        <f t="shared" si="24"/>
        <v>6</v>
      </c>
      <c r="G99" s="62">
        <f t="shared" si="24"/>
        <v>12</v>
      </c>
      <c r="H99" s="62">
        <f t="shared" si="24"/>
        <v>5</v>
      </c>
      <c r="I99" s="63">
        <f t="shared" si="24"/>
        <v>40</v>
      </c>
      <c r="J99" s="64">
        <f t="shared" si="24"/>
        <v>61240</v>
      </c>
      <c r="K99" s="65">
        <f t="shared" si="24"/>
        <v>5212</v>
      </c>
      <c r="L99" s="66">
        <f t="shared" si="24"/>
        <v>1175428</v>
      </c>
      <c r="M99" s="67"/>
      <c r="N99" s="68">
        <f>SUM(N92:N98)</f>
        <v>109076.80100000004</v>
      </c>
      <c r="O99" s="69">
        <f>SUM(O92:O98)</f>
        <v>9843.1890000000021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228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40</v>
      </c>
      <c r="E101" s="46">
        <v>21</v>
      </c>
      <c r="F101" s="46">
        <v>0</v>
      </c>
      <c r="G101" s="46">
        <v>36</v>
      </c>
      <c r="H101" s="46">
        <v>0</v>
      </c>
      <c r="I101" s="47">
        <f>SUM(D101:H101)</f>
        <v>97</v>
      </c>
      <c r="J101" s="82">
        <v>99625</v>
      </c>
      <c r="K101" s="82">
        <v>1128971</v>
      </c>
      <c r="L101" s="82">
        <v>3437493</v>
      </c>
      <c r="M101" s="50"/>
      <c r="N101" s="83">
        <f t="shared" ref="N101:O103" si="25">N79+(J101/1000)</f>
        <v>424894.96599999978</v>
      </c>
      <c r="O101" s="50">
        <f t="shared" si="25"/>
        <v>616232.67000000027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10</v>
      </c>
      <c r="E102" s="46">
        <v>7</v>
      </c>
      <c r="F102" s="46">
        <v>1</v>
      </c>
      <c r="G102" s="46">
        <v>4</v>
      </c>
      <c r="H102" s="46">
        <v>2</v>
      </c>
      <c r="I102" s="47">
        <f>SUM(D102:H102)</f>
        <v>24</v>
      </c>
      <c r="J102" s="82">
        <v>7892</v>
      </c>
      <c r="K102" s="82">
        <v>21630</v>
      </c>
      <c r="L102" s="82">
        <v>505823</v>
      </c>
      <c r="M102" s="50"/>
      <c r="N102" s="83">
        <f t="shared" si="25"/>
        <v>58929.434000000001</v>
      </c>
      <c r="O102" s="50">
        <f t="shared" si="25"/>
        <v>63679.069000000003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226">
        <v>0</v>
      </c>
      <c r="E103" s="46">
        <v>0</v>
      </c>
      <c r="F103" s="46">
        <v>0</v>
      </c>
      <c r="G103" s="46">
        <v>0</v>
      </c>
      <c r="H103" s="46">
        <v>0</v>
      </c>
      <c r="I103" s="55">
        <f>SUM(D103:H103)</f>
        <v>0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50</v>
      </c>
      <c r="E104" s="62">
        <f t="shared" si="26"/>
        <v>28</v>
      </c>
      <c r="F104" s="62">
        <f t="shared" si="26"/>
        <v>1</v>
      </c>
      <c r="G104" s="62">
        <f t="shared" si="26"/>
        <v>40</v>
      </c>
      <c r="H104" s="62">
        <f t="shared" si="26"/>
        <v>2</v>
      </c>
      <c r="I104" s="63">
        <f t="shared" si="26"/>
        <v>121</v>
      </c>
      <c r="J104" s="64">
        <f t="shared" si="26"/>
        <v>107517</v>
      </c>
      <c r="K104" s="65">
        <f t="shared" si="26"/>
        <v>1150601</v>
      </c>
      <c r="L104" s="66">
        <f t="shared" si="26"/>
        <v>3943316</v>
      </c>
      <c r="M104" s="67"/>
      <c r="N104" s="221">
        <f>SUM(N101:N103)</f>
        <v>484264.67299999978</v>
      </c>
      <c r="O104" s="69">
        <f>SUM(O101:O103)</f>
        <v>680073.9230000003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67</v>
      </c>
      <c r="E105" s="90">
        <f t="shared" si="27"/>
        <v>28</v>
      </c>
      <c r="F105" s="90">
        <f t="shared" si="27"/>
        <v>7</v>
      </c>
      <c r="G105" s="90">
        <f t="shared" si="27"/>
        <v>52</v>
      </c>
      <c r="H105" s="90">
        <f t="shared" si="27"/>
        <v>7</v>
      </c>
      <c r="I105" s="91">
        <f t="shared" si="27"/>
        <v>161</v>
      </c>
      <c r="J105" s="92">
        <f t="shared" si="27"/>
        <v>168757</v>
      </c>
      <c r="K105" s="93">
        <f t="shared" si="27"/>
        <v>1155813</v>
      </c>
      <c r="L105" s="93">
        <f t="shared" si="27"/>
        <v>5118744</v>
      </c>
      <c r="M105" s="94"/>
      <c r="N105" s="95">
        <f>N99+N104</f>
        <v>593341.47399999981</v>
      </c>
      <c r="O105" s="94">
        <f>O99+O104</f>
        <v>689917.11200000031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611102.47399999981</v>
      </c>
      <c r="O110" s="121">
        <f>O105+O106</f>
        <v>695897.11200000031</v>
      </c>
      <c r="P110" s="119"/>
      <c r="Q110" s="23"/>
      <c r="R110" s="23"/>
    </row>
    <row r="111" spans="1:18" s="24" customFormat="1" ht="23.25" x14ac:dyDescent="0.35">
      <c r="A111" s="120">
        <f>A89+31</f>
        <v>41433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227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5</v>
      </c>
      <c r="E115" s="46">
        <v>0</v>
      </c>
      <c r="F115" s="46">
        <v>1</v>
      </c>
      <c r="G115" s="46">
        <v>1</v>
      </c>
      <c r="H115" s="46">
        <v>0</v>
      </c>
      <c r="I115" s="47">
        <f t="shared" si="28"/>
        <v>7</v>
      </c>
      <c r="J115" s="48">
        <v>18907</v>
      </c>
      <c r="K115" s="48">
        <v>1706</v>
      </c>
      <c r="L115" s="48">
        <v>459991</v>
      </c>
      <c r="M115" s="52"/>
      <c r="N115" s="50">
        <f t="shared" si="29"/>
        <v>48045.338000000025</v>
      </c>
      <c r="O115" s="50">
        <f t="shared" si="29"/>
        <v>3826.9980000000028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2</v>
      </c>
      <c r="H116" s="46">
        <v>3</v>
      </c>
      <c r="I116" s="47">
        <f t="shared" si="28"/>
        <v>9</v>
      </c>
      <c r="J116" s="48">
        <v>6204</v>
      </c>
      <c r="K116" s="48">
        <v>608</v>
      </c>
      <c r="L116" s="48">
        <v>203354</v>
      </c>
      <c r="M116" s="52"/>
      <c r="N116" s="50">
        <f t="shared" si="29"/>
        <v>13168.782999999999</v>
      </c>
      <c r="O116" s="50">
        <f t="shared" si="29"/>
        <v>1142.4469999999997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1</v>
      </c>
      <c r="E117" s="46">
        <v>0</v>
      </c>
      <c r="F117" s="46">
        <v>1</v>
      </c>
      <c r="G117" s="46">
        <v>0</v>
      </c>
      <c r="H117" s="46">
        <v>0</v>
      </c>
      <c r="I117" s="47">
        <f t="shared" si="28"/>
        <v>2</v>
      </c>
      <c r="J117" s="48">
        <v>2081</v>
      </c>
      <c r="K117" s="48">
        <v>254</v>
      </c>
      <c r="L117" s="48">
        <v>79802</v>
      </c>
      <c r="M117" s="52"/>
      <c r="N117" s="50">
        <f t="shared" si="29"/>
        <v>6040.626000000002</v>
      </c>
      <c r="O117" s="50">
        <f t="shared" si="29"/>
        <v>629.3159999999998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6</v>
      </c>
      <c r="E119" s="46">
        <v>0</v>
      </c>
      <c r="F119" s="46">
        <v>2</v>
      </c>
      <c r="G119" s="46">
        <v>4</v>
      </c>
      <c r="H119" s="46">
        <v>2</v>
      </c>
      <c r="I119" s="47">
        <f t="shared" si="28"/>
        <v>14</v>
      </c>
      <c r="J119" s="48">
        <v>29324</v>
      </c>
      <c r="K119" s="48">
        <v>2768</v>
      </c>
      <c r="L119" s="48">
        <v>540529</v>
      </c>
      <c r="M119" s="52"/>
      <c r="N119" s="50">
        <f t="shared" si="29"/>
        <v>20229.728000000006</v>
      </c>
      <c r="O119" s="50">
        <f t="shared" si="29"/>
        <v>2405.0560000000009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226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2688</v>
      </c>
      <c r="K120" s="48">
        <v>0</v>
      </c>
      <c r="L120" s="56">
        <v>11029</v>
      </c>
      <c r="M120" s="57"/>
      <c r="N120" s="50">
        <f t="shared" si="29"/>
        <v>1583.9309999999994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L121" si="30">SUM(D114:D120)</f>
        <v>17</v>
      </c>
      <c r="E121" s="62">
        <f t="shared" si="30"/>
        <v>0</v>
      </c>
      <c r="F121" s="62">
        <f t="shared" si="30"/>
        <v>6</v>
      </c>
      <c r="G121" s="62">
        <f t="shared" si="30"/>
        <v>12</v>
      </c>
      <c r="H121" s="62">
        <f t="shared" si="30"/>
        <v>5</v>
      </c>
      <c r="I121" s="63">
        <f t="shared" si="30"/>
        <v>40</v>
      </c>
      <c r="J121" s="64">
        <f t="shared" si="30"/>
        <v>59204</v>
      </c>
      <c r="K121" s="65">
        <f t="shared" si="30"/>
        <v>5336</v>
      </c>
      <c r="L121" s="66">
        <f t="shared" si="30"/>
        <v>1294705</v>
      </c>
      <c r="M121" s="67"/>
      <c r="N121" s="68">
        <f>SUM(N114:N120)</f>
        <v>109136.00500000003</v>
      </c>
      <c r="O121" s="69">
        <f>SUM(O114:O120)</f>
        <v>9848.5250000000033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39</v>
      </c>
      <c r="E123" s="46">
        <v>24</v>
      </c>
      <c r="F123" s="46">
        <v>0</v>
      </c>
      <c r="G123" s="46">
        <v>28</v>
      </c>
      <c r="H123" s="46">
        <v>0</v>
      </c>
      <c r="I123" s="47">
        <f>SUM(D123:H123)</f>
        <v>91</v>
      </c>
      <c r="J123" s="82">
        <v>99760</v>
      </c>
      <c r="K123" s="82">
        <v>1339507</v>
      </c>
      <c r="L123" s="82">
        <v>3326223</v>
      </c>
      <c r="M123" s="50"/>
      <c r="N123" s="83">
        <f t="shared" ref="N123:O125" si="31">N101+(J123/1000)</f>
        <v>424994.72599999979</v>
      </c>
      <c r="O123" s="50">
        <f t="shared" si="31"/>
        <v>617572.17700000026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10</v>
      </c>
      <c r="E124" s="46">
        <v>7</v>
      </c>
      <c r="F124" s="46">
        <v>1</v>
      </c>
      <c r="G124" s="46">
        <v>4</v>
      </c>
      <c r="H124" s="46">
        <v>2</v>
      </c>
      <c r="I124" s="47">
        <f>SUM(D124:H124)</f>
        <v>24</v>
      </c>
      <c r="J124" s="82">
        <v>8372</v>
      </c>
      <c r="K124" s="82">
        <v>22012</v>
      </c>
      <c r="L124" s="82">
        <v>203354</v>
      </c>
      <c r="M124" s="50"/>
      <c r="N124" s="83">
        <f t="shared" si="31"/>
        <v>58937.806000000004</v>
      </c>
      <c r="O124" s="50">
        <f t="shared" si="31"/>
        <v>63701.081000000006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226">
        <v>0</v>
      </c>
      <c r="E125" s="46">
        <v>0</v>
      </c>
      <c r="F125" s="46">
        <v>0</v>
      </c>
      <c r="G125" s="46">
        <v>0</v>
      </c>
      <c r="H125" s="46">
        <v>0</v>
      </c>
      <c r="I125" s="55">
        <f>SUM(D125:H125)</f>
        <v>0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49</v>
      </c>
      <c r="E126" s="62">
        <f t="shared" si="32"/>
        <v>31</v>
      </c>
      <c r="F126" s="62">
        <f t="shared" si="32"/>
        <v>1</v>
      </c>
      <c r="G126" s="62">
        <f t="shared" si="32"/>
        <v>32</v>
      </c>
      <c r="H126" s="62">
        <f t="shared" si="32"/>
        <v>2</v>
      </c>
      <c r="I126" s="63">
        <f t="shared" si="32"/>
        <v>115</v>
      </c>
      <c r="J126" s="64">
        <f t="shared" si="32"/>
        <v>108132</v>
      </c>
      <c r="K126" s="65">
        <f t="shared" si="32"/>
        <v>1361519</v>
      </c>
      <c r="L126" s="66">
        <f t="shared" si="32"/>
        <v>3529577</v>
      </c>
      <c r="M126" s="67"/>
      <c r="N126" s="221">
        <f>SUM(N123:N125)</f>
        <v>484372.80499999976</v>
      </c>
      <c r="O126" s="69">
        <f>SUM(O123:O125)</f>
        <v>681435.44200000027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66</v>
      </c>
      <c r="E127" s="90">
        <f t="shared" si="33"/>
        <v>31</v>
      </c>
      <c r="F127" s="90">
        <f t="shared" si="33"/>
        <v>7</v>
      </c>
      <c r="G127" s="90">
        <f t="shared" si="33"/>
        <v>44</v>
      </c>
      <c r="H127" s="90">
        <f t="shared" si="33"/>
        <v>7</v>
      </c>
      <c r="I127" s="91">
        <f t="shared" si="33"/>
        <v>155</v>
      </c>
      <c r="J127" s="92">
        <f t="shared" si="33"/>
        <v>167336</v>
      </c>
      <c r="K127" s="93">
        <f t="shared" si="33"/>
        <v>1366855</v>
      </c>
      <c r="L127" s="93">
        <f t="shared" si="33"/>
        <v>4824282</v>
      </c>
      <c r="M127" s="94"/>
      <c r="N127" s="95">
        <f>N121+N126</f>
        <v>593508.80999999982</v>
      </c>
      <c r="O127" s="94">
        <f>O121+O126</f>
        <v>691283.9670000003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611269.80999999982</v>
      </c>
      <c r="O132" s="121">
        <f>O127+O128</f>
        <v>697263.9670000003</v>
      </c>
      <c r="P132" s="119"/>
      <c r="Q132" s="23"/>
      <c r="R132" s="23"/>
    </row>
    <row r="133" spans="1:18" s="24" customFormat="1" ht="23.25" x14ac:dyDescent="0.35">
      <c r="A133" s="120">
        <f>A111+31</f>
        <v>41464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227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5</v>
      </c>
      <c r="E137" s="46">
        <v>0</v>
      </c>
      <c r="F137" s="46">
        <v>1</v>
      </c>
      <c r="G137" s="46">
        <v>1</v>
      </c>
      <c r="H137" s="46">
        <v>0</v>
      </c>
      <c r="I137" s="47">
        <f t="shared" si="34"/>
        <v>7</v>
      </c>
      <c r="J137" s="48">
        <v>18584</v>
      </c>
      <c r="K137" s="48">
        <v>1679</v>
      </c>
      <c r="L137" s="48">
        <v>358825</v>
      </c>
      <c r="M137" s="52"/>
      <c r="N137" s="50">
        <f t="shared" si="35"/>
        <v>48063.922000000028</v>
      </c>
      <c r="O137" s="50">
        <f t="shared" si="35"/>
        <v>3828.6770000000029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2</v>
      </c>
      <c r="H138" s="46">
        <v>3</v>
      </c>
      <c r="I138" s="47">
        <f t="shared" si="34"/>
        <v>10</v>
      </c>
      <c r="J138" s="48">
        <v>6431</v>
      </c>
      <c r="K138" s="48">
        <v>639</v>
      </c>
      <c r="L138" s="48">
        <v>207661</v>
      </c>
      <c r="M138" s="52"/>
      <c r="N138" s="50">
        <f t="shared" si="35"/>
        <v>13175.214</v>
      </c>
      <c r="O138" s="50">
        <f t="shared" si="35"/>
        <v>1143.0859999999996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1</v>
      </c>
      <c r="E139" s="46">
        <v>0</v>
      </c>
      <c r="F139" s="46">
        <v>1</v>
      </c>
      <c r="G139" s="46">
        <v>0</v>
      </c>
      <c r="H139" s="46">
        <v>0</v>
      </c>
      <c r="I139" s="47">
        <f t="shared" si="34"/>
        <v>2</v>
      </c>
      <c r="J139" s="48">
        <v>1078</v>
      </c>
      <c r="K139" s="48">
        <v>131</v>
      </c>
      <c r="L139" s="48">
        <v>42735</v>
      </c>
      <c r="M139" s="52"/>
      <c r="N139" s="50">
        <f t="shared" si="35"/>
        <v>6041.7040000000025</v>
      </c>
      <c r="O139" s="50">
        <f t="shared" si="35"/>
        <v>629.44699999999978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7</v>
      </c>
      <c r="E141" s="46">
        <v>0</v>
      </c>
      <c r="F141" s="46">
        <v>2</v>
      </c>
      <c r="G141" s="46">
        <v>3</v>
      </c>
      <c r="H141" s="46">
        <v>2</v>
      </c>
      <c r="I141" s="47">
        <f t="shared" si="34"/>
        <v>14</v>
      </c>
      <c r="J141" s="48">
        <v>33734</v>
      </c>
      <c r="K141" s="48">
        <v>3042</v>
      </c>
      <c r="L141" s="48">
        <v>627087</v>
      </c>
      <c r="M141" s="52"/>
      <c r="N141" s="50">
        <f t="shared" si="35"/>
        <v>20263.462000000007</v>
      </c>
      <c r="O141" s="50">
        <f t="shared" si="35"/>
        <v>2408.0980000000009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226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2553</v>
      </c>
      <c r="K142" s="48">
        <v>0</v>
      </c>
      <c r="L142" s="56">
        <v>10696</v>
      </c>
      <c r="M142" s="57"/>
      <c r="N142" s="50">
        <f t="shared" si="35"/>
        <v>1586.4839999999995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L143" si="36">SUM(D136:D142)</f>
        <v>19</v>
      </c>
      <c r="E143" s="62">
        <f t="shared" si="36"/>
        <v>0</v>
      </c>
      <c r="F143" s="62">
        <f t="shared" si="36"/>
        <v>6</v>
      </c>
      <c r="G143" s="62">
        <f t="shared" si="36"/>
        <v>11</v>
      </c>
      <c r="H143" s="62">
        <f t="shared" si="36"/>
        <v>5</v>
      </c>
      <c r="I143" s="63">
        <f t="shared" si="36"/>
        <v>41</v>
      </c>
      <c r="J143" s="64">
        <f t="shared" si="36"/>
        <v>62380</v>
      </c>
      <c r="K143" s="65">
        <f t="shared" si="36"/>
        <v>5491</v>
      </c>
      <c r="L143" s="66">
        <f t="shared" si="36"/>
        <v>1247004</v>
      </c>
      <c r="M143" s="67"/>
      <c r="N143" s="68">
        <f>SUM(N136:N142)</f>
        <v>109198.38500000004</v>
      </c>
      <c r="O143" s="69">
        <f>SUM(O136:O142)</f>
        <v>9854.0160000000014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42</v>
      </c>
      <c r="E145" s="46">
        <v>24</v>
      </c>
      <c r="F145" s="46">
        <v>0</v>
      </c>
      <c r="G145" s="46">
        <v>25</v>
      </c>
      <c r="H145" s="46">
        <v>0</v>
      </c>
      <c r="I145" s="47">
        <f>SUM(D145:H145)</f>
        <v>91</v>
      </c>
      <c r="J145" s="82">
        <v>101473</v>
      </c>
      <c r="K145" s="82">
        <v>1348425</v>
      </c>
      <c r="L145" s="82">
        <v>3331829</v>
      </c>
      <c r="M145" s="50"/>
      <c r="N145" s="83">
        <f t="shared" ref="N145:O147" si="37">N123+(J145/1000)</f>
        <v>425096.19899999979</v>
      </c>
      <c r="O145" s="50">
        <f t="shared" si="37"/>
        <v>618920.6020000003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10</v>
      </c>
      <c r="E146" s="46">
        <v>7</v>
      </c>
      <c r="F146" s="46">
        <v>1</v>
      </c>
      <c r="G146" s="46">
        <v>4</v>
      </c>
      <c r="H146" s="46">
        <v>2</v>
      </c>
      <c r="I146" s="47">
        <f>SUM(D146:H146)</f>
        <v>24</v>
      </c>
      <c r="J146" s="82">
        <v>8118</v>
      </c>
      <c r="K146" s="82">
        <v>24770</v>
      </c>
      <c r="L146" s="82">
        <v>572977</v>
      </c>
      <c r="M146" s="50"/>
      <c r="N146" s="83">
        <f t="shared" si="37"/>
        <v>58945.924000000006</v>
      </c>
      <c r="O146" s="50">
        <f t="shared" si="37"/>
        <v>63725.851000000002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226">
        <v>0</v>
      </c>
      <c r="E147" s="46">
        <v>0</v>
      </c>
      <c r="F147" s="46">
        <v>0</v>
      </c>
      <c r="G147" s="46">
        <v>0</v>
      </c>
      <c r="H147" s="46">
        <v>0</v>
      </c>
      <c r="I147" s="55">
        <f>SUM(D147:H147)</f>
        <v>0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52</v>
      </c>
      <c r="E148" s="62">
        <f t="shared" si="38"/>
        <v>31</v>
      </c>
      <c r="F148" s="62">
        <f t="shared" si="38"/>
        <v>1</v>
      </c>
      <c r="G148" s="62">
        <f t="shared" si="38"/>
        <v>29</v>
      </c>
      <c r="H148" s="62">
        <f t="shared" si="38"/>
        <v>2</v>
      </c>
      <c r="I148" s="63">
        <f t="shared" si="38"/>
        <v>115</v>
      </c>
      <c r="J148" s="64">
        <f t="shared" si="38"/>
        <v>109591</v>
      </c>
      <c r="K148" s="65">
        <f t="shared" si="38"/>
        <v>1373195</v>
      </c>
      <c r="L148" s="66">
        <f t="shared" si="38"/>
        <v>3904806</v>
      </c>
      <c r="M148" s="67"/>
      <c r="N148" s="221">
        <f>SUM(N145:N147)</f>
        <v>484482.39599999978</v>
      </c>
      <c r="O148" s="69">
        <f>SUM(O145:O147)</f>
        <v>682808.63700000034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71</v>
      </c>
      <c r="E149" s="90">
        <f t="shared" si="39"/>
        <v>31</v>
      </c>
      <c r="F149" s="90">
        <f t="shared" si="39"/>
        <v>7</v>
      </c>
      <c r="G149" s="90">
        <f t="shared" si="39"/>
        <v>40</v>
      </c>
      <c r="H149" s="90">
        <f t="shared" si="39"/>
        <v>7</v>
      </c>
      <c r="I149" s="91">
        <f t="shared" si="39"/>
        <v>156</v>
      </c>
      <c r="J149" s="92">
        <f t="shared" si="39"/>
        <v>171971</v>
      </c>
      <c r="K149" s="93">
        <f t="shared" si="39"/>
        <v>1378686</v>
      </c>
      <c r="L149" s="93">
        <f t="shared" si="39"/>
        <v>5151810</v>
      </c>
      <c r="M149" s="94"/>
      <c r="N149" s="95">
        <f>N143+N148</f>
        <v>593680.78099999984</v>
      </c>
      <c r="O149" s="94">
        <f>O143+O148</f>
        <v>692662.65300000028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611441.78099999984</v>
      </c>
      <c r="O154" s="121">
        <f>O149+O150</f>
        <v>698642.65300000028</v>
      </c>
      <c r="P154" s="119"/>
      <c r="Q154" s="23"/>
      <c r="R154" s="23"/>
    </row>
    <row r="155" spans="1:18" s="24" customFormat="1" ht="23.25" x14ac:dyDescent="0.35">
      <c r="A155" s="120">
        <f>A133+31</f>
        <v>41495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227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1</v>
      </c>
      <c r="G159" s="46">
        <v>1</v>
      </c>
      <c r="H159" s="46">
        <v>0</v>
      </c>
      <c r="I159" s="47">
        <f t="shared" si="40"/>
        <v>7</v>
      </c>
      <c r="J159" s="48">
        <v>20605</v>
      </c>
      <c r="K159" s="48">
        <v>1857</v>
      </c>
      <c r="L159" s="48">
        <v>434993</v>
      </c>
      <c r="M159" s="52"/>
      <c r="N159" s="50">
        <f t="shared" si="41"/>
        <v>48084.527000000031</v>
      </c>
      <c r="O159" s="50">
        <f t="shared" si="41"/>
        <v>3830.5340000000028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2</v>
      </c>
      <c r="H160" s="46">
        <v>3</v>
      </c>
      <c r="I160" s="47">
        <f t="shared" si="40"/>
        <v>10</v>
      </c>
      <c r="J160" s="48">
        <v>8724</v>
      </c>
      <c r="K160" s="48">
        <v>726</v>
      </c>
      <c r="L160" s="48">
        <v>194033</v>
      </c>
      <c r="M160" s="52"/>
      <c r="N160" s="50">
        <f t="shared" si="41"/>
        <v>13183.938</v>
      </c>
      <c r="O160" s="50">
        <f t="shared" si="41"/>
        <v>1143.8119999999997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270</v>
      </c>
      <c r="K161" s="48">
        <v>33</v>
      </c>
      <c r="L161" s="48">
        <v>13770</v>
      </c>
      <c r="M161" s="52"/>
      <c r="N161" s="50">
        <f t="shared" si="41"/>
        <v>6041.9740000000029</v>
      </c>
      <c r="O161" s="50">
        <f t="shared" si="41"/>
        <v>629.47999999999979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8</v>
      </c>
      <c r="E163" s="46">
        <v>0</v>
      </c>
      <c r="F163" s="46">
        <v>2</v>
      </c>
      <c r="G163" s="46">
        <v>2</v>
      </c>
      <c r="H163" s="46">
        <v>2</v>
      </c>
      <c r="I163" s="47">
        <f t="shared" si="40"/>
        <v>14</v>
      </c>
      <c r="J163" s="48">
        <v>29651</v>
      </c>
      <c r="K163" s="48">
        <v>2287</v>
      </c>
      <c r="L163" s="48">
        <v>596447</v>
      </c>
      <c r="M163" s="52"/>
      <c r="N163" s="50">
        <f t="shared" si="41"/>
        <v>20293.113000000008</v>
      </c>
      <c r="O163" s="50">
        <f t="shared" si="41"/>
        <v>2410.3850000000007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226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2496</v>
      </c>
      <c r="K164" s="48">
        <v>0</v>
      </c>
      <c r="L164" s="56">
        <v>9524</v>
      </c>
      <c r="M164" s="57"/>
      <c r="N164" s="50">
        <f t="shared" si="41"/>
        <v>1588.9799999999996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L165" si="42">SUM(D158:D164)</f>
        <v>20</v>
      </c>
      <c r="E165" s="62">
        <f t="shared" si="42"/>
        <v>0</v>
      </c>
      <c r="F165" s="62">
        <f t="shared" si="42"/>
        <v>6</v>
      </c>
      <c r="G165" s="62">
        <f t="shared" si="42"/>
        <v>10</v>
      </c>
      <c r="H165" s="62">
        <f t="shared" si="42"/>
        <v>5</v>
      </c>
      <c r="I165" s="63">
        <f t="shared" si="42"/>
        <v>41</v>
      </c>
      <c r="J165" s="64">
        <f t="shared" si="42"/>
        <v>61746</v>
      </c>
      <c r="K165" s="65">
        <f t="shared" si="42"/>
        <v>4903</v>
      </c>
      <c r="L165" s="66">
        <f t="shared" si="42"/>
        <v>1248767</v>
      </c>
      <c r="M165" s="67"/>
      <c r="N165" s="68">
        <f>SUM(N158:N164)</f>
        <v>109260.13100000004</v>
      </c>
      <c r="O165" s="69">
        <f>SUM(O158:O164)</f>
        <v>9858.9190000000017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42</v>
      </c>
      <c r="E167" s="46">
        <v>23</v>
      </c>
      <c r="F167" s="46">
        <v>0</v>
      </c>
      <c r="G167" s="46">
        <v>26</v>
      </c>
      <c r="H167" s="46">
        <v>0</v>
      </c>
      <c r="I167" s="47">
        <f>SUM(D167:H167)</f>
        <v>91</v>
      </c>
      <c r="J167" s="82">
        <v>129307</v>
      </c>
      <c r="K167" s="82">
        <v>1830325</v>
      </c>
      <c r="L167" s="82">
        <v>3593033</v>
      </c>
      <c r="M167" s="50"/>
      <c r="N167" s="83">
        <f t="shared" ref="N167:O169" si="43">N145+(J167/1000)</f>
        <v>425225.50599999976</v>
      </c>
      <c r="O167" s="50">
        <f t="shared" si="43"/>
        <v>620750.92700000026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10</v>
      </c>
      <c r="E168" s="46">
        <v>7</v>
      </c>
      <c r="F168" s="46">
        <v>1</v>
      </c>
      <c r="G168" s="46">
        <v>4</v>
      </c>
      <c r="H168" s="46">
        <v>2</v>
      </c>
      <c r="I168" s="47">
        <f>SUM(D168:H168)</f>
        <v>24</v>
      </c>
      <c r="J168" s="82">
        <v>5828</v>
      </c>
      <c r="K168" s="82">
        <v>16045</v>
      </c>
      <c r="L168" s="82">
        <v>397962</v>
      </c>
      <c r="M168" s="50"/>
      <c r="N168" s="83">
        <f t="shared" si="43"/>
        <v>58951.752000000008</v>
      </c>
      <c r="O168" s="50">
        <f t="shared" si="43"/>
        <v>63741.896000000001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226">
        <v>0</v>
      </c>
      <c r="E169" s="46">
        <v>0</v>
      </c>
      <c r="F169" s="46">
        <v>0</v>
      </c>
      <c r="G169" s="46">
        <v>0</v>
      </c>
      <c r="H169" s="46">
        <v>0</v>
      </c>
      <c r="I169" s="55">
        <f>SUM(D169:H169)</f>
        <v>0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52</v>
      </c>
      <c r="E170" s="62">
        <f t="shared" si="44"/>
        <v>30</v>
      </c>
      <c r="F170" s="62">
        <f t="shared" si="44"/>
        <v>1</v>
      </c>
      <c r="G170" s="62">
        <f t="shared" si="44"/>
        <v>30</v>
      </c>
      <c r="H170" s="62">
        <f t="shared" si="44"/>
        <v>2</v>
      </c>
      <c r="I170" s="63">
        <f t="shared" si="44"/>
        <v>115</v>
      </c>
      <c r="J170" s="64">
        <f t="shared" si="44"/>
        <v>135135</v>
      </c>
      <c r="K170" s="65">
        <f t="shared" si="44"/>
        <v>1846370</v>
      </c>
      <c r="L170" s="66">
        <f t="shared" si="44"/>
        <v>3990995</v>
      </c>
      <c r="M170" s="67"/>
      <c r="N170" s="221">
        <f>SUM(N167:N169)</f>
        <v>484617.53099999978</v>
      </c>
      <c r="O170" s="69">
        <f>SUM(O167:O169)</f>
        <v>684655.00700000022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72</v>
      </c>
      <c r="E171" s="90">
        <f t="shared" si="45"/>
        <v>30</v>
      </c>
      <c r="F171" s="90">
        <f t="shared" si="45"/>
        <v>7</v>
      </c>
      <c r="G171" s="90">
        <f t="shared" si="45"/>
        <v>40</v>
      </c>
      <c r="H171" s="90">
        <f t="shared" si="45"/>
        <v>7</v>
      </c>
      <c r="I171" s="91">
        <f t="shared" si="45"/>
        <v>156</v>
      </c>
      <c r="J171" s="92">
        <f t="shared" si="45"/>
        <v>196881</v>
      </c>
      <c r="K171" s="93">
        <f t="shared" si="45"/>
        <v>1851273</v>
      </c>
      <c r="L171" s="93">
        <f t="shared" si="45"/>
        <v>5239762</v>
      </c>
      <c r="M171" s="94"/>
      <c r="N171" s="95">
        <f>N165+N170</f>
        <v>593877.66199999978</v>
      </c>
      <c r="O171" s="94">
        <f>O165+O170</f>
        <v>694513.92600000021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611638.66199999978</v>
      </c>
      <c r="O176" s="121">
        <f>O171+O172</f>
        <v>700493.92600000021</v>
      </c>
      <c r="P176" s="119"/>
      <c r="Q176" s="23"/>
      <c r="R176" s="23"/>
    </row>
    <row r="177" spans="1:18" s="24" customFormat="1" ht="23.25" x14ac:dyDescent="0.35">
      <c r="A177" s="120">
        <f>A155+31</f>
        <v>41526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227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1</v>
      </c>
      <c r="G181" s="46">
        <v>1</v>
      </c>
      <c r="H181" s="46">
        <v>0</v>
      </c>
      <c r="I181" s="47">
        <f t="shared" si="46"/>
        <v>7</v>
      </c>
      <c r="J181" s="48">
        <v>22164</v>
      </c>
      <c r="K181" s="48">
        <v>1987</v>
      </c>
      <c r="L181" s="48">
        <v>440113</v>
      </c>
      <c r="M181" s="52"/>
      <c r="N181" s="50">
        <f t="shared" si="47"/>
        <v>48106.691000000028</v>
      </c>
      <c r="O181" s="50">
        <f t="shared" si="47"/>
        <v>3832.5210000000029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 t="s">
        <v>96</v>
      </c>
      <c r="D182" s="45">
        <v>3</v>
      </c>
      <c r="E182" s="46">
        <v>0</v>
      </c>
      <c r="F182" s="46">
        <v>1</v>
      </c>
      <c r="G182" s="46">
        <v>3</v>
      </c>
      <c r="H182" s="46">
        <v>3</v>
      </c>
      <c r="I182" s="47">
        <f t="shared" si="46"/>
        <v>10</v>
      </c>
      <c r="J182" s="48">
        <v>4997</v>
      </c>
      <c r="K182" s="48">
        <v>421</v>
      </c>
      <c r="L182" s="48">
        <v>91472</v>
      </c>
      <c r="M182" s="52"/>
      <c r="N182" s="50">
        <f t="shared" si="47"/>
        <v>13188.934999999999</v>
      </c>
      <c r="O182" s="50">
        <f t="shared" si="47"/>
        <v>1144.2329999999997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6041.9740000000029</v>
      </c>
      <c r="O183" s="50">
        <f t="shared" si="47"/>
        <v>629.47999999999979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0</v>
      </c>
      <c r="G184" s="46">
        <v>1</v>
      </c>
      <c r="H184" s="46">
        <v>0</v>
      </c>
      <c r="I184" s="47">
        <f t="shared" si="46"/>
        <v>1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7</v>
      </c>
      <c r="E185" s="46">
        <v>0</v>
      </c>
      <c r="F185" s="46">
        <v>2</v>
      </c>
      <c r="G185" s="46">
        <v>4</v>
      </c>
      <c r="H185" s="46">
        <v>2</v>
      </c>
      <c r="I185" s="47">
        <f t="shared" si="46"/>
        <v>15</v>
      </c>
      <c r="J185" s="48">
        <v>32854</v>
      </c>
      <c r="K185" s="48">
        <v>2731</v>
      </c>
      <c r="L185" s="48">
        <v>600324</v>
      </c>
      <c r="M185" s="52"/>
      <c r="N185" s="50">
        <f t="shared" si="47"/>
        <v>20325.967000000008</v>
      </c>
      <c r="O185" s="50">
        <f t="shared" si="47"/>
        <v>2413.1160000000009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226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2810</v>
      </c>
      <c r="K186" s="48">
        <v>0</v>
      </c>
      <c r="L186" s="56">
        <v>9398</v>
      </c>
      <c r="M186" s="57"/>
      <c r="N186" s="50">
        <f t="shared" si="47"/>
        <v>1591.7899999999995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L187" si="48">SUM(D180:D186)</f>
        <v>17</v>
      </c>
      <c r="E187" s="62">
        <f t="shared" si="48"/>
        <v>0</v>
      </c>
      <c r="F187" s="62">
        <f t="shared" si="48"/>
        <v>4</v>
      </c>
      <c r="G187" s="62">
        <f t="shared" si="48"/>
        <v>15</v>
      </c>
      <c r="H187" s="62">
        <f t="shared" si="48"/>
        <v>5</v>
      </c>
      <c r="I187" s="63">
        <f t="shared" si="48"/>
        <v>41</v>
      </c>
      <c r="J187" s="64">
        <f t="shared" si="48"/>
        <v>62825</v>
      </c>
      <c r="K187" s="65">
        <f t="shared" si="48"/>
        <v>5139</v>
      </c>
      <c r="L187" s="66">
        <f t="shared" si="48"/>
        <v>1141307</v>
      </c>
      <c r="M187" s="67"/>
      <c r="N187" s="68">
        <f>SUM(N180:N186)</f>
        <v>109322.95600000003</v>
      </c>
      <c r="O187" s="69">
        <f>SUM(O180:O186)</f>
        <v>9864.0580000000027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42</v>
      </c>
      <c r="E189" s="46">
        <v>24</v>
      </c>
      <c r="F189" s="46">
        <v>0</v>
      </c>
      <c r="G189" s="46">
        <v>25</v>
      </c>
      <c r="H189" s="46">
        <v>0</v>
      </c>
      <c r="I189" s="47">
        <f>SUM(D189:H189)</f>
        <v>91</v>
      </c>
      <c r="J189" s="82">
        <v>129708</v>
      </c>
      <c r="K189" s="82">
        <v>1575391</v>
      </c>
      <c r="L189" s="82">
        <v>3466400</v>
      </c>
      <c r="M189" s="50"/>
      <c r="N189" s="83">
        <f t="shared" ref="N189:O191" si="49">N167+(J189/1000)</f>
        <v>425355.21399999975</v>
      </c>
      <c r="O189" s="50">
        <f t="shared" si="49"/>
        <v>622326.3180000002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10</v>
      </c>
      <c r="E190" s="46">
        <v>7</v>
      </c>
      <c r="F190" s="46">
        <v>1</v>
      </c>
      <c r="G190" s="46">
        <v>4</v>
      </c>
      <c r="H190" s="46">
        <v>2</v>
      </c>
      <c r="I190" s="47">
        <f>SUM(D190:H190)</f>
        <v>24</v>
      </c>
      <c r="J190" s="82">
        <v>7293</v>
      </c>
      <c r="K190" s="82">
        <v>22145</v>
      </c>
      <c r="L190" s="82">
        <v>508430</v>
      </c>
      <c r="M190" s="50"/>
      <c r="N190" s="83">
        <f t="shared" si="49"/>
        <v>58959.045000000006</v>
      </c>
      <c r="O190" s="50">
        <f t="shared" si="49"/>
        <v>63764.040999999997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226">
        <v>0</v>
      </c>
      <c r="E191" s="46">
        <v>0</v>
      </c>
      <c r="F191" s="46">
        <v>0</v>
      </c>
      <c r="G191" s="46">
        <v>0</v>
      </c>
      <c r="H191" s="46">
        <v>0</v>
      </c>
      <c r="I191" s="55">
        <f>SUM(D191:H191)</f>
        <v>0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52</v>
      </c>
      <c r="E192" s="62">
        <f t="shared" si="50"/>
        <v>31</v>
      </c>
      <c r="F192" s="62">
        <f t="shared" si="50"/>
        <v>1</v>
      </c>
      <c r="G192" s="62">
        <f t="shared" si="50"/>
        <v>29</v>
      </c>
      <c r="H192" s="62">
        <f t="shared" si="50"/>
        <v>2</v>
      </c>
      <c r="I192" s="63">
        <f t="shared" si="50"/>
        <v>115</v>
      </c>
      <c r="J192" s="64">
        <f t="shared" si="50"/>
        <v>137001</v>
      </c>
      <c r="K192" s="65">
        <f t="shared" si="50"/>
        <v>1597536</v>
      </c>
      <c r="L192" s="66">
        <f t="shared" si="50"/>
        <v>3974830</v>
      </c>
      <c r="M192" s="67"/>
      <c r="N192" s="221">
        <f>SUM(N189:N191)</f>
        <v>484754.53199999972</v>
      </c>
      <c r="O192" s="69">
        <f>SUM(O189:O191)</f>
        <v>686252.54300000018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69</v>
      </c>
      <c r="E193" s="90">
        <f t="shared" si="51"/>
        <v>31</v>
      </c>
      <c r="F193" s="90">
        <f t="shared" si="51"/>
        <v>5</v>
      </c>
      <c r="G193" s="90">
        <f t="shared" si="51"/>
        <v>44</v>
      </c>
      <c r="H193" s="90">
        <f t="shared" si="51"/>
        <v>7</v>
      </c>
      <c r="I193" s="91">
        <f t="shared" si="51"/>
        <v>156</v>
      </c>
      <c r="J193" s="92">
        <f t="shared" si="51"/>
        <v>199826</v>
      </c>
      <c r="K193" s="93">
        <f t="shared" si="51"/>
        <v>1602675</v>
      </c>
      <c r="L193" s="93">
        <f t="shared" si="51"/>
        <v>5116137</v>
      </c>
      <c r="M193" s="94"/>
      <c r="N193" s="95">
        <f>N187+N192</f>
        <v>594077.48799999978</v>
      </c>
      <c r="O193" s="94">
        <f>O187+O192</f>
        <v>696116.60100000014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611838.48799999978</v>
      </c>
      <c r="O198" s="121">
        <f>O193+O194</f>
        <v>702096.60100000014</v>
      </c>
      <c r="P198" s="119"/>
      <c r="Q198" s="23"/>
      <c r="R198" s="23"/>
    </row>
    <row r="199" spans="1:18" s="24" customFormat="1" ht="23.25" x14ac:dyDescent="0.35">
      <c r="A199" s="120">
        <f>A177+31</f>
        <v>41557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227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1</v>
      </c>
      <c r="G203" s="46">
        <v>1</v>
      </c>
      <c r="H203" s="46">
        <v>0</v>
      </c>
      <c r="I203" s="47">
        <f t="shared" si="52"/>
        <v>7</v>
      </c>
      <c r="J203" s="48">
        <v>23104</v>
      </c>
      <c r="K203" s="48">
        <v>2087</v>
      </c>
      <c r="L203" s="48">
        <v>460098</v>
      </c>
      <c r="M203" s="52"/>
      <c r="N203" s="50">
        <f t="shared" si="53"/>
        <v>48129.795000000027</v>
      </c>
      <c r="O203" s="50">
        <f t="shared" si="53"/>
        <v>3834.6080000000029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 t="s">
        <v>96</v>
      </c>
      <c r="D204" s="45">
        <v>3</v>
      </c>
      <c r="E204" s="46">
        <v>0</v>
      </c>
      <c r="F204" s="46">
        <v>1</v>
      </c>
      <c r="G204" s="46">
        <v>3</v>
      </c>
      <c r="H204" s="46">
        <v>3</v>
      </c>
      <c r="I204" s="47">
        <f t="shared" si="52"/>
        <v>10</v>
      </c>
      <c r="J204" s="48">
        <v>5651</v>
      </c>
      <c r="K204" s="48">
        <v>464</v>
      </c>
      <c r="L204" s="48">
        <v>88415</v>
      </c>
      <c r="M204" s="52"/>
      <c r="N204" s="50">
        <f t="shared" si="53"/>
        <v>13194.585999999999</v>
      </c>
      <c r="O204" s="50">
        <f t="shared" si="53"/>
        <v>1144.6969999999997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706</v>
      </c>
      <c r="K205" s="48">
        <v>86</v>
      </c>
      <c r="L205" s="48">
        <v>73382</v>
      </c>
      <c r="M205" s="52"/>
      <c r="N205" s="50">
        <f t="shared" si="53"/>
        <v>6042.680000000003</v>
      </c>
      <c r="O205" s="50">
        <f t="shared" si="53"/>
        <v>629.5659999999998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9</v>
      </c>
      <c r="E207" s="46">
        <v>0</v>
      </c>
      <c r="F207" s="46">
        <v>2</v>
      </c>
      <c r="G207" s="46">
        <v>2</v>
      </c>
      <c r="H207" s="46">
        <v>2</v>
      </c>
      <c r="I207" s="47">
        <f t="shared" si="52"/>
        <v>15</v>
      </c>
      <c r="J207" s="48">
        <v>32587</v>
      </c>
      <c r="K207" s="48">
        <v>2688</v>
      </c>
      <c r="L207" s="48">
        <v>626321</v>
      </c>
      <c r="M207" s="52"/>
      <c r="N207" s="50">
        <f t="shared" si="53"/>
        <v>20358.554000000007</v>
      </c>
      <c r="O207" s="50">
        <f t="shared" si="53"/>
        <v>2415.804000000001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226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2243</v>
      </c>
      <c r="K208" s="48">
        <v>0</v>
      </c>
      <c r="L208" s="56">
        <v>8928</v>
      </c>
      <c r="M208" s="57"/>
      <c r="N208" s="50">
        <f t="shared" si="53"/>
        <v>1594.0329999999994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L209" si="54">SUM(D202:D208)</f>
        <v>20</v>
      </c>
      <c r="E209" s="62">
        <f t="shared" si="54"/>
        <v>0</v>
      </c>
      <c r="F209" s="62">
        <f t="shared" si="54"/>
        <v>6</v>
      </c>
      <c r="G209" s="62">
        <f t="shared" si="54"/>
        <v>11</v>
      </c>
      <c r="H209" s="62">
        <f t="shared" si="54"/>
        <v>5</v>
      </c>
      <c r="I209" s="63">
        <f t="shared" si="54"/>
        <v>42</v>
      </c>
      <c r="J209" s="64">
        <f t="shared" si="54"/>
        <v>64291</v>
      </c>
      <c r="K209" s="65">
        <f t="shared" si="54"/>
        <v>5325</v>
      </c>
      <c r="L209" s="66">
        <f t="shared" si="54"/>
        <v>1257144</v>
      </c>
      <c r="M209" s="67"/>
      <c r="N209" s="68">
        <f>SUM(N202:N208)</f>
        <v>109387.24700000003</v>
      </c>
      <c r="O209" s="69">
        <f>SUM(O202:O208)</f>
        <v>9869.3830000000034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42</v>
      </c>
      <c r="E211" s="46">
        <v>24</v>
      </c>
      <c r="F211" s="46">
        <v>0</v>
      </c>
      <c r="G211" s="46">
        <v>25</v>
      </c>
      <c r="H211" s="46">
        <v>0</v>
      </c>
      <c r="I211" s="47">
        <f>SUM(D211:H211)</f>
        <v>91</v>
      </c>
      <c r="J211" s="82">
        <v>130690</v>
      </c>
      <c r="K211" s="82">
        <v>1675415</v>
      </c>
      <c r="L211" s="82">
        <v>3660548</v>
      </c>
      <c r="M211" s="50"/>
      <c r="N211" s="83">
        <f t="shared" ref="N211:O213" si="55">N189+(J211/1000)</f>
        <v>425485.90399999975</v>
      </c>
      <c r="O211" s="50">
        <f t="shared" si="55"/>
        <v>624001.73300000024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10</v>
      </c>
      <c r="E212" s="46">
        <v>6</v>
      </c>
      <c r="F212" s="46">
        <v>1</v>
      </c>
      <c r="G212" s="46">
        <v>5</v>
      </c>
      <c r="H212" s="46">
        <v>2</v>
      </c>
      <c r="I212" s="47">
        <f>SUM(D212:H212)</f>
        <v>24</v>
      </c>
      <c r="J212" s="82">
        <v>7977</v>
      </c>
      <c r="K212" s="82">
        <v>24457</v>
      </c>
      <c r="L212" s="82">
        <v>0</v>
      </c>
      <c r="M212" s="50"/>
      <c r="N212" s="83">
        <f t="shared" si="55"/>
        <v>58967.022000000004</v>
      </c>
      <c r="O212" s="50">
        <f t="shared" si="55"/>
        <v>63788.498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226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52</v>
      </c>
      <c r="E214" s="62">
        <f t="shared" si="56"/>
        <v>30</v>
      </c>
      <c r="F214" s="62">
        <f t="shared" si="56"/>
        <v>1</v>
      </c>
      <c r="G214" s="62">
        <f t="shared" si="56"/>
        <v>30</v>
      </c>
      <c r="H214" s="62">
        <f t="shared" si="56"/>
        <v>2</v>
      </c>
      <c r="I214" s="63">
        <f t="shared" si="56"/>
        <v>115</v>
      </c>
      <c r="J214" s="64">
        <f t="shared" si="56"/>
        <v>138667</v>
      </c>
      <c r="K214" s="65">
        <f t="shared" si="56"/>
        <v>1699872</v>
      </c>
      <c r="L214" s="66">
        <f t="shared" si="56"/>
        <v>3660548</v>
      </c>
      <c r="M214" s="67"/>
      <c r="N214" s="221">
        <f>SUM(N211:N213)</f>
        <v>484893.19899999973</v>
      </c>
      <c r="O214" s="69">
        <f>SUM(O211:O213)</f>
        <v>687952.41500000027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72</v>
      </c>
      <c r="E215" s="90">
        <f t="shared" si="57"/>
        <v>30</v>
      </c>
      <c r="F215" s="90">
        <f t="shared" si="57"/>
        <v>7</v>
      </c>
      <c r="G215" s="90">
        <f t="shared" si="57"/>
        <v>41</v>
      </c>
      <c r="H215" s="90">
        <f t="shared" si="57"/>
        <v>7</v>
      </c>
      <c r="I215" s="91">
        <f t="shared" si="57"/>
        <v>157</v>
      </c>
      <c r="J215" s="92">
        <f t="shared" si="57"/>
        <v>202958</v>
      </c>
      <c r="K215" s="93">
        <f t="shared" si="57"/>
        <v>1705197</v>
      </c>
      <c r="L215" s="93">
        <f t="shared" si="57"/>
        <v>4917692</v>
      </c>
      <c r="M215" s="94"/>
      <c r="N215" s="95">
        <f>N209+N214</f>
        <v>594280.44599999976</v>
      </c>
      <c r="O215" s="94">
        <f>O209+O214</f>
        <v>697821.7980000003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612041.44599999976</v>
      </c>
      <c r="O220" s="121">
        <f>O215+O216</f>
        <v>703801.7980000003</v>
      </c>
      <c r="P220" s="119"/>
      <c r="Q220" s="23"/>
      <c r="R220" s="23"/>
    </row>
    <row r="221" spans="1:18" s="24" customFormat="1" ht="23.25" x14ac:dyDescent="0.35">
      <c r="A221" s="120">
        <f>A199+31</f>
        <v>41588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227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1</v>
      </c>
      <c r="G225" s="46">
        <v>1</v>
      </c>
      <c r="H225" s="46">
        <v>0</v>
      </c>
      <c r="I225" s="47">
        <f t="shared" si="58"/>
        <v>7</v>
      </c>
      <c r="J225" s="48">
        <v>21770</v>
      </c>
      <c r="K225" s="48">
        <v>1963</v>
      </c>
      <c r="L225" s="48">
        <v>439367</v>
      </c>
      <c r="M225" s="52"/>
      <c r="N225" s="50">
        <f t="shared" si="59"/>
        <v>48151.565000000024</v>
      </c>
      <c r="O225" s="50">
        <f t="shared" si="59"/>
        <v>3836.5710000000031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3</v>
      </c>
      <c r="H226" s="46">
        <v>3</v>
      </c>
      <c r="I226" s="47">
        <f t="shared" si="58"/>
        <v>10</v>
      </c>
      <c r="J226" s="48">
        <v>4723</v>
      </c>
      <c r="K226" s="48">
        <v>397</v>
      </c>
      <c r="L226" s="48">
        <v>82423</v>
      </c>
      <c r="M226" s="52"/>
      <c r="N226" s="50">
        <f t="shared" si="59"/>
        <v>13199.308999999999</v>
      </c>
      <c r="O226" s="50">
        <f t="shared" si="59"/>
        <v>1145.0939999999996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2051</v>
      </c>
      <c r="K227" s="48">
        <v>250</v>
      </c>
      <c r="L227" s="48">
        <v>77613</v>
      </c>
      <c r="M227" s="52"/>
      <c r="N227" s="50">
        <f t="shared" si="59"/>
        <v>6044.7310000000034</v>
      </c>
      <c r="O227" s="50">
        <f t="shared" si="59"/>
        <v>629.8159999999998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9</v>
      </c>
      <c r="E229" s="46">
        <v>0</v>
      </c>
      <c r="F229" s="46">
        <v>2</v>
      </c>
      <c r="G229" s="46">
        <v>2</v>
      </c>
      <c r="H229" s="46">
        <v>2</v>
      </c>
      <c r="I229" s="47">
        <f t="shared" si="58"/>
        <v>15</v>
      </c>
      <c r="J229" s="48">
        <v>32175</v>
      </c>
      <c r="K229" s="48">
        <v>2764</v>
      </c>
      <c r="L229" s="48">
        <v>628352</v>
      </c>
      <c r="M229" s="52"/>
      <c r="N229" s="50">
        <f t="shared" si="59"/>
        <v>20390.729000000007</v>
      </c>
      <c r="O229" s="50">
        <f t="shared" si="59"/>
        <v>2418.5680000000011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226">
        <v>2</v>
      </c>
      <c r="E230" s="46">
        <v>0</v>
      </c>
      <c r="F230" s="46">
        <v>0</v>
      </c>
      <c r="G230" s="46">
        <v>2</v>
      </c>
      <c r="H230" s="46">
        <v>0</v>
      </c>
      <c r="I230" s="55">
        <f t="shared" si="58"/>
        <v>4</v>
      </c>
      <c r="J230" s="48">
        <v>2544</v>
      </c>
      <c r="K230" s="48">
        <v>0</v>
      </c>
      <c r="L230" s="56">
        <v>10748</v>
      </c>
      <c r="M230" s="57"/>
      <c r="N230" s="50">
        <f t="shared" si="59"/>
        <v>1596.5769999999995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L231" si="60">SUM(D224:D230)</f>
        <v>20</v>
      </c>
      <c r="E231" s="62">
        <f t="shared" si="60"/>
        <v>0</v>
      </c>
      <c r="F231" s="62">
        <f t="shared" si="60"/>
        <v>6</v>
      </c>
      <c r="G231" s="62">
        <f t="shared" si="60"/>
        <v>11</v>
      </c>
      <c r="H231" s="62">
        <f t="shared" si="60"/>
        <v>5</v>
      </c>
      <c r="I231" s="63">
        <f t="shared" si="60"/>
        <v>42</v>
      </c>
      <c r="J231" s="64">
        <f t="shared" si="60"/>
        <v>63263</v>
      </c>
      <c r="K231" s="65">
        <f t="shared" si="60"/>
        <v>5374</v>
      </c>
      <c r="L231" s="66">
        <f t="shared" si="60"/>
        <v>1238503</v>
      </c>
      <c r="M231" s="67"/>
      <c r="N231" s="68">
        <f>SUM(N224:N230)</f>
        <v>109450.51000000004</v>
      </c>
      <c r="O231" s="69">
        <f>SUM(O224:O230)</f>
        <v>9874.7570000000032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41</v>
      </c>
      <c r="E233" s="46">
        <v>24</v>
      </c>
      <c r="F233" s="46">
        <v>0</v>
      </c>
      <c r="G233" s="46">
        <v>26</v>
      </c>
      <c r="H233" s="46">
        <v>0</v>
      </c>
      <c r="I233" s="47">
        <f>SUM(D233:H233)</f>
        <v>91</v>
      </c>
      <c r="J233" s="82">
        <v>125897</v>
      </c>
      <c r="K233" s="82">
        <v>1732160</v>
      </c>
      <c r="L233" s="82">
        <v>3525314</v>
      </c>
      <c r="M233" s="50"/>
      <c r="N233" s="83">
        <f t="shared" ref="N233:O235" si="61">N211+(J233/1000)</f>
        <v>425611.80099999974</v>
      </c>
      <c r="O233" s="50">
        <f t="shared" si="61"/>
        <v>625733.89300000027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10</v>
      </c>
      <c r="E234" s="46">
        <v>6</v>
      </c>
      <c r="F234" s="46">
        <v>1</v>
      </c>
      <c r="G234" s="46">
        <v>5</v>
      </c>
      <c r="H234" s="46">
        <v>2</v>
      </c>
      <c r="I234" s="47">
        <f>SUM(D234:H234)</f>
        <v>24</v>
      </c>
      <c r="J234" s="82">
        <v>7648</v>
      </c>
      <c r="K234" s="82">
        <v>23167</v>
      </c>
      <c r="L234" s="82">
        <v>491470</v>
      </c>
      <c r="M234" s="50"/>
      <c r="N234" s="83">
        <f t="shared" si="61"/>
        <v>58974.670000000006</v>
      </c>
      <c r="O234" s="50">
        <f t="shared" si="61"/>
        <v>63811.665000000001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226">
        <v>0</v>
      </c>
      <c r="E235" s="46">
        <v>0</v>
      </c>
      <c r="F235" s="46">
        <v>0</v>
      </c>
      <c r="G235" s="46">
        <v>0</v>
      </c>
      <c r="H235" s="46">
        <v>0</v>
      </c>
      <c r="I235" s="55">
        <f>SUM(D235:H235)</f>
        <v>0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51</v>
      </c>
      <c r="E236" s="62">
        <f t="shared" si="62"/>
        <v>30</v>
      </c>
      <c r="F236" s="62">
        <f t="shared" si="62"/>
        <v>1</v>
      </c>
      <c r="G236" s="62">
        <f t="shared" si="62"/>
        <v>31</v>
      </c>
      <c r="H236" s="62">
        <f t="shared" si="62"/>
        <v>2</v>
      </c>
      <c r="I236" s="63">
        <f t="shared" si="62"/>
        <v>115</v>
      </c>
      <c r="J236" s="64">
        <f t="shared" si="62"/>
        <v>133545</v>
      </c>
      <c r="K236" s="65">
        <f t="shared" si="62"/>
        <v>1755327</v>
      </c>
      <c r="L236" s="66">
        <f t="shared" si="62"/>
        <v>4016784</v>
      </c>
      <c r="M236" s="67"/>
      <c r="N236" s="221">
        <f>SUM(N233:N235)</f>
        <v>485026.74399999972</v>
      </c>
      <c r="O236" s="69">
        <f>SUM(O233:O235)</f>
        <v>689707.74200000032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71</v>
      </c>
      <c r="E237" s="90">
        <f t="shared" si="63"/>
        <v>30</v>
      </c>
      <c r="F237" s="90">
        <f t="shared" si="63"/>
        <v>7</v>
      </c>
      <c r="G237" s="90">
        <f t="shared" si="63"/>
        <v>42</v>
      </c>
      <c r="H237" s="90">
        <f t="shared" si="63"/>
        <v>7</v>
      </c>
      <c r="I237" s="91">
        <f t="shared" si="63"/>
        <v>157</v>
      </c>
      <c r="J237" s="92">
        <f t="shared" si="63"/>
        <v>196808</v>
      </c>
      <c r="K237" s="93">
        <f t="shared" si="63"/>
        <v>1760701</v>
      </c>
      <c r="L237" s="93">
        <f t="shared" si="63"/>
        <v>5255287</v>
      </c>
      <c r="M237" s="94"/>
      <c r="N237" s="95">
        <f>N231+N236</f>
        <v>594477.25399999972</v>
      </c>
      <c r="O237" s="94">
        <f>O231+O236</f>
        <v>699582.4990000003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612238.25399999972</v>
      </c>
      <c r="O242" s="121">
        <f>O237+O238</f>
        <v>705562.4990000003</v>
      </c>
      <c r="P242" s="119"/>
      <c r="Q242" s="23"/>
      <c r="R242" s="23"/>
    </row>
    <row r="243" spans="1:18" s="24" customFormat="1" ht="23.25" x14ac:dyDescent="0.35">
      <c r="A243" s="120">
        <f>A221+31</f>
        <v>41619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227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1</v>
      </c>
      <c r="G247" s="46">
        <v>1</v>
      </c>
      <c r="H247" s="46">
        <v>0</v>
      </c>
      <c r="I247" s="47">
        <f t="shared" si="64"/>
        <v>7</v>
      </c>
      <c r="J247" s="48">
        <v>15040</v>
      </c>
      <c r="K247" s="48">
        <v>1360</v>
      </c>
      <c r="L247" s="48">
        <v>318558</v>
      </c>
      <c r="M247" s="52"/>
      <c r="N247" s="50">
        <f t="shared" si="65"/>
        <v>48166.605000000025</v>
      </c>
      <c r="O247" s="50">
        <f t="shared" si="65"/>
        <v>3837.9310000000032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6">
        <v>1</v>
      </c>
      <c r="G248" s="46">
        <v>4</v>
      </c>
      <c r="H248" s="46">
        <v>3</v>
      </c>
      <c r="I248" s="47">
        <f t="shared" si="64"/>
        <v>10</v>
      </c>
      <c r="J248" s="48">
        <v>4992</v>
      </c>
      <c r="K248" s="48">
        <v>415</v>
      </c>
      <c r="L248" s="48">
        <v>89360</v>
      </c>
      <c r="M248" s="52"/>
      <c r="N248" s="50">
        <f t="shared" si="65"/>
        <v>13204.300999999999</v>
      </c>
      <c r="O248" s="50">
        <f t="shared" si="65"/>
        <v>1145.5089999999996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2337</v>
      </c>
      <c r="K249" s="48">
        <v>285</v>
      </c>
      <c r="L249" s="48">
        <v>80144</v>
      </c>
      <c r="M249" s="52"/>
      <c r="N249" s="50">
        <f t="shared" si="65"/>
        <v>6047.0680000000038</v>
      </c>
      <c r="O249" s="50">
        <f t="shared" si="65"/>
        <v>630.10099999999977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8</v>
      </c>
      <c r="E251" s="46">
        <v>0</v>
      </c>
      <c r="F251" s="46">
        <v>2</v>
      </c>
      <c r="G251" s="46">
        <v>3</v>
      </c>
      <c r="H251" s="46">
        <v>2</v>
      </c>
      <c r="I251" s="47">
        <f t="shared" si="64"/>
        <v>15</v>
      </c>
      <c r="J251" s="48">
        <v>30382</v>
      </c>
      <c r="K251" s="48">
        <v>2761</v>
      </c>
      <c r="L251" s="48">
        <v>595182</v>
      </c>
      <c r="M251" s="52"/>
      <c r="N251" s="50">
        <f t="shared" si="65"/>
        <v>20421.111000000008</v>
      </c>
      <c r="O251" s="50">
        <f t="shared" si="65"/>
        <v>2421.3290000000011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226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2272</v>
      </c>
      <c r="K252" s="48">
        <v>0</v>
      </c>
      <c r="L252" s="56">
        <v>10617</v>
      </c>
      <c r="M252" s="57"/>
      <c r="N252" s="50">
        <f t="shared" si="65"/>
        <v>1598.8489999999995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L253" si="66">SUM(D246:D252)</f>
        <v>18</v>
      </c>
      <c r="E253" s="62">
        <f t="shared" si="66"/>
        <v>0</v>
      </c>
      <c r="F253" s="62">
        <f t="shared" si="66"/>
        <v>6</v>
      </c>
      <c r="G253" s="62">
        <f t="shared" si="66"/>
        <v>13</v>
      </c>
      <c r="H253" s="62">
        <f t="shared" si="66"/>
        <v>5</v>
      </c>
      <c r="I253" s="63">
        <f t="shared" si="66"/>
        <v>42</v>
      </c>
      <c r="J253" s="64">
        <f t="shared" si="66"/>
        <v>55023</v>
      </c>
      <c r="K253" s="65">
        <f t="shared" si="66"/>
        <v>4821</v>
      </c>
      <c r="L253" s="66">
        <f t="shared" si="66"/>
        <v>1093861</v>
      </c>
      <c r="M253" s="67"/>
      <c r="N253" s="68">
        <f>SUM(N246:N252)</f>
        <v>109505.53300000004</v>
      </c>
      <c r="O253" s="69">
        <f>SUM(O246:O252)</f>
        <v>9879.5780000000032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41</v>
      </c>
      <c r="E255" s="46">
        <v>23</v>
      </c>
      <c r="F255" s="46">
        <v>0</v>
      </c>
      <c r="G255" s="46">
        <v>27</v>
      </c>
      <c r="H255" s="46">
        <v>0</v>
      </c>
      <c r="I255" s="47">
        <f>SUM(D255:H255)</f>
        <v>91</v>
      </c>
      <c r="J255" s="82">
        <v>133450</v>
      </c>
      <c r="K255" s="82">
        <v>1899871</v>
      </c>
      <c r="L255" s="82">
        <v>3733897</v>
      </c>
      <c r="M255" s="50"/>
      <c r="N255" s="83">
        <f t="shared" ref="N255:O257" si="67">N233+(J255/1000)</f>
        <v>425745.25099999976</v>
      </c>
      <c r="O255" s="50">
        <f t="shared" si="67"/>
        <v>627633.76400000032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10</v>
      </c>
      <c r="E256" s="46">
        <v>5</v>
      </c>
      <c r="F256" s="46">
        <v>1</v>
      </c>
      <c r="G256" s="46">
        <v>6</v>
      </c>
      <c r="H256" s="46">
        <v>2</v>
      </c>
      <c r="I256" s="47">
        <f>SUM(D256:H256)</f>
        <v>24</v>
      </c>
      <c r="J256" s="82">
        <v>7629</v>
      </c>
      <c r="K256" s="82">
        <v>21824</v>
      </c>
      <c r="L256" s="82">
        <v>503492</v>
      </c>
      <c r="M256" s="50"/>
      <c r="N256" s="83">
        <f t="shared" si="67"/>
        <v>58982.299000000006</v>
      </c>
      <c r="O256" s="50">
        <f t="shared" si="67"/>
        <v>63833.489000000001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226">
        <v>0</v>
      </c>
      <c r="E257" s="46">
        <v>0</v>
      </c>
      <c r="F257" s="46">
        <v>0</v>
      </c>
      <c r="G257" s="46">
        <v>0</v>
      </c>
      <c r="H257" s="46">
        <v>0</v>
      </c>
      <c r="I257" s="55">
        <f>SUM(D257:H257)</f>
        <v>0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51</v>
      </c>
      <c r="E258" s="62">
        <f t="shared" si="68"/>
        <v>28</v>
      </c>
      <c r="F258" s="62">
        <f t="shared" si="68"/>
        <v>1</v>
      </c>
      <c r="G258" s="62">
        <f t="shared" si="68"/>
        <v>33</v>
      </c>
      <c r="H258" s="62">
        <f t="shared" si="68"/>
        <v>2</v>
      </c>
      <c r="I258" s="63">
        <f t="shared" si="68"/>
        <v>115</v>
      </c>
      <c r="J258" s="64">
        <f t="shared" si="68"/>
        <v>141079</v>
      </c>
      <c r="K258" s="65">
        <f t="shared" si="68"/>
        <v>1921695</v>
      </c>
      <c r="L258" s="66">
        <f t="shared" si="68"/>
        <v>4237389</v>
      </c>
      <c r="M258" s="67"/>
      <c r="N258" s="221">
        <f>SUM(N255:N257)</f>
        <v>485167.82299999974</v>
      </c>
      <c r="O258" s="69">
        <f>SUM(O255:O257)</f>
        <v>691629.43700000027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69</v>
      </c>
      <c r="E259" s="90">
        <f t="shared" si="69"/>
        <v>28</v>
      </c>
      <c r="F259" s="90">
        <f t="shared" si="69"/>
        <v>7</v>
      </c>
      <c r="G259" s="90">
        <f t="shared" si="69"/>
        <v>46</v>
      </c>
      <c r="H259" s="90">
        <f t="shared" si="69"/>
        <v>7</v>
      </c>
      <c r="I259" s="91">
        <f t="shared" si="69"/>
        <v>157</v>
      </c>
      <c r="J259" s="92">
        <f t="shared" si="69"/>
        <v>196102</v>
      </c>
      <c r="K259" s="93">
        <f t="shared" si="69"/>
        <v>1926516</v>
      </c>
      <c r="L259" s="93">
        <f t="shared" si="69"/>
        <v>5331250</v>
      </c>
      <c r="M259" s="94"/>
      <c r="N259" s="95">
        <f>N253+N258</f>
        <v>594673.3559999998</v>
      </c>
      <c r="O259" s="94">
        <f>O253+O258</f>
        <v>701509.01500000025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612434.3559999998</v>
      </c>
      <c r="O264" s="121">
        <f>O259+O260</f>
        <v>707489.01500000025</v>
      </c>
      <c r="P264" s="119"/>
      <c r="Q264" s="23"/>
      <c r="R264" s="23"/>
    </row>
    <row r="265" spans="1:18" s="24" customFormat="1" ht="18.75" x14ac:dyDescent="0.2">
      <c r="A265" s="122" t="s">
        <v>97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1</v>
      </c>
      <c r="G269" s="76">
        <f t="shared" si="70"/>
        <v>1</v>
      </c>
      <c r="H269" s="76">
        <f t="shared" si="70"/>
        <v>0</v>
      </c>
      <c r="I269" s="47">
        <f t="shared" si="71"/>
        <v>7</v>
      </c>
      <c r="J269" s="146">
        <f t="shared" si="72"/>
        <v>225062</v>
      </c>
      <c r="K269" s="50">
        <f t="shared" si="72"/>
        <v>20411</v>
      </c>
      <c r="L269" s="50">
        <f t="shared" si="72"/>
        <v>4044417</v>
      </c>
      <c r="M269" s="52"/>
      <c r="N269" s="50">
        <f t="shared" ref="N269:O274" si="73">N247</f>
        <v>48166.605000000025</v>
      </c>
      <c r="O269" s="50">
        <f t="shared" si="73"/>
        <v>3837.9310000000032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2</v>
      </c>
      <c r="E270" s="76">
        <f t="shared" si="70"/>
        <v>0</v>
      </c>
      <c r="F270" s="76">
        <f t="shared" si="70"/>
        <v>1</v>
      </c>
      <c r="G270" s="76">
        <f t="shared" si="70"/>
        <v>4</v>
      </c>
      <c r="H270" s="76">
        <f t="shared" si="70"/>
        <v>3</v>
      </c>
      <c r="I270" s="47">
        <f t="shared" si="71"/>
        <v>10</v>
      </c>
      <c r="J270" s="146">
        <f t="shared" si="72"/>
        <v>70913</v>
      </c>
      <c r="K270" s="50">
        <f t="shared" si="72"/>
        <v>6663</v>
      </c>
      <c r="L270" s="50">
        <f t="shared" si="72"/>
        <v>1601324</v>
      </c>
      <c r="M270" s="52"/>
      <c r="N270" s="50">
        <f t="shared" si="73"/>
        <v>13204.300999999999</v>
      </c>
      <c r="O270" s="50">
        <f t="shared" si="73"/>
        <v>1145.5089999999996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19080</v>
      </c>
      <c r="K271" s="50">
        <f t="shared" si="72"/>
        <v>2327</v>
      </c>
      <c r="L271" s="50">
        <f t="shared" si="72"/>
        <v>761594</v>
      </c>
      <c r="M271" s="52"/>
      <c r="N271" s="50">
        <f t="shared" si="73"/>
        <v>6047.0680000000038</v>
      </c>
      <c r="O271" s="50">
        <f t="shared" si="73"/>
        <v>630.10099999999977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8</v>
      </c>
      <c r="E273" s="76">
        <f t="shared" si="70"/>
        <v>0</v>
      </c>
      <c r="F273" s="76">
        <f t="shared" si="70"/>
        <v>2</v>
      </c>
      <c r="G273" s="76">
        <f t="shared" si="70"/>
        <v>3</v>
      </c>
      <c r="H273" s="76">
        <f t="shared" si="70"/>
        <v>2</v>
      </c>
      <c r="I273" s="47">
        <f t="shared" si="71"/>
        <v>15</v>
      </c>
      <c r="J273" s="146">
        <f t="shared" si="72"/>
        <v>401102</v>
      </c>
      <c r="K273" s="50">
        <f t="shared" si="72"/>
        <v>34692</v>
      </c>
      <c r="L273" s="50">
        <f t="shared" si="72"/>
        <v>7136674</v>
      </c>
      <c r="M273" s="52"/>
      <c r="N273" s="50">
        <f t="shared" si="73"/>
        <v>20421.111000000008</v>
      </c>
      <c r="O273" s="50">
        <f t="shared" si="73"/>
        <v>2421.3290000000011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28124</v>
      </c>
      <c r="K274" s="147">
        <f t="shared" si="72"/>
        <v>0</v>
      </c>
      <c r="L274" s="147">
        <f t="shared" si="72"/>
        <v>119309</v>
      </c>
      <c r="M274" s="57"/>
      <c r="N274" s="50">
        <f t="shared" si="73"/>
        <v>1598.8489999999995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18</v>
      </c>
      <c r="E275" s="151">
        <f t="shared" si="74"/>
        <v>0</v>
      </c>
      <c r="F275" s="151">
        <f t="shared" si="74"/>
        <v>6</v>
      </c>
      <c r="G275" s="151">
        <f t="shared" si="74"/>
        <v>13</v>
      </c>
      <c r="H275" s="151">
        <f t="shared" si="74"/>
        <v>5</v>
      </c>
      <c r="I275" s="152">
        <f t="shared" si="74"/>
        <v>42</v>
      </c>
      <c r="J275" s="153">
        <f t="shared" si="74"/>
        <v>744281</v>
      </c>
      <c r="K275" s="154">
        <f t="shared" si="74"/>
        <v>64093</v>
      </c>
      <c r="L275" s="155">
        <f t="shared" si="74"/>
        <v>13663318</v>
      </c>
      <c r="M275" s="156"/>
      <c r="N275" s="157">
        <f>SUM(N268:N274)</f>
        <v>109505.53300000004</v>
      </c>
      <c r="O275" s="158">
        <f>SUM(O268:O274)</f>
        <v>9879.5780000000032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41</v>
      </c>
      <c r="E277" s="76">
        <f t="shared" si="75"/>
        <v>23</v>
      </c>
      <c r="F277" s="76">
        <f t="shared" si="75"/>
        <v>0</v>
      </c>
      <c r="G277" s="76">
        <f t="shared" si="75"/>
        <v>27</v>
      </c>
      <c r="H277" s="76">
        <f t="shared" si="75"/>
        <v>0</v>
      </c>
      <c r="I277" s="47">
        <f>SUM(D277:H277)</f>
        <v>91</v>
      </c>
      <c r="J277" s="146">
        <f t="shared" ref="J277:L279" si="76">J13+J35+J57+J79+J101+J123+J145+J167+J189+J211+J233+J255</f>
        <v>1340826</v>
      </c>
      <c r="K277" s="77">
        <f t="shared" si="76"/>
        <v>17793254</v>
      </c>
      <c r="L277" s="77">
        <f t="shared" si="76"/>
        <v>40537546</v>
      </c>
      <c r="M277" s="50"/>
      <c r="N277" s="83">
        <f t="shared" ref="N277:O279" si="77">N255</f>
        <v>425745.25099999976</v>
      </c>
      <c r="O277" s="50">
        <f t="shared" si="77"/>
        <v>627633.76400000032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10</v>
      </c>
      <c r="E278" s="76">
        <f t="shared" si="75"/>
        <v>5</v>
      </c>
      <c r="F278" s="76">
        <f t="shared" si="75"/>
        <v>1</v>
      </c>
      <c r="G278" s="76">
        <f t="shared" si="75"/>
        <v>6</v>
      </c>
      <c r="H278" s="76">
        <f t="shared" si="75"/>
        <v>2</v>
      </c>
      <c r="I278" s="47">
        <f>SUM(D278:H278)</f>
        <v>24</v>
      </c>
      <c r="J278" s="146">
        <f t="shared" si="76"/>
        <v>88916</v>
      </c>
      <c r="K278" s="77">
        <f t="shared" si="76"/>
        <v>257346</v>
      </c>
      <c r="L278" s="77">
        <f t="shared" si="76"/>
        <v>5049709</v>
      </c>
      <c r="M278" s="50"/>
      <c r="N278" s="83">
        <f t="shared" si="77"/>
        <v>58982.299000000006</v>
      </c>
      <c r="O278" s="50">
        <f t="shared" si="77"/>
        <v>63833.489000000001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0</v>
      </c>
      <c r="I279" s="55">
        <f>SUM(D279:H279)</f>
        <v>0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51</v>
      </c>
      <c r="E280" s="151">
        <f t="shared" si="78"/>
        <v>28</v>
      </c>
      <c r="F280" s="151">
        <f t="shared" si="78"/>
        <v>1</v>
      </c>
      <c r="G280" s="151">
        <f t="shared" si="78"/>
        <v>33</v>
      </c>
      <c r="H280" s="151">
        <f t="shared" si="78"/>
        <v>2</v>
      </c>
      <c r="I280" s="152">
        <f t="shared" si="78"/>
        <v>115</v>
      </c>
      <c r="J280" s="153">
        <f t="shared" si="78"/>
        <v>1429742</v>
      </c>
      <c r="K280" s="155">
        <f t="shared" si="78"/>
        <v>18050600</v>
      </c>
      <c r="L280" s="155">
        <f t="shared" si="78"/>
        <v>45587255</v>
      </c>
      <c r="M280" s="156"/>
      <c r="N280" s="224">
        <f>SUM(N277:N279)</f>
        <v>485167.82299999974</v>
      </c>
      <c r="O280" s="158">
        <f>SUM(O277:O279)</f>
        <v>691629.43700000027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69</v>
      </c>
      <c r="E281" s="90">
        <f t="shared" si="79"/>
        <v>28</v>
      </c>
      <c r="F281" s="90">
        <f t="shared" si="79"/>
        <v>7</v>
      </c>
      <c r="G281" s="90">
        <f t="shared" si="79"/>
        <v>46</v>
      </c>
      <c r="H281" s="90">
        <f t="shared" si="79"/>
        <v>7</v>
      </c>
      <c r="I281" s="91">
        <f t="shared" si="79"/>
        <v>157</v>
      </c>
      <c r="J281" s="92">
        <f t="shared" si="79"/>
        <v>2174023</v>
      </c>
      <c r="K281" s="93">
        <f t="shared" si="79"/>
        <v>18114693</v>
      </c>
      <c r="L281" s="93">
        <f t="shared" si="79"/>
        <v>59250573</v>
      </c>
      <c r="M281" s="94"/>
      <c r="N281" s="95">
        <f>N275+N280</f>
        <v>594673.3559999998</v>
      </c>
      <c r="O281" s="94">
        <f>O275+O280</f>
        <v>701509.01500000025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612434.3559999998</v>
      </c>
      <c r="O286" s="195">
        <f>O281+O282</f>
        <v>707489.01500000025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65379</v>
      </c>
      <c r="K433" s="209">
        <f>K11</f>
        <v>5883</v>
      </c>
      <c r="L433" s="209">
        <f>L11</f>
        <v>877670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58661</v>
      </c>
      <c r="K434" s="209">
        <f>K33</f>
        <v>5232</v>
      </c>
      <c r="L434" s="209">
        <f>L33</f>
        <v>1081757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67002</v>
      </c>
      <c r="K435" s="209">
        <f>K55</f>
        <v>5832</v>
      </c>
      <c r="L435" s="209">
        <f>L55</f>
        <v>882593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63267</v>
      </c>
      <c r="K436" s="209">
        <f>K77</f>
        <v>5545</v>
      </c>
      <c r="L436" s="209">
        <f>L77</f>
        <v>1124579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61240</v>
      </c>
      <c r="K437" s="209">
        <f>K99</f>
        <v>5212</v>
      </c>
      <c r="L437" s="209">
        <f>L99</f>
        <v>1175428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59204</v>
      </c>
      <c r="K438" s="209">
        <f>K121</f>
        <v>5336</v>
      </c>
      <c r="L438" s="209">
        <f>L121</f>
        <v>1294705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62380</v>
      </c>
      <c r="K439" s="209">
        <f>K143</f>
        <v>5491</v>
      </c>
      <c r="L439" s="209">
        <f>L143</f>
        <v>1247004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61746</v>
      </c>
      <c r="K440" s="209">
        <f>K165</f>
        <v>4903</v>
      </c>
      <c r="L440" s="209">
        <f>L165</f>
        <v>1248767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62825</v>
      </c>
      <c r="K441" s="209">
        <f>K187</f>
        <v>5139</v>
      </c>
      <c r="L441" s="209">
        <f>L187</f>
        <v>1141307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64291</v>
      </c>
      <c r="K442" s="209">
        <f>K209</f>
        <v>5325</v>
      </c>
      <c r="L442" s="209">
        <f>L209</f>
        <v>1257144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63263</v>
      </c>
      <c r="K443" s="209">
        <f>K231</f>
        <v>5374</v>
      </c>
      <c r="L443" s="209">
        <f>L231</f>
        <v>1238503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55023</v>
      </c>
      <c r="K444" s="209">
        <f>K253</f>
        <v>4821</v>
      </c>
      <c r="L444" s="209">
        <f>L253</f>
        <v>1093861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121303</v>
      </c>
      <c r="K449" s="209">
        <f>K16</f>
        <v>1696377</v>
      </c>
      <c r="L449" s="209">
        <f>L16</f>
        <v>4200330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108349</v>
      </c>
      <c r="K450" s="209">
        <f>K38</f>
        <v>1508454</v>
      </c>
      <c r="L450" s="209">
        <f>L38</f>
        <v>3764409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132781</v>
      </c>
      <c r="K451" s="209">
        <f>K60</f>
        <v>1456518</v>
      </c>
      <c r="L451" s="209">
        <f>L60</f>
        <v>4343900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56642</v>
      </c>
      <c r="K452" s="209">
        <f>K82</f>
        <v>683136</v>
      </c>
      <c r="L452" s="209">
        <f>L82</f>
        <v>2020371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107517</v>
      </c>
      <c r="K453" s="209">
        <f>K104</f>
        <v>1150601</v>
      </c>
      <c r="L453" s="209">
        <f>L104</f>
        <v>3943316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108132</v>
      </c>
      <c r="K454" s="209">
        <f>K126</f>
        <v>1361519</v>
      </c>
      <c r="L454" s="209">
        <f>L126</f>
        <v>3529577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109591</v>
      </c>
      <c r="K455" s="209">
        <f>K148</f>
        <v>1373195</v>
      </c>
      <c r="L455" s="209">
        <f>L148</f>
        <v>3904806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135135</v>
      </c>
      <c r="K456" s="209">
        <f>K170</f>
        <v>1846370</v>
      </c>
      <c r="L456" s="209">
        <f>L170</f>
        <v>3990995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137001</v>
      </c>
      <c r="K457" s="209">
        <f>K192</f>
        <v>1597536</v>
      </c>
      <c r="L457" s="209">
        <f>L192</f>
        <v>3974830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138667</v>
      </c>
      <c r="K458" s="209">
        <f>K214</f>
        <v>1699872</v>
      </c>
      <c r="L458" s="209">
        <f>L214</f>
        <v>3660548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133545</v>
      </c>
      <c r="K459" s="209">
        <f>K236</f>
        <v>1755327</v>
      </c>
      <c r="L459" s="209">
        <f>L236</f>
        <v>4016784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141079</v>
      </c>
      <c r="K460" s="209">
        <f>K258</f>
        <v>1921695</v>
      </c>
      <c r="L460" s="209">
        <f>L258</f>
        <v>4237389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186682</v>
      </c>
      <c r="K465" s="209">
        <f>K17</f>
        <v>1702260</v>
      </c>
      <c r="L465" s="209">
        <f>L17</f>
        <v>5078000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167010</v>
      </c>
      <c r="K466" s="209">
        <f>K39</f>
        <v>1513686</v>
      </c>
      <c r="L466" s="209">
        <f>L39</f>
        <v>4846166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199783</v>
      </c>
      <c r="K467" s="209">
        <f>K61</f>
        <v>1462350</v>
      </c>
      <c r="L467" s="209">
        <f>L61</f>
        <v>5226493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119909</v>
      </c>
      <c r="K468" s="209">
        <f>K83</f>
        <v>688681</v>
      </c>
      <c r="L468" s="209">
        <f>L83</f>
        <v>3144950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168757</v>
      </c>
      <c r="K469" s="209">
        <f>K105</f>
        <v>1155813</v>
      </c>
      <c r="L469" s="209">
        <f>L105</f>
        <v>5118744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167336</v>
      </c>
      <c r="K470" s="209">
        <f>K127</f>
        <v>1366855</v>
      </c>
      <c r="L470" s="209">
        <f>L127</f>
        <v>4824282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171971</v>
      </c>
      <c r="K471" s="209">
        <f>K149</f>
        <v>1378686</v>
      </c>
      <c r="L471" s="209">
        <f>L149</f>
        <v>5151810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196881</v>
      </c>
      <c r="K472" s="209">
        <f>K171</f>
        <v>1851273</v>
      </c>
      <c r="L472" s="209">
        <f>L171</f>
        <v>5239762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199826</v>
      </c>
      <c r="K473" s="209">
        <f>K193</f>
        <v>1602675</v>
      </c>
      <c r="L473" s="209">
        <f>L193</f>
        <v>5116137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202958</v>
      </c>
      <c r="K474" s="209">
        <f>K215</f>
        <v>1705197</v>
      </c>
      <c r="L474" s="209">
        <f>L215</f>
        <v>4917692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196808</v>
      </c>
      <c r="K475" s="209">
        <f>K237</f>
        <v>1760701</v>
      </c>
      <c r="L475" s="209">
        <f>L237</f>
        <v>5255287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196102</v>
      </c>
      <c r="K476" s="209">
        <f>K259</f>
        <v>1926516</v>
      </c>
      <c r="L476" s="209">
        <f>L259</f>
        <v>5331250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16383" man="1"/>
    <brk id="421" max="16383" man="1"/>
  </rowBreaks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7BF5-104E-44C3-A7F9-CF139FBEC515}">
  <sheetPr>
    <tabColor theme="0"/>
  </sheetPr>
  <dimension ref="A1:AD480"/>
  <sheetViews>
    <sheetView showGridLines="0" topLeftCell="A22" zoomScaleNormal="100" workbookViewId="0">
      <selection activeCell="N4" sqref="N4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40912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'2011'!N246+(J4/1000)</f>
        <v>18549.499</v>
      </c>
      <c r="O4" s="50">
        <f>'2011'!O246+(K4/1000)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si="0"/>
        <v>6</v>
      </c>
      <c r="J5" s="48">
        <v>17250</v>
      </c>
      <c r="K5" s="48">
        <v>1545</v>
      </c>
      <c r="L5" s="48">
        <v>328619</v>
      </c>
      <c r="M5" s="52"/>
      <c r="N5" s="50">
        <f>'2011'!N247+(J5/1000)</f>
        <v>47719.246000000021</v>
      </c>
      <c r="O5" s="50">
        <f>'2011'!O247+(K5/1000)</f>
        <v>3797.4280000000026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1</v>
      </c>
      <c r="G6" s="46">
        <v>3</v>
      </c>
      <c r="H6" s="46">
        <v>3</v>
      </c>
      <c r="I6" s="47">
        <f t="shared" si="0"/>
        <v>9</v>
      </c>
      <c r="J6" s="48">
        <v>5856</v>
      </c>
      <c r="K6" s="48">
        <v>614</v>
      </c>
      <c r="L6" s="48">
        <v>215298</v>
      </c>
      <c r="M6" s="52"/>
      <c r="N6" s="50">
        <f>'2011'!N248+(J6/1000)</f>
        <v>13078.793</v>
      </c>
      <c r="O6" s="50">
        <f>'2011'!O248+(K6/1000)</f>
        <v>1133.1539999999995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2401</v>
      </c>
      <c r="K7" s="48">
        <v>293</v>
      </c>
      <c r="L7" s="48">
        <v>87867</v>
      </c>
      <c r="M7" s="52"/>
      <c r="N7" s="50">
        <f>'2011'!N249+(J7/1000)</f>
        <v>6003.3960000000015</v>
      </c>
      <c r="O7" s="50">
        <f>'2011'!O249+(K7/1000)</f>
        <v>624.7729999999998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'2011'!N250+(J8/1000)</f>
        <v>1518.1</v>
      </c>
      <c r="O8" s="50">
        <f>'2011'!O250+(K8/1000)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8</v>
      </c>
      <c r="E9" s="46">
        <v>0</v>
      </c>
      <c r="F9" s="46">
        <v>2</v>
      </c>
      <c r="G9" s="46">
        <v>2</v>
      </c>
      <c r="H9" s="46">
        <v>2</v>
      </c>
      <c r="I9" s="47">
        <f t="shared" si="0"/>
        <v>14</v>
      </c>
      <c r="J9" s="48">
        <v>46811</v>
      </c>
      <c r="K9" s="48">
        <v>3637</v>
      </c>
      <c r="L9" s="48">
        <v>596430</v>
      </c>
      <c r="M9" s="52"/>
      <c r="N9" s="50">
        <f>'2011'!N251+(J9/1000)</f>
        <v>19562.238000000012</v>
      </c>
      <c r="O9" s="50">
        <f>'2011'!O251+(K9/1000)</f>
        <v>2348.2000000000003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0</v>
      </c>
      <c r="G10" s="46">
        <v>2</v>
      </c>
      <c r="H10" s="46">
        <v>0</v>
      </c>
      <c r="I10" s="55">
        <f t="shared" si="0"/>
        <v>4</v>
      </c>
      <c r="J10" s="48">
        <v>3587</v>
      </c>
      <c r="K10" s="48">
        <v>0</v>
      </c>
      <c r="L10" s="56">
        <v>14230</v>
      </c>
      <c r="M10" s="57"/>
      <c r="N10" s="50">
        <f>'2011'!N252+(J10/1000)</f>
        <v>1537.3189999999995</v>
      </c>
      <c r="O10" s="50">
        <f>'2011'!O252+(K10/1000)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16</v>
      </c>
      <c r="E11" s="62">
        <f t="shared" si="1"/>
        <v>0</v>
      </c>
      <c r="F11" s="62">
        <f t="shared" si="1"/>
        <v>6</v>
      </c>
      <c r="G11" s="62">
        <f t="shared" si="1"/>
        <v>12</v>
      </c>
      <c r="H11" s="62">
        <f t="shared" si="1"/>
        <v>5</v>
      </c>
      <c r="I11" s="63">
        <f t="shared" si="1"/>
        <v>39</v>
      </c>
      <c r="J11" s="64">
        <f t="shared" si="1"/>
        <v>75905</v>
      </c>
      <c r="K11" s="65">
        <f t="shared" si="1"/>
        <v>6089</v>
      </c>
      <c r="L11" s="66">
        <f t="shared" si="1"/>
        <v>1242444</v>
      </c>
      <c r="M11" s="67"/>
      <c r="N11" s="68">
        <f>SUM(N4:N10)</f>
        <v>107968.59100000006</v>
      </c>
      <c r="O11" s="69">
        <f>SUM(O4:O10)</f>
        <v>9748.2630000000026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39</v>
      </c>
      <c r="E13" s="46">
        <v>24</v>
      </c>
      <c r="F13" s="46">
        <v>1</v>
      </c>
      <c r="G13" s="46">
        <v>29</v>
      </c>
      <c r="H13" s="46">
        <v>0</v>
      </c>
      <c r="I13" s="47">
        <f>SUM(D13:H13)</f>
        <v>93</v>
      </c>
      <c r="J13" s="82">
        <v>98459</v>
      </c>
      <c r="K13" s="82">
        <v>1573062</v>
      </c>
      <c r="L13" s="82">
        <v>3673202</v>
      </c>
      <c r="M13" s="50"/>
      <c r="N13" s="83">
        <f>'2011'!N255+(J13/1000)</f>
        <v>423282.98599999986</v>
      </c>
      <c r="O13" s="50">
        <f>'2011'!O255+(K13/1000)</f>
        <v>593407.15400000033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9</v>
      </c>
      <c r="E14" s="46">
        <v>7</v>
      </c>
      <c r="F14" s="46">
        <v>1</v>
      </c>
      <c r="G14" s="46">
        <v>7</v>
      </c>
      <c r="H14" s="46">
        <v>0</v>
      </c>
      <c r="I14" s="47">
        <f>SUM(D14:H14)</f>
        <v>24</v>
      </c>
      <c r="J14" s="82">
        <v>7369</v>
      </c>
      <c r="K14" s="82">
        <v>21733</v>
      </c>
      <c r="L14" s="82">
        <v>439972</v>
      </c>
      <c r="M14" s="50"/>
      <c r="N14" s="83">
        <f>'2011'!N256+(J14/1000)</f>
        <v>58818.072</v>
      </c>
      <c r="O14" s="50">
        <f>'2011'!O256+(K14/1000)</f>
        <v>62890.54099999999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3</v>
      </c>
      <c r="I15" s="55">
        <f>SUM(D15:H15)</f>
        <v>3</v>
      </c>
      <c r="J15" s="82">
        <v>0</v>
      </c>
      <c r="K15" s="82">
        <v>0</v>
      </c>
      <c r="L15" s="219">
        <v>0</v>
      </c>
      <c r="M15" s="147"/>
      <c r="N15" s="220">
        <f>'2011'!N257+(J15/1000)</f>
        <v>440.27299999999997</v>
      </c>
      <c r="O15" s="50">
        <f>'2011'!O257+(K15/1000)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48</v>
      </c>
      <c r="E16" s="62">
        <f t="shared" si="2"/>
        <v>31</v>
      </c>
      <c r="F16" s="62">
        <f t="shared" si="2"/>
        <v>2</v>
      </c>
      <c r="G16" s="62">
        <f t="shared" si="2"/>
        <v>36</v>
      </c>
      <c r="H16" s="62">
        <f t="shared" si="2"/>
        <v>3</v>
      </c>
      <c r="I16" s="63">
        <f t="shared" si="2"/>
        <v>120</v>
      </c>
      <c r="J16" s="64">
        <f t="shared" si="2"/>
        <v>105828</v>
      </c>
      <c r="K16" s="65">
        <f t="shared" si="2"/>
        <v>1594795</v>
      </c>
      <c r="L16" s="66">
        <f t="shared" si="2"/>
        <v>4113174</v>
      </c>
      <c r="M16" s="67"/>
      <c r="N16" s="221">
        <f>SUM(N13:N15)</f>
        <v>482541.33099999983</v>
      </c>
      <c r="O16" s="69">
        <f>SUM(O13:O15)</f>
        <v>656459.87900000031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64</v>
      </c>
      <c r="E17" s="90">
        <f t="shared" si="3"/>
        <v>31</v>
      </c>
      <c r="F17" s="90">
        <f t="shared" si="3"/>
        <v>8</v>
      </c>
      <c r="G17" s="90">
        <f t="shared" si="3"/>
        <v>48</v>
      </c>
      <c r="H17" s="90">
        <f t="shared" si="3"/>
        <v>8</v>
      </c>
      <c r="I17" s="91">
        <f t="shared" si="3"/>
        <v>159</v>
      </c>
      <c r="J17" s="92">
        <f t="shared" si="3"/>
        <v>181733</v>
      </c>
      <c r="K17" s="93">
        <f t="shared" si="3"/>
        <v>1600884</v>
      </c>
      <c r="L17" s="93">
        <f t="shared" si="3"/>
        <v>5355618</v>
      </c>
      <c r="M17" s="94"/>
      <c r="N17" s="95">
        <f>N11+N16</f>
        <v>590509.9219999999</v>
      </c>
      <c r="O17" s="94">
        <f>O11+O16</f>
        <v>666208.14200000034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608270.9219999999</v>
      </c>
      <c r="O22" s="118">
        <f>O17+O18</f>
        <v>672188.14200000034</v>
      </c>
      <c r="P22" s="119"/>
      <c r="Q22" s="23"/>
      <c r="R22" s="23"/>
    </row>
    <row r="23" spans="1:18" s="24" customFormat="1" ht="23.25" x14ac:dyDescent="0.35">
      <c r="A23" s="120">
        <f>A1+31</f>
        <v>40943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1</v>
      </c>
      <c r="G26" s="46">
        <v>1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4</v>
      </c>
      <c r="E27" s="46">
        <v>0</v>
      </c>
      <c r="F27" s="46">
        <v>2</v>
      </c>
      <c r="G27" s="46">
        <v>0</v>
      </c>
      <c r="H27" s="46">
        <v>0</v>
      </c>
      <c r="I27" s="47">
        <f t="shared" si="4"/>
        <v>6</v>
      </c>
      <c r="J27" s="48">
        <v>18538</v>
      </c>
      <c r="K27" s="48">
        <v>1667</v>
      </c>
      <c r="L27" s="48">
        <v>385013</v>
      </c>
      <c r="M27" s="52"/>
      <c r="N27" s="50">
        <f t="shared" si="5"/>
        <v>47737.784000000021</v>
      </c>
      <c r="O27" s="50">
        <f t="shared" si="5"/>
        <v>3799.0950000000025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2</v>
      </c>
      <c r="H28" s="46">
        <v>3</v>
      </c>
      <c r="I28" s="47">
        <f t="shared" si="4"/>
        <v>9</v>
      </c>
      <c r="J28" s="48">
        <v>5422</v>
      </c>
      <c r="K28" s="48">
        <v>566</v>
      </c>
      <c r="L28" s="48">
        <v>193368</v>
      </c>
      <c r="M28" s="52"/>
      <c r="N28" s="50">
        <f t="shared" si="5"/>
        <v>13084.215</v>
      </c>
      <c r="O28" s="50">
        <f t="shared" si="5"/>
        <v>1133.7199999999996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1</v>
      </c>
      <c r="G29" s="46">
        <v>0</v>
      </c>
      <c r="H29" s="46">
        <v>0</v>
      </c>
      <c r="I29" s="47">
        <f t="shared" si="4"/>
        <v>2</v>
      </c>
      <c r="J29" s="48">
        <v>2179</v>
      </c>
      <c r="K29" s="48">
        <v>266</v>
      </c>
      <c r="L29" s="48">
        <v>74684</v>
      </c>
      <c r="M29" s="52"/>
      <c r="N29" s="50">
        <f t="shared" si="5"/>
        <v>6005.5750000000016</v>
      </c>
      <c r="O29" s="50">
        <f t="shared" si="5"/>
        <v>625.03899999999976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8</v>
      </c>
      <c r="E31" s="46">
        <v>0</v>
      </c>
      <c r="F31" s="46">
        <v>2</v>
      </c>
      <c r="G31" s="46">
        <v>2</v>
      </c>
      <c r="H31" s="46">
        <v>2</v>
      </c>
      <c r="I31" s="47">
        <f t="shared" si="4"/>
        <v>14</v>
      </c>
      <c r="J31" s="48">
        <v>43853</v>
      </c>
      <c r="K31" s="48">
        <v>3550</v>
      </c>
      <c r="L31" s="48">
        <v>552152</v>
      </c>
      <c r="M31" s="52"/>
      <c r="N31" s="50">
        <f t="shared" si="5"/>
        <v>19606.091000000011</v>
      </c>
      <c r="O31" s="50">
        <f t="shared" si="5"/>
        <v>2351.7500000000005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3130</v>
      </c>
      <c r="K32" s="48">
        <v>0</v>
      </c>
      <c r="L32" s="56">
        <v>8733</v>
      </c>
      <c r="M32" s="57"/>
      <c r="N32" s="50">
        <f t="shared" si="5"/>
        <v>1540.4489999999996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L33" si="6">SUM(D26:D32)</f>
        <v>18</v>
      </c>
      <c r="E33" s="62">
        <f t="shared" si="6"/>
        <v>0</v>
      </c>
      <c r="F33" s="62">
        <f t="shared" si="6"/>
        <v>8</v>
      </c>
      <c r="G33" s="62">
        <f t="shared" si="6"/>
        <v>8</v>
      </c>
      <c r="H33" s="62">
        <f t="shared" si="6"/>
        <v>5</v>
      </c>
      <c r="I33" s="63">
        <f t="shared" si="6"/>
        <v>39</v>
      </c>
      <c r="J33" s="64">
        <f t="shared" si="6"/>
        <v>73122</v>
      </c>
      <c r="K33" s="65">
        <f t="shared" si="6"/>
        <v>6049</v>
      </c>
      <c r="L33" s="66">
        <f t="shared" si="6"/>
        <v>1213950</v>
      </c>
      <c r="M33" s="67"/>
      <c r="N33" s="68">
        <f>SUM(N26:N32)</f>
        <v>108041.71300000003</v>
      </c>
      <c r="O33" s="69">
        <f>SUM(O26:O32)</f>
        <v>9754.3120000000017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44</v>
      </c>
      <c r="E35" s="46">
        <v>24</v>
      </c>
      <c r="F35" s="46">
        <v>1</v>
      </c>
      <c r="G35" s="46">
        <v>24</v>
      </c>
      <c r="H35" s="46">
        <v>0</v>
      </c>
      <c r="I35" s="47">
        <f>SUM(D35:H35)</f>
        <v>93</v>
      </c>
      <c r="J35" s="82">
        <v>92910</v>
      </c>
      <c r="K35" s="82">
        <v>1434545</v>
      </c>
      <c r="L35" s="82">
        <v>3366811</v>
      </c>
      <c r="M35" s="50"/>
      <c r="N35" s="83">
        <f t="shared" ref="N35:O37" si="7">N13+(J35/1000)</f>
        <v>423375.89599999983</v>
      </c>
      <c r="O35" s="50">
        <f t="shared" si="7"/>
        <v>594841.69900000037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9</v>
      </c>
      <c r="E36" s="46">
        <v>7</v>
      </c>
      <c r="F36" s="46">
        <v>1</v>
      </c>
      <c r="G36" s="46">
        <v>7</v>
      </c>
      <c r="H36" s="46">
        <v>0</v>
      </c>
      <c r="I36" s="47">
        <f>SUM(D36:H36)</f>
        <v>24</v>
      </c>
      <c r="J36" s="82">
        <v>7684</v>
      </c>
      <c r="K36" s="82">
        <v>22319</v>
      </c>
      <c r="L36" s="82">
        <v>431129</v>
      </c>
      <c r="M36" s="50"/>
      <c r="N36" s="83">
        <f t="shared" si="7"/>
        <v>58825.756000000001</v>
      </c>
      <c r="O36" s="50">
        <f t="shared" si="7"/>
        <v>62912.859999999993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45">
        <v>0</v>
      </c>
      <c r="E37" s="46">
        <v>0</v>
      </c>
      <c r="F37" s="46">
        <v>0</v>
      </c>
      <c r="G37" s="46">
        <v>0</v>
      </c>
      <c r="H37" s="46">
        <v>3</v>
      </c>
      <c r="I37" s="55">
        <f>SUM(D37:H37)</f>
        <v>3</v>
      </c>
      <c r="J37" s="82">
        <v>0</v>
      </c>
      <c r="K37" s="82">
        <v>0</v>
      </c>
      <c r="L37" s="82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53</v>
      </c>
      <c r="E38" s="62">
        <f t="shared" si="8"/>
        <v>31</v>
      </c>
      <c r="F38" s="62">
        <f t="shared" si="8"/>
        <v>2</v>
      </c>
      <c r="G38" s="62">
        <f t="shared" si="8"/>
        <v>31</v>
      </c>
      <c r="H38" s="62">
        <f t="shared" si="8"/>
        <v>3</v>
      </c>
      <c r="I38" s="63">
        <f t="shared" si="8"/>
        <v>120</v>
      </c>
      <c r="J38" s="64">
        <f t="shared" si="8"/>
        <v>100594</v>
      </c>
      <c r="K38" s="65">
        <f t="shared" si="8"/>
        <v>1456864</v>
      </c>
      <c r="L38" s="66">
        <f t="shared" si="8"/>
        <v>3797940</v>
      </c>
      <c r="M38" s="67"/>
      <c r="N38" s="221">
        <f>SUM(N35:N37)</f>
        <v>482641.92499999981</v>
      </c>
      <c r="O38" s="69">
        <f>SUM(O35:O37)</f>
        <v>657916.74300000037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71</v>
      </c>
      <c r="E39" s="90">
        <f t="shared" si="9"/>
        <v>31</v>
      </c>
      <c r="F39" s="90">
        <f t="shared" si="9"/>
        <v>10</v>
      </c>
      <c r="G39" s="90">
        <f t="shared" si="9"/>
        <v>39</v>
      </c>
      <c r="H39" s="90">
        <f t="shared" si="9"/>
        <v>8</v>
      </c>
      <c r="I39" s="91">
        <f t="shared" si="9"/>
        <v>159</v>
      </c>
      <c r="J39" s="92">
        <f t="shared" si="9"/>
        <v>173716</v>
      </c>
      <c r="K39" s="93">
        <f t="shared" si="9"/>
        <v>1462913</v>
      </c>
      <c r="L39" s="93">
        <f t="shared" si="9"/>
        <v>5011890</v>
      </c>
      <c r="M39" s="94"/>
      <c r="N39" s="95">
        <f>N33+N38</f>
        <v>590683.6379999998</v>
      </c>
      <c r="O39" s="94">
        <f>O33+O38</f>
        <v>667671.0550000004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608444.6379999998</v>
      </c>
      <c r="O44" s="121">
        <f>O39+O40</f>
        <v>673651.0550000004</v>
      </c>
      <c r="P44" s="119"/>
      <c r="Q44" s="23"/>
      <c r="R44" s="23"/>
    </row>
    <row r="45" spans="1:18" s="24" customFormat="1" ht="23.25" x14ac:dyDescent="0.35">
      <c r="A45" s="120">
        <f>A23+31</f>
        <v>40974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1</v>
      </c>
      <c r="G48" s="46">
        <v>1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4</v>
      </c>
      <c r="E49" s="46">
        <v>0</v>
      </c>
      <c r="F49" s="46">
        <v>2</v>
      </c>
      <c r="G49" s="46">
        <v>0</v>
      </c>
      <c r="H49" s="46">
        <v>0</v>
      </c>
      <c r="I49" s="47">
        <f t="shared" si="10"/>
        <v>6</v>
      </c>
      <c r="J49" s="48">
        <v>19874</v>
      </c>
      <c r="K49" s="48">
        <v>1764</v>
      </c>
      <c r="L49" s="48">
        <v>424276</v>
      </c>
      <c r="M49" s="52"/>
      <c r="N49" s="50">
        <f t="shared" si="11"/>
        <v>47757.658000000025</v>
      </c>
      <c r="O49" s="50">
        <f t="shared" si="11"/>
        <v>3800.8590000000027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2</v>
      </c>
      <c r="H50" s="46">
        <v>3</v>
      </c>
      <c r="I50" s="47">
        <f t="shared" si="10"/>
        <v>9</v>
      </c>
      <c r="J50" s="48">
        <v>5979</v>
      </c>
      <c r="K50" s="48">
        <v>626</v>
      </c>
      <c r="L50" s="48">
        <v>196863</v>
      </c>
      <c r="M50" s="52"/>
      <c r="N50" s="50">
        <f t="shared" si="11"/>
        <v>13090.194</v>
      </c>
      <c r="O50" s="50">
        <f t="shared" si="11"/>
        <v>1134.3459999999995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2326</v>
      </c>
      <c r="K51" s="48">
        <v>284</v>
      </c>
      <c r="L51" s="48">
        <v>82022</v>
      </c>
      <c r="M51" s="52"/>
      <c r="N51" s="50">
        <f t="shared" si="11"/>
        <v>6007.9010000000017</v>
      </c>
      <c r="O51" s="50">
        <f t="shared" si="11"/>
        <v>625.32299999999975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8</v>
      </c>
      <c r="E53" s="46">
        <v>0</v>
      </c>
      <c r="F53" s="46">
        <v>2</v>
      </c>
      <c r="G53" s="46">
        <v>2</v>
      </c>
      <c r="H53" s="46">
        <v>2</v>
      </c>
      <c r="I53" s="47">
        <f t="shared" si="10"/>
        <v>14</v>
      </c>
      <c r="J53" s="48">
        <v>43876</v>
      </c>
      <c r="K53" s="48">
        <v>3642</v>
      </c>
      <c r="L53" s="48">
        <v>575115</v>
      </c>
      <c r="M53" s="52"/>
      <c r="N53" s="50">
        <f t="shared" si="11"/>
        <v>19649.967000000011</v>
      </c>
      <c r="O53" s="50">
        <f t="shared" si="11"/>
        <v>2355.3920000000003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0</v>
      </c>
      <c r="G54" s="46">
        <v>2</v>
      </c>
      <c r="H54" s="46">
        <v>0</v>
      </c>
      <c r="I54" s="55">
        <f t="shared" si="10"/>
        <v>4</v>
      </c>
      <c r="J54" s="48">
        <v>2974</v>
      </c>
      <c r="K54" s="48">
        <v>0</v>
      </c>
      <c r="L54" s="56">
        <v>6389</v>
      </c>
      <c r="M54" s="57"/>
      <c r="N54" s="50">
        <f t="shared" si="11"/>
        <v>1543.4229999999995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L55" si="12">SUM(D48:D54)</f>
        <v>18</v>
      </c>
      <c r="E55" s="62">
        <f t="shared" si="12"/>
        <v>0</v>
      </c>
      <c r="F55" s="62">
        <f t="shared" si="12"/>
        <v>8</v>
      </c>
      <c r="G55" s="62">
        <f t="shared" si="12"/>
        <v>8</v>
      </c>
      <c r="H55" s="62">
        <f t="shared" si="12"/>
        <v>5</v>
      </c>
      <c r="I55" s="63">
        <f t="shared" si="12"/>
        <v>39</v>
      </c>
      <c r="J55" s="64">
        <f t="shared" si="12"/>
        <v>75029</v>
      </c>
      <c r="K55" s="65">
        <f t="shared" si="12"/>
        <v>6316</v>
      </c>
      <c r="L55" s="66">
        <f t="shared" si="12"/>
        <v>1284665</v>
      </c>
      <c r="M55" s="67"/>
      <c r="N55" s="68">
        <f>SUM(N48:N54)</f>
        <v>108116.74200000004</v>
      </c>
      <c r="O55" s="69">
        <f>SUM(O48:O54)</f>
        <v>9760.6280000000024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44</v>
      </c>
      <c r="E57" s="46">
        <v>20</v>
      </c>
      <c r="F57" s="46">
        <v>0</v>
      </c>
      <c r="G57" s="46">
        <v>29</v>
      </c>
      <c r="H57" s="46">
        <v>0</v>
      </c>
      <c r="I57" s="47">
        <f>SUM(D57:H57)</f>
        <v>93</v>
      </c>
      <c r="J57" s="82">
        <v>96973</v>
      </c>
      <c r="K57" s="82">
        <v>1490335</v>
      </c>
      <c r="L57" s="82">
        <v>3538364</v>
      </c>
      <c r="M57" s="50"/>
      <c r="N57" s="83">
        <f t="shared" ref="N57:O59" si="13">N35+(J57/1000)</f>
        <v>423472.86899999983</v>
      </c>
      <c r="O57" s="50">
        <f t="shared" si="13"/>
        <v>596332.03400000033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9</v>
      </c>
      <c r="E58" s="46">
        <v>7</v>
      </c>
      <c r="F58" s="46">
        <v>1</v>
      </c>
      <c r="G58" s="46">
        <v>6</v>
      </c>
      <c r="H58" s="46">
        <v>1</v>
      </c>
      <c r="I58" s="47">
        <f>SUM(D58:H58)</f>
        <v>24</v>
      </c>
      <c r="J58" s="82">
        <v>8297</v>
      </c>
      <c r="K58" s="82">
        <v>22649</v>
      </c>
      <c r="L58" s="82">
        <v>492895</v>
      </c>
      <c r="M58" s="50"/>
      <c r="N58" s="83">
        <f t="shared" si="13"/>
        <v>58834.053</v>
      </c>
      <c r="O58" s="50">
        <f t="shared" si="13"/>
        <v>62935.508999999991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45">
        <v>0</v>
      </c>
      <c r="E59" s="46">
        <v>0</v>
      </c>
      <c r="F59" s="46">
        <v>0</v>
      </c>
      <c r="G59" s="46">
        <v>0</v>
      </c>
      <c r="H59" s="46">
        <v>3</v>
      </c>
      <c r="I59" s="55">
        <f>SUM(D59:H59)</f>
        <v>3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53</v>
      </c>
      <c r="E60" s="62">
        <f t="shared" si="14"/>
        <v>27</v>
      </c>
      <c r="F60" s="62">
        <f t="shared" si="14"/>
        <v>1</v>
      </c>
      <c r="G60" s="62">
        <f t="shared" si="14"/>
        <v>35</v>
      </c>
      <c r="H60" s="62">
        <f t="shared" si="14"/>
        <v>4</v>
      </c>
      <c r="I60" s="63">
        <f t="shared" si="14"/>
        <v>120</v>
      </c>
      <c r="J60" s="64">
        <f t="shared" si="14"/>
        <v>105270</v>
      </c>
      <c r="K60" s="65">
        <f t="shared" si="14"/>
        <v>1512984</v>
      </c>
      <c r="L60" s="66">
        <f t="shared" si="14"/>
        <v>4031259</v>
      </c>
      <c r="M60" s="67"/>
      <c r="N60" s="221">
        <f>SUM(N57:N59)</f>
        <v>482747.19499999983</v>
      </c>
      <c r="O60" s="69">
        <f>SUM(O57:O59)</f>
        <v>659429.7270000003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71</v>
      </c>
      <c r="E61" s="90">
        <f t="shared" si="15"/>
        <v>27</v>
      </c>
      <c r="F61" s="90">
        <f t="shared" si="15"/>
        <v>9</v>
      </c>
      <c r="G61" s="90">
        <f t="shared" si="15"/>
        <v>43</v>
      </c>
      <c r="H61" s="90">
        <f t="shared" si="15"/>
        <v>9</v>
      </c>
      <c r="I61" s="91">
        <f t="shared" si="15"/>
        <v>159</v>
      </c>
      <c r="J61" s="92">
        <f t="shared" si="15"/>
        <v>180299</v>
      </c>
      <c r="K61" s="93">
        <f t="shared" si="15"/>
        <v>1519300</v>
      </c>
      <c r="L61" s="93">
        <f t="shared" si="15"/>
        <v>5315924</v>
      </c>
      <c r="M61" s="94"/>
      <c r="N61" s="95">
        <f>N55+N60</f>
        <v>590863.93699999992</v>
      </c>
      <c r="O61" s="94">
        <f>O55+O60</f>
        <v>669190.35500000033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608624.93699999992</v>
      </c>
      <c r="O66" s="121">
        <f>O61+O62</f>
        <v>675170.35500000033</v>
      </c>
      <c r="P66" s="119"/>
      <c r="Q66" s="23"/>
      <c r="R66" s="23"/>
    </row>
    <row r="67" spans="1:18" s="24" customFormat="1" ht="23.25" x14ac:dyDescent="0.35">
      <c r="A67" s="120">
        <f>A45+31</f>
        <v>41005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1</v>
      </c>
      <c r="G70" s="46">
        <v>1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4</v>
      </c>
      <c r="E71" s="46">
        <v>0</v>
      </c>
      <c r="F71" s="46">
        <v>2</v>
      </c>
      <c r="G71" s="46">
        <v>0</v>
      </c>
      <c r="H71" s="46">
        <v>0</v>
      </c>
      <c r="I71" s="47">
        <f t="shared" si="16"/>
        <v>6</v>
      </c>
      <c r="J71" s="48">
        <v>14271</v>
      </c>
      <c r="K71" s="48">
        <v>1290</v>
      </c>
      <c r="L71" s="48">
        <v>358369</v>
      </c>
      <c r="M71" s="52"/>
      <c r="N71" s="50">
        <f t="shared" si="17"/>
        <v>47771.929000000026</v>
      </c>
      <c r="O71" s="50">
        <f t="shared" si="17"/>
        <v>3802.1490000000026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2</v>
      </c>
      <c r="H72" s="46">
        <v>3</v>
      </c>
      <c r="I72" s="47">
        <f t="shared" si="16"/>
        <v>9</v>
      </c>
      <c r="J72" s="48">
        <v>5710</v>
      </c>
      <c r="K72" s="48">
        <v>605</v>
      </c>
      <c r="L72" s="48">
        <v>189016</v>
      </c>
      <c r="M72" s="52"/>
      <c r="N72" s="50">
        <f t="shared" si="17"/>
        <v>13095.903999999999</v>
      </c>
      <c r="O72" s="50">
        <f t="shared" si="17"/>
        <v>1134.9509999999996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si="16"/>
        <v>2</v>
      </c>
      <c r="J73" s="48">
        <v>2195</v>
      </c>
      <c r="K73" s="48">
        <v>268</v>
      </c>
      <c r="L73" s="48">
        <v>78944</v>
      </c>
      <c r="M73" s="52"/>
      <c r="N73" s="50">
        <f t="shared" si="17"/>
        <v>6010.0960000000014</v>
      </c>
      <c r="O73" s="50">
        <f t="shared" si="17"/>
        <v>625.59099999999978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8</v>
      </c>
      <c r="E75" s="46">
        <v>0</v>
      </c>
      <c r="F75" s="46">
        <v>2</v>
      </c>
      <c r="G75" s="46">
        <v>2</v>
      </c>
      <c r="H75" s="46">
        <v>2</v>
      </c>
      <c r="I75" s="47">
        <f t="shared" si="16"/>
        <v>14</v>
      </c>
      <c r="J75" s="48">
        <v>38599</v>
      </c>
      <c r="K75" s="48">
        <v>2973</v>
      </c>
      <c r="L75" s="48">
        <v>549766</v>
      </c>
      <c r="M75" s="52"/>
      <c r="N75" s="50">
        <f t="shared" si="17"/>
        <v>19688.56600000001</v>
      </c>
      <c r="O75" s="50">
        <f t="shared" si="17"/>
        <v>2358.3650000000002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0</v>
      </c>
      <c r="G76" s="46">
        <v>2</v>
      </c>
      <c r="H76" s="46">
        <v>0</v>
      </c>
      <c r="I76" s="55">
        <f t="shared" si="16"/>
        <v>4</v>
      </c>
      <c r="J76" s="48">
        <v>3388</v>
      </c>
      <c r="K76" s="48">
        <v>0</v>
      </c>
      <c r="L76" s="56">
        <v>11337</v>
      </c>
      <c r="M76" s="57"/>
      <c r="N76" s="50">
        <f t="shared" si="17"/>
        <v>1546.8109999999995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L77" si="18">SUM(D70:D76)</f>
        <v>18</v>
      </c>
      <c r="E77" s="62">
        <f t="shared" si="18"/>
        <v>0</v>
      </c>
      <c r="F77" s="62">
        <f t="shared" si="18"/>
        <v>8</v>
      </c>
      <c r="G77" s="62">
        <f t="shared" si="18"/>
        <v>8</v>
      </c>
      <c r="H77" s="62">
        <f t="shared" si="18"/>
        <v>5</v>
      </c>
      <c r="I77" s="63">
        <f t="shared" si="18"/>
        <v>39</v>
      </c>
      <c r="J77" s="64">
        <f t="shared" si="18"/>
        <v>64163</v>
      </c>
      <c r="K77" s="65">
        <f t="shared" si="18"/>
        <v>5136</v>
      </c>
      <c r="L77" s="66">
        <f t="shared" si="18"/>
        <v>1187432</v>
      </c>
      <c r="M77" s="67"/>
      <c r="N77" s="68">
        <f>SUM(N70:N76)</f>
        <v>108180.90500000004</v>
      </c>
      <c r="O77" s="69">
        <f>SUM(O70:O76)</f>
        <v>9765.764000000001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45</v>
      </c>
      <c r="E79" s="46">
        <v>18</v>
      </c>
      <c r="F79" s="46">
        <v>0</v>
      </c>
      <c r="G79" s="46">
        <v>30</v>
      </c>
      <c r="H79" s="46">
        <v>0</v>
      </c>
      <c r="I79" s="47">
        <f>SUM(D79:H79)</f>
        <v>93</v>
      </c>
      <c r="J79" s="82">
        <v>96800</v>
      </c>
      <c r="K79" s="82">
        <v>1582318</v>
      </c>
      <c r="L79" s="82">
        <v>3443127</v>
      </c>
      <c r="M79" s="50"/>
      <c r="N79" s="83">
        <f t="shared" ref="N79:O81" si="19">N57+(J79/1000)</f>
        <v>423569.66899999982</v>
      </c>
      <c r="O79" s="50">
        <f t="shared" si="19"/>
        <v>597914.3520000003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9</v>
      </c>
      <c r="E80" s="46">
        <v>7</v>
      </c>
      <c r="F80" s="46">
        <v>1</v>
      </c>
      <c r="G80" s="46">
        <v>5</v>
      </c>
      <c r="H80" s="46">
        <v>2</v>
      </c>
      <c r="I80" s="47">
        <f>SUM(D80:H80)</f>
        <v>24</v>
      </c>
      <c r="J80" s="82">
        <v>2254</v>
      </c>
      <c r="K80" s="82">
        <v>5953</v>
      </c>
      <c r="L80" s="82">
        <v>132298</v>
      </c>
      <c r="M80" s="50"/>
      <c r="N80" s="83">
        <f t="shared" si="19"/>
        <v>58836.307000000001</v>
      </c>
      <c r="O80" s="50">
        <f t="shared" si="19"/>
        <v>62941.461999999992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45">
        <v>0</v>
      </c>
      <c r="E81" s="46">
        <v>0</v>
      </c>
      <c r="F81" s="46">
        <v>0</v>
      </c>
      <c r="G81" s="46">
        <v>0</v>
      </c>
      <c r="H81" s="46">
        <v>3</v>
      </c>
      <c r="I81" s="55">
        <f>SUM(D81:H81)</f>
        <v>3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54</v>
      </c>
      <c r="E82" s="62">
        <f t="shared" si="20"/>
        <v>25</v>
      </c>
      <c r="F82" s="62">
        <f t="shared" si="20"/>
        <v>1</v>
      </c>
      <c r="G82" s="62">
        <f t="shared" si="20"/>
        <v>35</v>
      </c>
      <c r="H82" s="62">
        <f t="shared" si="20"/>
        <v>5</v>
      </c>
      <c r="I82" s="63">
        <f t="shared" si="20"/>
        <v>120</v>
      </c>
      <c r="J82" s="64">
        <f t="shared" si="20"/>
        <v>99054</v>
      </c>
      <c r="K82" s="65">
        <f t="shared" si="20"/>
        <v>1588271</v>
      </c>
      <c r="L82" s="66">
        <f t="shared" si="20"/>
        <v>3575425</v>
      </c>
      <c r="M82" s="67"/>
      <c r="N82" s="221">
        <f>SUM(N79:N81)</f>
        <v>482846.24899999978</v>
      </c>
      <c r="O82" s="69">
        <f>SUM(O79:O81)</f>
        <v>661017.99800000025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72</v>
      </c>
      <c r="E83" s="90">
        <f t="shared" si="21"/>
        <v>25</v>
      </c>
      <c r="F83" s="90">
        <f t="shared" si="21"/>
        <v>9</v>
      </c>
      <c r="G83" s="90">
        <f t="shared" si="21"/>
        <v>43</v>
      </c>
      <c r="H83" s="90">
        <f t="shared" si="21"/>
        <v>10</v>
      </c>
      <c r="I83" s="91">
        <f t="shared" si="21"/>
        <v>159</v>
      </c>
      <c r="J83" s="92">
        <f t="shared" si="21"/>
        <v>163217</v>
      </c>
      <c r="K83" s="93">
        <f t="shared" si="21"/>
        <v>1593407</v>
      </c>
      <c r="L83" s="93">
        <f t="shared" si="21"/>
        <v>4762857</v>
      </c>
      <c r="M83" s="94"/>
      <c r="N83" s="95">
        <f>N77+N82</f>
        <v>591027.15399999986</v>
      </c>
      <c r="O83" s="94">
        <f>O77+O82</f>
        <v>670783.76200000022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608788.15399999986</v>
      </c>
      <c r="O88" s="121">
        <f>O83+O84</f>
        <v>676763.76200000022</v>
      </c>
      <c r="P88" s="119"/>
      <c r="Q88" s="23"/>
      <c r="R88" s="23"/>
    </row>
    <row r="89" spans="1:18" s="24" customFormat="1" ht="23.25" x14ac:dyDescent="0.35">
      <c r="A89" s="120">
        <f>A67+31</f>
        <v>41036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1</v>
      </c>
      <c r="G93" s="46">
        <v>1</v>
      </c>
      <c r="H93" s="46">
        <v>0</v>
      </c>
      <c r="I93" s="47">
        <f t="shared" si="22"/>
        <v>6</v>
      </c>
      <c r="J93" s="48">
        <v>19829</v>
      </c>
      <c r="K93" s="48">
        <v>1855</v>
      </c>
      <c r="L93" s="48">
        <v>449878</v>
      </c>
      <c r="M93" s="52"/>
      <c r="N93" s="50">
        <f t="shared" si="23"/>
        <v>47791.758000000023</v>
      </c>
      <c r="O93" s="50">
        <f t="shared" si="23"/>
        <v>3804.0040000000026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2</v>
      </c>
      <c r="H94" s="46">
        <v>3</v>
      </c>
      <c r="I94" s="47">
        <f t="shared" si="22"/>
        <v>9</v>
      </c>
      <c r="J94" s="48">
        <v>5672</v>
      </c>
      <c r="K94" s="48">
        <v>602</v>
      </c>
      <c r="L94" s="48">
        <v>189196</v>
      </c>
      <c r="M94" s="52"/>
      <c r="N94" s="50">
        <f t="shared" si="23"/>
        <v>13101.575999999999</v>
      </c>
      <c r="O94" s="50">
        <f t="shared" si="23"/>
        <v>1135.5529999999997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1</v>
      </c>
      <c r="E95" s="46">
        <v>0</v>
      </c>
      <c r="F95" s="46">
        <v>1</v>
      </c>
      <c r="G95" s="46">
        <v>0</v>
      </c>
      <c r="H95" s="46">
        <v>0</v>
      </c>
      <c r="I95" s="47">
        <f t="shared" si="22"/>
        <v>2</v>
      </c>
      <c r="J95" s="48">
        <v>2268</v>
      </c>
      <c r="K95" s="48">
        <v>277</v>
      </c>
      <c r="L95" s="48">
        <v>80370</v>
      </c>
      <c r="M95" s="52"/>
      <c r="N95" s="50">
        <f t="shared" si="23"/>
        <v>6012.3640000000014</v>
      </c>
      <c r="O95" s="50">
        <f t="shared" si="23"/>
        <v>625.86799999999982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8</v>
      </c>
      <c r="E97" s="46">
        <v>0</v>
      </c>
      <c r="F97" s="46">
        <v>2</v>
      </c>
      <c r="G97" s="46">
        <v>2</v>
      </c>
      <c r="H97" s="46">
        <v>2</v>
      </c>
      <c r="I97" s="47">
        <f t="shared" si="22"/>
        <v>14</v>
      </c>
      <c r="J97" s="48">
        <v>37663</v>
      </c>
      <c r="K97" s="48">
        <v>2721</v>
      </c>
      <c r="L97" s="48">
        <v>594972</v>
      </c>
      <c r="M97" s="52"/>
      <c r="N97" s="50">
        <f t="shared" si="23"/>
        <v>19726.22900000001</v>
      </c>
      <c r="O97" s="50">
        <f t="shared" si="23"/>
        <v>2361.0860000000002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3437</v>
      </c>
      <c r="K98" s="48">
        <v>0</v>
      </c>
      <c r="L98" s="56">
        <v>11044</v>
      </c>
      <c r="M98" s="57"/>
      <c r="N98" s="50">
        <f t="shared" si="23"/>
        <v>1550.2479999999994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L99" si="24">SUM(D92:D98)</f>
        <v>18</v>
      </c>
      <c r="E99" s="62">
        <f t="shared" si="24"/>
        <v>0</v>
      </c>
      <c r="F99" s="62">
        <f t="shared" si="24"/>
        <v>6</v>
      </c>
      <c r="G99" s="62">
        <f t="shared" si="24"/>
        <v>10</v>
      </c>
      <c r="H99" s="62">
        <f t="shared" si="24"/>
        <v>5</v>
      </c>
      <c r="I99" s="63">
        <f t="shared" si="24"/>
        <v>39</v>
      </c>
      <c r="J99" s="64">
        <f t="shared" si="24"/>
        <v>68869</v>
      </c>
      <c r="K99" s="65">
        <f t="shared" si="24"/>
        <v>5455</v>
      </c>
      <c r="L99" s="66">
        <f t="shared" si="24"/>
        <v>1325460</v>
      </c>
      <c r="M99" s="67"/>
      <c r="N99" s="68">
        <f>SUM(N92:N98)</f>
        <v>108249.77400000003</v>
      </c>
      <c r="O99" s="69">
        <f>SUM(O92:O98)</f>
        <v>9771.2190000000028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44</v>
      </c>
      <c r="E101" s="46">
        <v>18</v>
      </c>
      <c r="F101" s="46">
        <v>0</v>
      </c>
      <c r="G101" s="46">
        <v>31</v>
      </c>
      <c r="H101" s="46">
        <v>0</v>
      </c>
      <c r="I101" s="47">
        <f>SUM(D101:H101)</f>
        <v>93</v>
      </c>
      <c r="J101" s="82">
        <v>100505</v>
      </c>
      <c r="K101" s="82">
        <v>1108396</v>
      </c>
      <c r="L101" s="82">
        <v>3637108</v>
      </c>
      <c r="M101" s="50"/>
      <c r="N101" s="83">
        <f t="shared" ref="N101:O103" si="25">N79+(J101/1000)</f>
        <v>423670.17399999982</v>
      </c>
      <c r="O101" s="50">
        <f t="shared" si="25"/>
        <v>599022.74800000025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8</v>
      </c>
      <c r="E102" s="46">
        <v>7</v>
      </c>
      <c r="F102" s="46">
        <v>1</v>
      </c>
      <c r="G102" s="46">
        <v>8</v>
      </c>
      <c r="H102" s="46">
        <v>0</v>
      </c>
      <c r="I102" s="47">
        <f>SUM(D102:H102)</f>
        <v>24</v>
      </c>
      <c r="J102" s="82">
        <v>1238</v>
      </c>
      <c r="K102" s="82">
        <v>4184</v>
      </c>
      <c r="L102" s="82">
        <v>86078</v>
      </c>
      <c r="M102" s="50"/>
      <c r="N102" s="83">
        <f t="shared" si="25"/>
        <v>58837.544999999998</v>
      </c>
      <c r="O102" s="50">
        <f t="shared" si="25"/>
        <v>62945.645999999993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45">
        <v>0</v>
      </c>
      <c r="E103" s="46">
        <v>0</v>
      </c>
      <c r="F103" s="46">
        <v>0</v>
      </c>
      <c r="G103" s="46">
        <v>0</v>
      </c>
      <c r="H103" s="46">
        <v>3</v>
      </c>
      <c r="I103" s="55">
        <f>SUM(D103:H103)</f>
        <v>3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52</v>
      </c>
      <c r="E104" s="62">
        <f t="shared" si="26"/>
        <v>25</v>
      </c>
      <c r="F104" s="62">
        <f t="shared" si="26"/>
        <v>1</v>
      </c>
      <c r="G104" s="62">
        <f t="shared" si="26"/>
        <v>39</v>
      </c>
      <c r="H104" s="62">
        <f t="shared" si="26"/>
        <v>3</v>
      </c>
      <c r="I104" s="63">
        <f t="shared" si="26"/>
        <v>120</v>
      </c>
      <c r="J104" s="64">
        <f t="shared" si="26"/>
        <v>101743</v>
      </c>
      <c r="K104" s="65">
        <f t="shared" si="26"/>
        <v>1112580</v>
      </c>
      <c r="L104" s="66">
        <f t="shared" si="26"/>
        <v>3723186</v>
      </c>
      <c r="M104" s="67"/>
      <c r="N104" s="221">
        <f>SUM(N101:N103)</f>
        <v>482947.99199999979</v>
      </c>
      <c r="O104" s="69">
        <f>SUM(O101:O103)</f>
        <v>662130.57800000021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70</v>
      </c>
      <c r="E105" s="90">
        <f t="shared" si="27"/>
        <v>25</v>
      </c>
      <c r="F105" s="90">
        <f t="shared" si="27"/>
        <v>7</v>
      </c>
      <c r="G105" s="90">
        <f t="shared" si="27"/>
        <v>49</v>
      </c>
      <c r="H105" s="90">
        <f t="shared" si="27"/>
        <v>8</v>
      </c>
      <c r="I105" s="91">
        <f t="shared" si="27"/>
        <v>159</v>
      </c>
      <c r="J105" s="92">
        <f t="shared" si="27"/>
        <v>170612</v>
      </c>
      <c r="K105" s="93">
        <f t="shared" si="27"/>
        <v>1118035</v>
      </c>
      <c r="L105" s="93">
        <f t="shared" si="27"/>
        <v>5048646</v>
      </c>
      <c r="M105" s="94"/>
      <c r="N105" s="95">
        <f>N99+N104</f>
        <v>591197.76599999983</v>
      </c>
      <c r="O105" s="94">
        <f>O99+O104</f>
        <v>671901.79700000025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608958.76599999983</v>
      </c>
      <c r="O110" s="121">
        <f>O105+O106</f>
        <v>677881.79700000025</v>
      </c>
      <c r="P110" s="119"/>
      <c r="Q110" s="23"/>
      <c r="R110" s="23"/>
    </row>
    <row r="111" spans="1:18" s="24" customFormat="1" ht="23.25" x14ac:dyDescent="0.35">
      <c r="A111" s="120">
        <f>A89+31</f>
        <v>41067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5</v>
      </c>
      <c r="E115" s="46">
        <v>0</v>
      </c>
      <c r="F115" s="46">
        <v>1</v>
      </c>
      <c r="G115" s="46">
        <v>1</v>
      </c>
      <c r="H115" s="46">
        <v>0</v>
      </c>
      <c r="I115" s="47">
        <f t="shared" si="28"/>
        <v>7</v>
      </c>
      <c r="J115" s="48">
        <v>21158</v>
      </c>
      <c r="K115" s="48">
        <v>1903</v>
      </c>
      <c r="L115" s="48">
        <v>420425</v>
      </c>
      <c r="M115" s="52"/>
      <c r="N115" s="50">
        <f t="shared" si="29"/>
        <v>47812.916000000027</v>
      </c>
      <c r="O115" s="50">
        <f t="shared" si="29"/>
        <v>3805.9070000000024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2</v>
      </c>
      <c r="H116" s="46">
        <v>3</v>
      </c>
      <c r="I116" s="47">
        <f t="shared" si="28"/>
        <v>9</v>
      </c>
      <c r="J116" s="48">
        <v>5508</v>
      </c>
      <c r="K116" s="48">
        <v>566</v>
      </c>
      <c r="L116" s="48">
        <v>176522</v>
      </c>
      <c r="M116" s="52"/>
      <c r="N116" s="50">
        <f t="shared" si="29"/>
        <v>13107.083999999999</v>
      </c>
      <c r="O116" s="50">
        <f t="shared" si="29"/>
        <v>1136.1189999999997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1</v>
      </c>
      <c r="E117" s="46">
        <v>0</v>
      </c>
      <c r="F117" s="46">
        <v>1</v>
      </c>
      <c r="G117" s="46">
        <v>0</v>
      </c>
      <c r="H117" s="46">
        <v>0</v>
      </c>
      <c r="I117" s="47">
        <f t="shared" si="28"/>
        <v>2</v>
      </c>
      <c r="J117" s="48">
        <v>2192</v>
      </c>
      <c r="K117" s="48">
        <v>267</v>
      </c>
      <c r="L117" s="48">
        <v>78789</v>
      </c>
      <c r="M117" s="52"/>
      <c r="N117" s="50">
        <f t="shared" si="29"/>
        <v>6014.5560000000014</v>
      </c>
      <c r="O117" s="50">
        <f t="shared" si="29"/>
        <v>626.13499999999988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8</v>
      </c>
      <c r="E119" s="46">
        <v>0</v>
      </c>
      <c r="F119" s="46">
        <v>2</v>
      </c>
      <c r="G119" s="46">
        <v>2</v>
      </c>
      <c r="H119" s="46">
        <v>2</v>
      </c>
      <c r="I119" s="47">
        <f t="shared" si="28"/>
        <v>14</v>
      </c>
      <c r="J119" s="48">
        <v>43789</v>
      </c>
      <c r="K119" s="48">
        <v>3635</v>
      </c>
      <c r="L119" s="48">
        <v>638289</v>
      </c>
      <c r="M119" s="52"/>
      <c r="N119" s="50">
        <f t="shared" si="29"/>
        <v>19770.018000000011</v>
      </c>
      <c r="O119" s="50">
        <f t="shared" si="29"/>
        <v>2364.7210000000005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2526</v>
      </c>
      <c r="K120" s="48">
        <v>0</v>
      </c>
      <c r="L120" s="56">
        <v>6042</v>
      </c>
      <c r="M120" s="57"/>
      <c r="N120" s="50">
        <f t="shared" si="29"/>
        <v>1552.7739999999994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L121" si="30">SUM(D114:D120)</f>
        <v>19</v>
      </c>
      <c r="E121" s="62">
        <f t="shared" si="30"/>
        <v>0</v>
      </c>
      <c r="F121" s="62">
        <f t="shared" si="30"/>
        <v>6</v>
      </c>
      <c r="G121" s="62">
        <f t="shared" si="30"/>
        <v>10</v>
      </c>
      <c r="H121" s="62">
        <f t="shared" si="30"/>
        <v>5</v>
      </c>
      <c r="I121" s="63">
        <f t="shared" si="30"/>
        <v>40</v>
      </c>
      <c r="J121" s="64">
        <f t="shared" si="30"/>
        <v>75173</v>
      </c>
      <c r="K121" s="65">
        <f t="shared" si="30"/>
        <v>6371</v>
      </c>
      <c r="L121" s="66">
        <f t="shared" si="30"/>
        <v>1320067</v>
      </c>
      <c r="M121" s="67"/>
      <c r="N121" s="68">
        <f>SUM(N114:N120)</f>
        <v>108324.94700000004</v>
      </c>
      <c r="O121" s="69">
        <f>SUM(O114:O120)</f>
        <v>9777.590000000002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43</v>
      </c>
      <c r="E123" s="46">
        <v>18</v>
      </c>
      <c r="F123" s="46">
        <v>13</v>
      </c>
      <c r="G123" s="46">
        <v>19</v>
      </c>
      <c r="H123" s="46">
        <v>0</v>
      </c>
      <c r="I123" s="47">
        <f>SUM(D123:H123)</f>
        <v>93</v>
      </c>
      <c r="J123" s="82">
        <v>97574</v>
      </c>
      <c r="K123" s="82">
        <v>1102334</v>
      </c>
      <c r="L123" s="82">
        <v>3598497</v>
      </c>
      <c r="M123" s="50"/>
      <c r="N123" s="83">
        <f t="shared" ref="N123:O125" si="31">N101+(J123/1000)</f>
        <v>423767.74799999985</v>
      </c>
      <c r="O123" s="50">
        <f t="shared" si="31"/>
        <v>600125.08200000029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9</v>
      </c>
      <c r="E124" s="46">
        <v>7</v>
      </c>
      <c r="F124" s="46">
        <v>1</v>
      </c>
      <c r="G124" s="46">
        <v>7</v>
      </c>
      <c r="H124" s="46">
        <v>0</v>
      </c>
      <c r="I124" s="47">
        <f>SUM(D124:H124)</f>
        <v>24</v>
      </c>
      <c r="J124" s="82">
        <v>5949</v>
      </c>
      <c r="K124" s="82">
        <v>21082</v>
      </c>
      <c r="L124" s="82">
        <v>436435</v>
      </c>
      <c r="M124" s="50"/>
      <c r="N124" s="83">
        <f t="shared" si="31"/>
        <v>58843.493999999999</v>
      </c>
      <c r="O124" s="50">
        <f t="shared" si="31"/>
        <v>62966.727999999996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45">
        <v>0</v>
      </c>
      <c r="E125" s="46">
        <v>0</v>
      </c>
      <c r="F125" s="46">
        <v>0</v>
      </c>
      <c r="G125" s="46">
        <v>0</v>
      </c>
      <c r="H125" s="46">
        <v>3</v>
      </c>
      <c r="I125" s="55">
        <f>SUM(D125:H125)</f>
        <v>3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52</v>
      </c>
      <c r="E126" s="62">
        <f t="shared" si="32"/>
        <v>25</v>
      </c>
      <c r="F126" s="62">
        <f t="shared" si="32"/>
        <v>14</v>
      </c>
      <c r="G126" s="62">
        <f t="shared" si="32"/>
        <v>26</v>
      </c>
      <c r="H126" s="62">
        <f t="shared" si="32"/>
        <v>3</v>
      </c>
      <c r="I126" s="63">
        <f t="shared" si="32"/>
        <v>120</v>
      </c>
      <c r="J126" s="64">
        <f t="shared" si="32"/>
        <v>103523</v>
      </c>
      <c r="K126" s="65">
        <f t="shared" si="32"/>
        <v>1123416</v>
      </c>
      <c r="L126" s="66">
        <f t="shared" si="32"/>
        <v>4034932</v>
      </c>
      <c r="M126" s="67"/>
      <c r="N126" s="221">
        <f>SUM(N123:N125)</f>
        <v>483051.51499999984</v>
      </c>
      <c r="O126" s="69">
        <f>SUM(O123:O125)</f>
        <v>663253.9940000003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71</v>
      </c>
      <c r="E127" s="90">
        <f t="shared" si="33"/>
        <v>25</v>
      </c>
      <c r="F127" s="90">
        <f t="shared" si="33"/>
        <v>20</v>
      </c>
      <c r="G127" s="90">
        <f t="shared" si="33"/>
        <v>36</v>
      </c>
      <c r="H127" s="90">
        <f t="shared" si="33"/>
        <v>8</v>
      </c>
      <c r="I127" s="91">
        <f t="shared" si="33"/>
        <v>160</v>
      </c>
      <c r="J127" s="92">
        <f t="shared" si="33"/>
        <v>178696</v>
      </c>
      <c r="K127" s="93">
        <f t="shared" si="33"/>
        <v>1129787</v>
      </c>
      <c r="L127" s="93">
        <f t="shared" si="33"/>
        <v>5354999</v>
      </c>
      <c r="M127" s="94"/>
      <c r="N127" s="95">
        <f>N121+N126</f>
        <v>591376.46199999982</v>
      </c>
      <c r="O127" s="94">
        <f>O121+O126</f>
        <v>673031.58400000026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609137.46199999982</v>
      </c>
      <c r="O132" s="121">
        <f>O127+O128</f>
        <v>679011.58400000026</v>
      </c>
      <c r="P132" s="119"/>
      <c r="Q132" s="23"/>
      <c r="R132" s="23"/>
    </row>
    <row r="133" spans="1:18" s="24" customFormat="1" ht="23.25" x14ac:dyDescent="0.35">
      <c r="A133" s="120">
        <f>A111+31</f>
        <v>41098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5</v>
      </c>
      <c r="E137" s="46">
        <v>0</v>
      </c>
      <c r="F137" s="46">
        <v>1</v>
      </c>
      <c r="G137" s="46">
        <v>1</v>
      </c>
      <c r="H137" s="46">
        <v>0</v>
      </c>
      <c r="I137" s="47">
        <f t="shared" si="34"/>
        <v>7</v>
      </c>
      <c r="J137" s="48">
        <v>24882</v>
      </c>
      <c r="K137" s="48">
        <v>2242</v>
      </c>
      <c r="L137" s="48">
        <v>429546</v>
      </c>
      <c r="M137" s="52"/>
      <c r="N137" s="50">
        <f t="shared" si="35"/>
        <v>47837.798000000024</v>
      </c>
      <c r="O137" s="50">
        <f t="shared" si="35"/>
        <v>3808.1490000000026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1</v>
      </c>
      <c r="G138" s="46">
        <v>2</v>
      </c>
      <c r="H138" s="46">
        <v>3</v>
      </c>
      <c r="I138" s="47">
        <f t="shared" si="34"/>
        <v>9</v>
      </c>
      <c r="J138" s="48">
        <v>6277</v>
      </c>
      <c r="K138" s="48">
        <v>654</v>
      </c>
      <c r="L138" s="48">
        <v>175827</v>
      </c>
      <c r="M138" s="52"/>
      <c r="N138" s="50">
        <f t="shared" si="35"/>
        <v>13113.360999999999</v>
      </c>
      <c r="O138" s="50">
        <f t="shared" si="35"/>
        <v>1136.7729999999997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1</v>
      </c>
      <c r="E139" s="46">
        <v>0</v>
      </c>
      <c r="F139" s="46">
        <v>1</v>
      </c>
      <c r="G139" s="46">
        <v>0</v>
      </c>
      <c r="H139" s="46">
        <v>0</v>
      </c>
      <c r="I139" s="47">
        <f t="shared" si="34"/>
        <v>2</v>
      </c>
      <c r="J139" s="48">
        <v>2259</v>
      </c>
      <c r="K139" s="48">
        <v>276</v>
      </c>
      <c r="L139" s="48">
        <v>80236</v>
      </c>
      <c r="M139" s="52"/>
      <c r="N139" s="50">
        <f t="shared" si="35"/>
        <v>6016.8150000000014</v>
      </c>
      <c r="O139" s="50">
        <f t="shared" si="35"/>
        <v>626.41099999999983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8</v>
      </c>
      <c r="E141" s="46">
        <v>0</v>
      </c>
      <c r="F141" s="46">
        <v>2</v>
      </c>
      <c r="G141" s="46">
        <v>2</v>
      </c>
      <c r="H141" s="46">
        <v>2</v>
      </c>
      <c r="I141" s="47">
        <f t="shared" si="34"/>
        <v>14</v>
      </c>
      <c r="J141" s="48">
        <v>43247</v>
      </c>
      <c r="K141" s="48">
        <v>3625</v>
      </c>
      <c r="L141" s="48">
        <v>634689</v>
      </c>
      <c r="M141" s="52"/>
      <c r="N141" s="50">
        <f t="shared" si="35"/>
        <v>19813.26500000001</v>
      </c>
      <c r="O141" s="50">
        <f t="shared" si="35"/>
        <v>2368.3460000000005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3147</v>
      </c>
      <c r="K142" s="48">
        <v>0</v>
      </c>
      <c r="L142" s="56">
        <v>11140</v>
      </c>
      <c r="M142" s="57"/>
      <c r="N142" s="50">
        <f t="shared" si="35"/>
        <v>1555.9209999999994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L143" si="36">SUM(D136:D142)</f>
        <v>19</v>
      </c>
      <c r="E143" s="62">
        <f t="shared" si="36"/>
        <v>0</v>
      </c>
      <c r="F143" s="62">
        <f t="shared" si="36"/>
        <v>6</v>
      </c>
      <c r="G143" s="62">
        <f t="shared" si="36"/>
        <v>10</v>
      </c>
      <c r="H143" s="62">
        <f t="shared" si="36"/>
        <v>5</v>
      </c>
      <c r="I143" s="63">
        <f t="shared" si="36"/>
        <v>40</v>
      </c>
      <c r="J143" s="64">
        <f t="shared" si="36"/>
        <v>79812</v>
      </c>
      <c r="K143" s="65">
        <f t="shared" si="36"/>
        <v>6797</v>
      </c>
      <c r="L143" s="66">
        <f t="shared" si="36"/>
        <v>1331438</v>
      </c>
      <c r="M143" s="67"/>
      <c r="N143" s="68">
        <f>SUM(N136:N142)</f>
        <v>108404.75900000005</v>
      </c>
      <c r="O143" s="69">
        <f>SUM(O136:O142)</f>
        <v>9784.3870000000006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42</v>
      </c>
      <c r="E145" s="46">
        <v>0</v>
      </c>
      <c r="F145" s="46">
        <v>19</v>
      </c>
      <c r="G145" s="46">
        <v>32</v>
      </c>
      <c r="H145" s="46">
        <v>0</v>
      </c>
      <c r="I145" s="47">
        <f>SUM(D145:H145)</f>
        <v>93</v>
      </c>
      <c r="J145" s="82">
        <v>100767</v>
      </c>
      <c r="K145" s="82">
        <v>1301635</v>
      </c>
      <c r="L145" s="82">
        <v>3565973</v>
      </c>
      <c r="M145" s="50"/>
      <c r="N145" s="83">
        <f t="shared" ref="N145:O147" si="37">N123+(J145/1000)</f>
        <v>423868.51499999984</v>
      </c>
      <c r="O145" s="50">
        <f t="shared" si="37"/>
        <v>601426.7170000003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9</v>
      </c>
      <c r="E146" s="46">
        <v>7</v>
      </c>
      <c r="F146" s="46">
        <v>1</v>
      </c>
      <c r="G146" s="46">
        <v>7</v>
      </c>
      <c r="H146" s="46">
        <v>0</v>
      </c>
      <c r="I146" s="47">
        <f>SUM(D146:H146)</f>
        <v>24</v>
      </c>
      <c r="J146" s="82">
        <v>8226</v>
      </c>
      <c r="K146" s="82">
        <v>22337</v>
      </c>
      <c r="L146" s="82">
        <v>445452</v>
      </c>
      <c r="M146" s="50"/>
      <c r="N146" s="83">
        <f t="shared" si="37"/>
        <v>58851.72</v>
      </c>
      <c r="O146" s="50">
        <f t="shared" si="37"/>
        <v>62989.064999999995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45">
        <v>0</v>
      </c>
      <c r="E147" s="46">
        <v>0</v>
      </c>
      <c r="F147" s="46">
        <v>0</v>
      </c>
      <c r="G147" s="46">
        <v>0</v>
      </c>
      <c r="H147" s="46">
        <v>3</v>
      </c>
      <c r="I147" s="55">
        <f>SUM(D147:H147)</f>
        <v>3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51</v>
      </c>
      <c r="E148" s="62">
        <f t="shared" si="38"/>
        <v>7</v>
      </c>
      <c r="F148" s="62">
        <f t="shared" si="38"/>
        <v>20</v>
      </c>
      <c r="G148" s="62">
        <f t="shared" si="38"/>
        <v>39</v>
      </c>
      <c r="H148" s="62">
        <f t="shared" si="38"/>
        <v>3</v>
      </c>
      <c r="I148" s="63">
        <f t="shared" si="38"/>
        <v>120</v>
      </c>
      <c r="J148" s="64">
        <f t="shared" si="38"/>
        <v>108993</v>
      </c>
      <c r="K148" s="65">
        <f t="shared" si="38"/>
        <v>1323972</v>
      </c>
      <c r="L148" s="66">
        <f t="shared" si="38"/>
        <v>4011425</v>
      </c>
      <c r="M148" s="67"/>
      <c r="N148" s="221">
        <f>SUM(N145:N147)</f>
        <v>483160.50799999986</v>
      </c>
      <c r="O148" s="69">
        <f>SUM(O145:O147)</f>
        <v>664577.96600000025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70</v>
      </c>
      <c r="E149" s="90">
        <f t="shared" si="39"/>
        <v>7</v>
      </c>
      <c r="F149" s="90">
        <f t="shared" si="39"/>
        <v>26</v>
      </c>
      <c r="G149" s="90">
        <f t="shared" si="39"/>
        <v>49</v>
      </c>
      <c r="H149" s="90">
        <f t="shared" si="39"/>
        <v>8</v>
      </c>
      <c r="I149" s="91">
        <f t="shared" si="39"/>
        <v>160</v>
      </c>
      <c r="J149" s="92">
        <f t="shared" si="39"/>
        <v>188805</v>
      </c>
      <c r="K149" s="93">
        <f t="shared" si="39"/>
        <v>1330769</v>
      </c>
      <c r="L149" s="93">
        <f t="shared" si="39"/>
        <v>5342863</v>
      </c>
      <c r="M149" s="94"/>
      <c r="N149" s="95">
        <f>N143+N148</f>
        <v>591565.26699999988</v>
      </c>
      <c r="O149" s="94">
        <f>O143+O148</f>
        <v>674362.35300000024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609326.26699999988</v>
      </c>
      <c r="O154" s="121">
        <f>O149+O150</f>
        <v>680342.35300000024</v>
      </c>
      <c r="P154" s="119"/>
      <c r="Q154" s="23"/>
      <c r="R154" s="23"/>
    </row>
    <row r="155" spans="1:18" s="24" customFormat="1" ht="23.25" x14ac:dyDescent="0.35">
      <c r="A155" s="120">
        <f>A133+31</f>
        <v>41129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1</v>
      </c>
      <c r="G159" s="46">
        <v>1</v>
      </c>
      <c r="H159" s="46">
        <v>0</v>
      </c>
      <c r="I159" s="47">
        <f t="shared" si="40"/>
        <v>7</v>
      </c>
      <c r="J159" s="48">
        <v>18193</v>
      </c>
      <c r="K159" s="48">
        <v>1663</v>
      </c>
      <c r="L159" s="48">
        <v>303099</v>
      </c>
      <c r="M159" s="52"/>
      <c r="N159" s="50">
        <f t="shared" si="41"/>
        <v>47855.991000000024</v>
      </c>
      <c r="O159" s="50">
        <f t="shared" si="41"/>
        <v>3809.8120000000026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3</v>
      </c>
      <c r="E160" s="46">
        <v>0</v>
      </c>
      <c r="F160" s="46">
        <v>1</v>
      </c>
      <c r="G160" s="46">
        <v>2</v>
      </c>
      <c r="H160" s="46">
        <v>3</v>
      </c>
      <c r="I160" s="47">
        <f t="shared" si="40"/>
        <v>9</v>
      </c>
      <c r="J160" s="48">
        <v>4938</v>
      </c>
      <c r="K160" s="48">
        <v>521</v>
      </c>
      <c r="L160" s="48">
        <v>168893</v>
      </c>
      <c r="M160" s="52"/>
      <c r="N160" s="50">
        <f t="shared" si="41"/>
        <v>13118.298999999999</v>
      </c>
      <c r="O160" s="50">
        <f t="shared" si="41"/>
        <v>1137.2939999999996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2252</v>
      </c>
      <c r="K161" s="48">
        <v>275</v>
      </c>
      <c r="L161" s="48">
        <v>80864</v>
      </c>
      <c r="M161" s="52"/>
      <c r="N161" s="50">
        <f t="shared" si="41"/>
        <v>6019.0670000000018</v>
      </c>
      <c r="O161" s="50">
        <f t="shared" si="41"/>
        <v>626.68599999999981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0</v>
      </c>
      <c r="G162" s="46">
        <v>2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8</v>
      </c>
      <c r="E163" s="46">
        <v>0</v>
      </c>
      <c r="F163" s="46">
        <v>2</v>
      </c>
      <c r="G163" s="46">
        <v>3</v>
      </c>
      <c r="H163" s="46">
        <v>2</v>
      </c>
      <c r="I163" s="47">
        <f t="shared" si="40"/>
        <v>15</v>
      </c>
      <c r="J163" s="48">
        <v>32610</v>
      </c>
      <c r="K163" s="48">
        <v>2283</v>
      </c>
      <c r="L163" s="48">
        <v>523216</v>
      </c>
      <c r="M163" s="52"/>
      <c r="N163" s="50">
        <f t="shared" si="41"/>
        <v>19845.875000000011</v>
      </c>
      <c r="O163" s="50">
        <f t="shared" si="41"/>
        <v>2370.6290000000004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3205</v>
      </c>
      <c r="K164" s="48">
        <v>0</v>
      </c>
      <c r="L164" s="56">
        <v>8695</v>
      </c>
      <c r="M164" s="57"/>
      <c r="N164" s="50">
        <f t="shared" si="41"/>
        <v>1559.1259999999993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L165" si="42">SUM(D158:D164)</f>
        <v>19</v>
      </c>
      <c r="E165" s="62">
        <f t="shared" si="42"/>
        <v>0</v>
      </c>
      <c r="F165" s="62">
        <f t="shared" si="42"/>
        <v>5</v>
      </c>
      <c r="G165" s="62">
        <f t="shared" si="42"/>
        <v>12</v>
      </c>
      <c r="H165" s="62">
        <f t="shared" si="42"/>
        <v>5</v>
      </c>
      <c r="I165" s="63">
        <f t="shared" si="42"/>
        <v>41</v>
      </c>
      <c r="J165" s="64">
        <f t="shared" si="42"/>
        <v>61198</v>
      </c>
      <c r="K165" s="65">
        <f t="shared" si="42"/>
        <v>4742</v>
      </c>
      <c r="L165" s="66">
        <f t="shared" si="42"/>
        <v>1084767</v>
      </c>
      <c r="M165" s="67"/>
      <c r="N165" s="68">
        <f>SUM(N158:N164)</f>
        <v>108465.95700000004</v>
      </c>
      <c r="O165" s="69">
        <f>SUM(O158:O164)</f>
        <v>9789.1290000000026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42</v>
      </c>
      <c r="E167" s="46">
        <v>20</v>
      </c>
      <c r="F167" s="46">
        <v>0</v>
      </c>
      <c r="G167" s="46">
        <v>31</v>
      </c>
      <c r="H167" s="46">
        <v>0</v>
      </c>
      <c r="I167" s="47">
        <f>SUM(D167:H167)</f>
        <v>93</v>
      </c>
      <c r="J167" s="82">
        <v>103674</v>
      </c>
      <c r="K167" s="82">
        <v>1730672</v>
      </c>
      <c r="L167" s="82">
        <v>3828003</v>
      </c>
      <c r="M167" s="50"/>
      <c r="N167" s="83">
        <f t="shared" ref="N167:O169" si="43">N145+(J167/1000)</f>
        <v>423972.18899999984</v>
      </c>
      <c r="O167" s="50">
        <f t="shared" si="43"/>
        <v>603157.38900000032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9</v>
      </c>
      <c r="E168" s="46">
        <v>7</v>
      </c>
      <c r="F168" s="46">
        <v>4</v>
      </c>
      <c r="G168" s="46">
        <v>2</v>
      </c>
      <c r="H168" s="46">
        <v>2</v>
      </c>
      <c r="I168" s="47">
        <f>SUM(D168:H168)</f>
        <v>24</v>
      </c>
      <c r="J168" s="82">
        <v>8210</v>
      </c>
      <c r="K168" s="82">
        <v>21780</v>
      </c>
      <c r="L168" s="82">
        <v>446953</v>
      </c>
      <c r="M168" s="50"/>
      <c r="N168" s="83">
        <f t="shared" si="43"/>
        <v>58859.93</v>
      </c>
      <c r="O168" s="50">
        <f t="shared" si="43"/>
        <v>63010.844999999994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45">
        <v>0</v>
      </c>
      <c r="E169" s="46">
        <v>0</v>
      </c>
      <c r="F169" s="46">
        <v>0</v>
      </c>
      <c r="G169" s="46">
        <v>0</v>
      </c>
      <c r="H169" s="46">
        <v>3</v>
      </c>
      <c r="I169" s="55">
        <f>SUM(D169:H169)</f>
        <v>3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51</v>
      </c>
      <c r="E170" s="62">
        <f t="shared" si="44"/>
        <v>27</v>
      </c>
      <c r="F170" s="62">
        <f t="shared" si="44"/>
        <v>4</v>
      </c>
      <c r="G170" s="62">
        <f t="shared" si="44"/>
        <v>33</v>
      </c>
      <c r="H170" s="62">
        <f t="shared" si="44"/>
        <v>5</v>
      </c>
      <c r="I170" s="63">
        <f t="shared" si="44"/>
        <v>120</v>
      </c>
      <c r="J170" s="64">
        <f t="shared" si="44"/>
        <v>111884</v>
      </c>
      <c r="K170" s="65">
        <f t="shared" si="44"/>
        <v>1752452</v>
      </c>
      <c r="L170" s="66">
        <f t="shared" si="44"/>
        <v>4274956</v>
      </c>
      <c r="M170" s="67"/>
      <c r="N170" s="221">
        <f>SUM(N167:N169)</f>
        <v>483272.39199999982</v>
      </c>
      <c r="O170" s="69">
        <f>SUM(O167:O169)</f>
        <v>666330.4180000003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70</v>
      </c>
      <c r="E171" s="90">
        <f t="shared" si="45"/>
        <v>27</v>
      </c>
      <c r="F171" s="90">
        <f t="shared" si="45"/>
        <v>9</v>
      </c>
      <c r="G171" s="90">
        <f t="shared" si="45"/>
        <v>45</v>
      </c>
      <c r="H171" s="90">
        <f t="shared" si="45"/>
        <v>10</v>
      </c>
      <c r="I171" s="91">
        <f t="shared" si="45"/>
        <v>161</v>
      </c>
      <c r="J171" s="92">
        <f t="shared" si="45"/>
        <v>173082</v>
      </c>
      <c r="K171" s="93">
        <f t="shared" si="45"/>
        <v>1757194</v>
      </c>
      <c r="L171" s="93">
        <f t="shared" si="45"/>
        <v>5359723</v>
      </c>
      <c r="M171" s="94"/>
      <c r="N171" s="95">
        <f>N165+N170</f>
        <v>591738.34899999981</v>
      </c>
      <c r="O171" s="94">
        <f>O165+O170</f>
        <v>676119.54700000025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609499.34899999981</v>
      </c>
      <c r="O176" s="121">
        <f>O171+O172</f>
        <v>682099.54700000025</v>
      </c>
      <c r="P176" s="119"/>
      <c r="Q176" s="23"/>
      <c r="R176" s="23"/>
    </row>
    <row r="177" spans="1:18" s="24" customFormat="1" ht="23.25" x14ac:dyDescent="0.35">
      <c r="A177" s="120">
        <f>A155+31</f>
        <v>41160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1</v>
      </c>
      <c r="G181" s="46">
        <v>1</v>
      </c>
      <c r="H181" s="46">
        <v>0</v>
      </c>
      <c r="I181" s="47">
        <f t="shared" si="46"/>
        <v>7</v>
      </c>
      <c r="J181" s="48">
        <v>21525</v>
      </c>
      <c r="K181" s="48">
        <v>1920</v>
      </c>
      <c r="L181" s="48">
        <v>420537</v>
      </c>
      <c r="M181" s="52"/>
      <c r="N181" s="50">
        <f t="shared" si="47"/>
        <v>47877.516000000025</v>
      </c>
      <c r="O181" s="50">
        <f t="shared" si="47"/>
        <v>3811.7320000000027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3</v>
      </c>
      <c r="E182" s="46">
        <v>0</v>
      </c>
      <c r="F182" s="46">
        <v>1</v>
      </c>
      <c r="G182" s="46">
        <v>2</v>
      </c>
      <c r="H182" s="46">
        <v>3</v>
      </c>
      <c r="I182" s="47">
        <f t="shared" si="46"/>
        <v>9</v>
      </c>
      <c r="J182" s="48">
        <v>5795</v>
      </c>
      <c r="K182" s="48">
        <v>601</v>
      </c>
      <c r="L182" s="48">
        <v>154205</v>
      </c>
      <c r="M182" s="52"/>
      <c r="N182" s="50">
        <f t="shared" si="47"/>
        <v>13124.093999999999</v>
      </c>
      <c r="O182" s="50">
        <f t="shared" si="47"/>
        <v>1137.8949999999998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6"/>
        <v>2</v>
      </c>
      <c r="J183" s="48">
        <v>2213</v>
      </c>
      <c r="K183" s="48">
        <v>270</v>
      </c>
      <c r="L183" s="48">
        <v>78329</v>
      </c>
      <c r="M183" s="52"/>
      <c r="N183" s="50">
        <f t="shared" si="47"/>
        <v>6021.2800000000016</v>
      </c>
      <c r="O183" s="50">
        <f t="shared" si="47"/>
        <v>626.95599999999979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0</v>
      </c>
      <c r="G184" s="46">
        <v>2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8</v>
      </c>
      <c r="E185" s="46">
        <v>0</v>
      </c>
      <c r="F185" s="46">
        <v>2</v>
      </c>
      <c r="G185" s="46">
        <v>3</v>
      </c>
      <c r="H185" s="46">
        <v>2</v>
      </c>
      <c r="I185" s="47">
        <f t="shared" si="46"/>
        <v>15</v>
      </c>
      <c r="J185" s="48">
        <v>42563</v>
      </c>
      <c r="K185" s="48">
        <v>3724</v>
      </c>
      <c r="L185" s="48">
        <v>624876</v>
      </c>
      <c r="M185" s="52"/>
      <c r="N185" s="50">
        <f t="shared" si="47"/>
        <v>19888.438000000009</v>
      </c>
      <c r="O185" s="50">
        <f t="shared" si="47"/>
        <v>2374.3530000000005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3366</v>
      </c>
      <c r="K186" s="48">
        <v>0</v>
      </c>
      <c r="L186" s="56">
        <v>11515</v>
      </c>
      <c r="M186" s="57"/>
      <c r="N186" s="50">
        <f t="shared" si="47"/>
        <v>1562.4919999999993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L187" si="48">SUM(D180:D186)</f>
        <v>19</v>
      </c>
      <c r="E187" s="62">
        <f t="shared" si="48"/>
        <v>0</v>
      </c>
      <c r="F187" s="62">
        <f t="shared" si="48"/>
        <v>5</v>
      </c>
      <c r="G187" s="62">
        <f t="shared" si="48"/>
        <v>12</v>
      </c>
      <c r="H187" s="62">
        <f t="shared" si="48"/>
        <v>5</v>
      </c>
      <c r="I187" s="63">
        <f t="shared" si="48"/>
        <v>41</v>
      </c>
      <c r="J187" s="64">
        <f t="shared" si="48"/>
        <v>75462</v>
      </c>
      <c r="K187" s="65">
        <f t="shared" si="48"/>
        <v>6515</v>
      </c>
      <c r="L187" s="66">
        <f t="shared" si="48"/>
        <v>1289462</v>
      </c>
      <c r="M187" s="67"/>
      <c r="N187" s="68">
        <f>SUM(N180:N186)</f>
        <v>108541.41900000004</v>
      </c>
      <c r="O187" s="69">
        <f>SUM(O180:O186)</f>
        <v>9795.6440000000021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41</v>
      </c>
      <c r="E189" s="46">
        <v>19</v>
      </c>
      <c r="F189" s="46">
        <v>0</v>
      </c>
      <c r="G189" s="46">
        <v>33</v>
      </c>
      <c r="H189" s="46">
        <v>0</v>
      </c>
      <c r="I189" s="47">
        <f>SUM(D189:H189)</f>
        <v>93</v>
      </c>
      <c r="J189" s="82">
        <v>100702</v>
      </c>
      <c r="K189" s="82">
        <v>1780249</v>
      </c>
      <c r="L189" s="82">
        <v>3716866</v>
      </c>
      <c r="M189" s="50"/>
      <c r="N189" s="83">
        <f t="shared" ref="N189:O191" si="49">N167+(J189/1000)</f>
        <v>424072.89099999983</v>
      </c>
      <c r="O189" s="50">
        <f t="shared" si="49"/>
        <v>604937.63800000027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9</v>
      </c>
      <c r="E190" s="46">
        <v>7</v>
      </c>
      <c r="F190" s="46">
        <v>1</v>
      </c>
      <c r="G190" s="46">
        <v>5</v>
      </c>
      <c r="H190" s="46">
        <v>2</v>
      </c>
      <c r="I190" s="47">
        <f>SUM(D190:H190)</f>
        <v>24</v>
      </c>
      <c r="J190" s="82">
        <v>8034</v>
      </c>
      <c r="K190" s="82">
        <v>22146</v>
      </c>
      <c r="L190" s="82">
        <v>460132</v>
      </c>
      <c r="M190" s="50"/>
      <c r="N190" s="83">
        <f t="shared" si="49"/>
        <v>58867.964</v>
      </c>
      <c r="O190" s="50">
        <f t="shared" si="49"/>
        <v>63032.990999999995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45">
        <v>0</v>
      </c>
      <c r="E191" s="46">
        <v>0</v>
      </c>
      <c r="F191" s="46">
        <v>0</v>
      </c>
      <c r="G191" s="46">
        <v>0</v>
      </c>
      <c r="H191" s="46">
        <v>3</v>
      </c>
      <c r="I191" s="55">
        <f>SUM(D191:H191)</f>
        <v>3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50</v>
      </c>
      <c r="E192" s="62">
        <f t="shared" si="50"/>
        <v>26</v>
      </c>
      <c r="F192" s="62">
        <f t="shared" si="50"/>
        <v>1</v>
      </c>
      <c r="G192" s="62">
        <f t="shared" si="50"/>
        <v>38</v>
      </c>
      <c r="H192" s="62">
        <f t="shared" si="50"/>
        <v>5</v>
      </c>
      <c r="I192" s="63">
        <f t="shared" si="50"/>
        <v>120</v>
      </c>
      <c r="J192" s="64">
        <f t="shared" si="50"/>
        <v>108736</v>
      </c>
      <c r="K192" s="65">
        <f t="shared" si="50"/>
        <v>1802395</v>
      </c>
      <c r="L192" s="66">
        <f t="shared" si="50"/>
        <v>4176998</v>
      </c>
      <c r="M192" s="67"/>
      <c r="N192" s="221">
        <f>SUM(N189:N191)</f>
        <v>483381.12799999979</v>
      </c>
      <c r="O192" s="69">
        <f>SUM(O189:O191)</f>
        <v>668132.81300000031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69</v>
      </c>
      <c r="E193" s="90">
        <f t="shared" si="51"/>
        <v>26</v>
      </c>
      <c r="F193" s="90">
        <f t="shared" si="51"/>
        <v>6</v>
      </c>
      <c r="G193" s="90">
        <f t="shared" si="51"/>
        <v>50</v>
      </c>
      <c r="H193" s="90">
        <f t="shared" si="51"/>
        <v>10</v>
      </c>
      <c r="I193" s="91">
        <f t="shared" si="51"/>
        <v>161</v>
      </c>
      <c r="J193" s="92">
        <f t="shared" si="51"/>
        <v>184198</v>
      </c>
      <c r="K193" s="93">
        <f t="shared" si="51"/>
        <v>1808910</v>
      </c>
      <c r="L193" s="93">
        <f t="shared" si="51"/>
        <v>5466460</v>
      </c>
      <c r="M193" s="94"/>
      <c r="N193" s="95">
        <f>N187+N192</f>
        <v>591922.54699999979</v>
      </c>
      <c r="O193" s="94">
        <f>O187+O192</f>
        <v>677928.45700000029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609683.54699999979</v>
      </c>
      <c r="O198" s="121">
        <f>O193+O194</f>
        <v>683908.45700000029</v>
      </c>
      <c r="P198" s="119"/>
      <c r="Q198" s="23"/>
      <c r="R198" s="23"/>
    </row>
    <row r="199" spans="1:18" s="24" customFormat="1" ht="23.25" x14ac:dyDescent="0.35">
      <c r="A199" s="120">
        <f>A177+31</f>
        <v>41191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1</v>
      </c>
      <c r="G203" s="46">
        <v>1</v>
      </c>
      <c r="H203" s="46">
        <v>0</v>
      </c>
      <c r="I203" s="47">
        <f t="shared" si="52"/>
        <v>7</v>
      </c>
      <c r="J203" s="48">
        <v>18225</v>
      </c>
      <c r="K203" s="48">
        <v>1614</v>
      </c>
      <c r="L203" s="48">
        <v>416995</v>
      </c>
      <c r="M203" s="52"/>
      <c r="N203" s="50">
        <f t="shared" si="53"/>
        <v>47895.741000000024</v>
      </c>
      <c r="O203" s="50">
        <f t="shared" si="53"/>
        <v>3813.3460000000027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3</v>
      </c>
      <c r="E204" s="46">
        <v>0</v>
      </c>
      <c r="F204" s="46">
        <v>1</v>
      </c>
      <c r="G204" s="46">
        <v>2</v>
      </c>
      <c r="H204" s="46">
        <v>3</v>
      </c>
      <c r="I204" s="47">
        <f t="shared" si="52"/>
        <v>9</v>
      </c>
      <c r="J204" s="48">
        <v>4693</v>
      </c>
      <c r="K204" s="48">
        <v>440</v>
      </c>
      <c r="L204" s="48">
        <v>162369</v>
      </c>
      <c r="M204" s="52"/>
      <c r="N204" s="50">
        <f t="shared" si="53"/>
        <v>13128.786999999998</v>
      </c>
      <c r="O204" s="50">
        <f t="shared" si="53"/>
        <v>1138.3349999999998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2245</v>
      </c>
      <c r="K205" s="48">
        <v>274</v>
      </c>
      <c r="L205" s="48">
        <v>80085</v>
      </c>
      <c r="M205" s="52"/>
      <c r="N205" s="50">
        <f t="shared" si="53"/>
        <v>6023.5250000000015</v>
      </c>
      <c r="O205" s="50">
        <f t="shared" si="53"/>
        <v>627.22999999999979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0</v>
      </c>
      <c r="G206" s="46">
        <v>2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8</v>
      </c>
      <c r="E207" s="46">
        <v>0</v>
      </c>
      <c r="F207" s="46">
        <v>2</v>
      </c>
      <c r="G207" s="46">
        <v>2</v>
      </c>
      <c r="H207" s="46">
        <v>2</v>
      </c>
      <c r="I207" s="47">
        <f t="shared" si="52"/>
        <v>14</v>
      </c>
      <c r="J207" s="48">
        <v>46808</v>
      </c>
      <c r="K207" s="48">
        <v>4444</v>
      </c>
      <c r="L207" s="48">
        <v>624149</v>
      </c>
      <c r="M207" s="52"/>
      <c r="N207" s="50">
        <f t="shared" si="53"/>
        <v>19935.24600000001</v>
      </c>
      <c r="O207" s="50">
        <f t="shared" si="53"/>
        <v>2378.7970000000005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3458</v>
      </c>
      <c r="K208" s="48">
        <v>0</v>
      </c>
      <c r="L208" s="56">
        <v>12632</v>
      </c>
      <c r="M208" s="57"/>
      <c r="N208" s="50">
        <f t="shared" si="53"/>
        <v>1565.9499999999994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L209" si="54">SUM(D202:D208)</f>
        <v>19</v>
      </c>
      <c r="E209" s="62">
        <f t="shared" si="54"/>
        <v>0</v>
      </c>
      <c r="F209" s="62">
        <f t="shared" si="54"/>
        <v>5</v>
      </c>
      <c r="G209" s="62">
        <f t="shared" si="54"/>
        <v>11</v>
      </c>
      <c r="H209" s="62">
        <f t="shared" si="54"/>
        <v>5</v>
      </c>
      <c r="I209" s="63">
        <f t="shared" si="54"/>
        <v>40</v>
      </c>
      <c r="J209" s="64">
        <f t="shared" si="54"/>
        <v>75429</v>
      </c>
      <c r="K209" s="65">
        <f t="shared" si="54"/>
        <v>6772</v>
      </c>
      <c r="L209" s="66">
        <f t="shared" si="54"/>
        <v>1296230</v>
      </c>
      <c r="M209" s="67"/>
      <c r="N209" s="68">
        <f>SUM(N202:N208)</f>
        <v>108616.84800000004</v>
      </c>
      <c r="O209" s="69">
        <f>SUM(O202:O208)</f>
        <v>9802.4160000000029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41</v>
      </c>
      <c r="E211" s="46">
        <v>19</v>
      </c>
      <c r="F211" s="46">
        <v>0</v>
      </c>
      <c r="G211" s="46">
        <v>33</v>
      </c>
      <c r="H211" s="46">
        <v>0</v>
      </c>
      <c r="I211" s="47">
        <f>SUM(D211:H211)</f>
        <v>93</v>
      </c>
      <c r="J211" s="82">
        <v>107918</v>
      </c>
      <c r="K211" s="82">
        <v>1736641</v>
      </c>
      <c r="L211" s="82">
        <v>3670249</v>
      </c>
      <c r="M211" s="50"/>
      <c r="N211" s="83">
        <f t="shared" ref="N211:O213" si="55">N189+(J211/1000)</f>
        <v>424180.80899999983</v>
      </c>
      <c r="O211" s="50">
        <f t="shared" si="55"/>
        <v>606674.27900000021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9</v>
      </c>
      <c r="E212" s="46">
        <v>7</v>
      </c>
      <c r="F212" s="46">
        <v>1</v>
      </c>
      <c r="G212" s="46">
        <v>5</v>
      </c>
      <c r="H212" s="46">
        <v>2</v>
      </c>
      <c r="I212" s="47">
        <f>SUM(D212:H212)</f>
        <v>24</v>
      </c>
      <c r="J212" s="82">
        <v>8635</v>
      </c>
      <c r="K212" s="82">
        <v>23370</v>
      </c>
      <c r="L212" s="82">
        <v>516794</v>
      </c>
      <c r="M212" s="50"/>
      <c r="N212" s="83">
        <f t="shared" si="55"/>
        <v>58876.599000000002</v>
      </c>
      <c r="O212" s="50">
        <f t="shared" si="55"/>
        <v>63056.360999999997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45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50</v>
      </c>
      <c r="E214" s="62">
        <f t="shared" si="56"/>
        <v>26</v>
      </c>
      <c r="F214" s="62">
        <f t="shared" si="56"/>
        <v>1</v>
      </c>
      <c r="G214" s="62">
        <f t="shared" si="56"/>
        <v>38</v>
      </c>
      <c r="H214" s="62">
        <f t="shared" si="56"/>
        <v>2</v>
      </c>
      <c r="I214" s="63">
        <f t="shared" si="56"/>
        <v>117</v>
      </c>
      <c r="J214" s="64">
        <f t="shared" si="56"/>
        <v>116553</v>
      </c>
      <c r="K214" s="65">
        <f t="shared" si="56"/>
        <v>1760011</v>
      </c>
      <c r="L214" s="66">
        <f t="shared" si="56"/>
        <v>4187043</v>
      </c>
      <c r="M214" s="67"/>
      <c r="N214" s="221">
        <f>SUM(N211:N213)</f>
        <v>483497.68099999981</v>
      </c>
      <c r="O214" s="69">
        <f>SUM(O211:O213)</f>
        <v>669892.82400000026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69</v>
      </c>
      <c r="E215" s="90">
        <f t="shared" si="57"/>
        <v>26</v>
      </c>
      <c r="F215" s="90">
        <f t="shared" si="57"/>
        <v>6</v>
      </c>
      <c r="G215" s="90">
        <f t="shared" si="57"/>
        <v>49</v>
      </c>
      <c r="H215" s="90">
        <f t="shared" si="57"/>
        <v>7</v>
      </c>
      <c r="I215" s="91">
        <f t="shared" si="57"/>
        <v>157</v>
      </c>
      <c r="J215" s="92">
        <f t="shared" si="57"/>
        <v>191982</v>
      </c>
      <c r="K215" s="93">
        <f t="shared" si="57"/>
        <v>1766783</v>
      </c>
      <c r="L215" s="93">
        <f t="shared" si="57"/>
        <v>5483273</v>
      </c>
      <c r="M215" s="94"/>
      <c r="N215" s="95">
        <f>N209+N214</f>
        <v>592114.52899999986</v>
      </c>
      <c r="O215" s="94">
        <f>O209+O214</f>
        <v>679695.24000000022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609875.52899999986</v>
      </c>
      <c r="O220" s="121">
        <f>O215+O216</f>
        <v>685675.24000000022</v>
      </c>
      <c r="P220" s="119"/>
      <c r="Q220" s="23"/>
      <c r="R220" s="23"/>
    </row>
    <row r="221" spans="1:18" s="24" customFormat="1" ht="23.25" x14ac:dyDescent="0.35">
      <c r="A221" s="120">
        <f>A199+31</f>
        <v>41222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1</v>
      </c>
      <c r="G225" s="46">
        <v>1</v>
      </c>
      <c r="H225" s="46">
        <v>0</v>
      </c>
      <c r="I225" s="47">
        <f t="shared" si="58"/>
        <v>7</v>
      </c>
      <c r="J225" s="48">
        <v>22157</v>
      </c>
      <c r="K225" s="48">
        <v>2014</v>
      </c>
      <c r="L225" s="48">
        <v>395530</v>
      </c>
      <c r="M225" s="52"/>
      <c r="N225" s="50">
        <f t="shared" si="59"/>
        <v>47917.898000000023</v>
      </c>
      <c r="O225" s="50">
        <f t="shared" si="59"/>
        <v>3815.3600000000029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2</v>
      </c>
      <c r="H226" s="46">
        <v>3</v>
      </c>
      <c r="I226" s="47">
        <f t="shared" si="58"/>
        <v>9</v>
      </c>
      <c r="J226" s="48">
        <v>3173</v>
      </c>
      <c r="K226" s="48">
        <v>335</v>
      </c>
      <c r="L226" s="48">
        <v>61394</v>
      </c>
      <c r="M226" s="52"/>
      <c r="N226" s="50">
        <f t="shared" si="59"/>
        <v>13131.96</v>
      </c>
      <c r="O226" s="50">
        <f t="shared" si="59"/>
        <v>1138.6699999999998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2182</v>
      </c>
      <c r="K227" s="48">
        <v>266</v>
      </c>
      <c r="L227" s="48">
        <v>77325</v>
      </c>
      <c r="M227" s="52"/>
      <c r="N227" s="50">
        <f t="shared" si="59"/>
        <v>6025.7070000000012</v>
      </c>
      <c r="O227" s="50">
        <f t="shared" si="59"/>
        <v>627.49599999999975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0</v>
      </c>
      <c r="G228" s="46">
        <v>2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8</v>
      </c>
      <c r="E229" s="46">
        <v>0</v>
      </c>
      <c r="F229" s="46">
        <v>2</v>
      </c>
      <c r="G229" s="46">
        <v>2</v>
      </c>
      <c r="H229" s="46">
        <v>2</v>
      </c>
      <c r="I229" s="47">
        <f t="shared" si="58"/>
        <v>14</v>
      </c>
      <c r="J229" s="48">
        <v>39711</v>
      </c>
      <c r="K229" s="48">
        <v>3833</v>
      </c>
      <c r="L229" s="48">
        <v>567529</v>
      </c>
      <c r="M229" s="52"/>
      <c r="N229" s="50">
        <f t="shared" si="59"/>
        <v>19974.957000000009</v>
      </c>
      <c r="O229" s="50">
        <f t="shared" si="59"/>
        <v>2382.6300000000006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0</v>
      </c>
      <c r="G230" s="46">
        <v>2</v>
      </c>
      <c r="H230" s="46">
        <v>0</v>
      </c>
      <c r="I230" s="55">
        <f t="shared" si="58"/>
        <v>4</v>
      </c>
      <c r="J230" s="48">
        <v>3012</v>
      </c>
      <c r="K230" s="48">
        <v>0</v>
      </c>
      <c r="L230" s="56">
        <v>9869</v>
      </c>
      <c r="M230" s="57"/>
      <c r="N230" s="50">
        <f t="shared" si="59"/>
        <v>1568.9619999999993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L231" si="60">SUM(D224:D230)</f>
        <v>19</v>
      </c>
      <c r="E231" s="62">
        <f t="shared" si="60"/>
        <v>0</v>
      </c>
      <c r="F231" s="62">
        <f t="shared" si="60"/>
        <v>5</v>
      </c>
      <c r="G231" s="62">
        <f t="shared" si="60"/>
        <v>11</v>
      </c>
      <c r="H231" s="62">
        <f t="shared" si="60"/>
        <v>5</v>
      </c>
      <c r="I231" s="63">
        <f t="shared" si="60"/>
        <v>40</v>
      </c>
      <c r="J231" s="64">
        <f t="shared" si="60"/>
        <v>70235</v>
      </c>
      <c r="K231" s="65">
        <f t="shared" si="60"/>
        <v>6448</v>
      </c>
      <c r="L231" s="66">
        <f t="shared" si="60"/>
        <v>1111647</v>
      </c>
      <c r="M231" s="67"/>
      <c r="N231" s="68">
        <f>SUM(N224:N230)</f>
        <v>108687.08300000003</v>
      </c>
      <c r="O231" s="69">
        <f>SUM(O224:O230)</f>
        <v>9808.8640000000032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40</v>
      </c>
      <c r="E233" s="46">
        <v>19</v>
      </c>
      <c r="F233" s="46">
        <v>0</v>
      </c>
      <c r="G233" s="46">
        <v>34</v>
      </c>
      <c r="H233" s="46">
        <v>0</v>
      </c>
      <c r="I233" s="47">
        <f>SUM(D233:H233)</f>
        <v>93</v>
      </c>
      <c r="J233" s="82">
        <v>116709</v>
      </c>
      <c r="K233" s="82">
        <v>1529886</v>
      </c>
      <c r="L233" s="82">
        <v>3622162</v>
      </c>
      <c r="M233" s="50"/>
      <c r="N233" s="83">
        <f t="shared" ref="N233:O235" si="61">N211+(J233/1000)</f>
        <v>424297.51799999981</v>
      </c>
      <c r="O233" s="50">
        <f t="shared" si="61"/>
        <v>608204.16500000027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9</v>
      </c>
      <c r="E234" s="46">
        <v>7</v>
      </c>
      <c r="F234" s="46">
        <v>1</v>
      </c>
      <c r="G234" s="46">
        <v>5</v>
      </c>
      <c r="H234" s="46">
        <v>2</v>
      </c>
      <c r="I234" s="47">
        <f>SUM(D234:H234)</f>
        <v>24</v>
      </c>
      <c r="J234" s="82">
        <v>7924</v>
      </c>
      <c r="K234" s="82">
        <v>497230</v>
      </c>
      <c r="L234" s="82">
        <v>22129</v>
      </c>
      <c r="M234" s="50"/>
      <c r="N234" s="83">
        <f t="shared" si="61"/>
        <v>58884.523000000001</v>
      </c>
      <c r="O234" s="50">
        <f t="shared" si="61"/>
        <v>63553.591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45">
        <v>0</v>
      </c>
      <c r="E235" s="46">
        <v>0</v>
      </c>
      <c r="F235" s="46">
        <v>0</v>
      </c>
      <c r="G235" s="46">
        <v>0</v>
      </c>
      <c r="H235" s="46">
        <v>3</v>
      </c>
      <c r="I235" s="55">
        <f>SUM(D235:H235)</f>
        <v>3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49</v>
      </c>
      <c r="E236" s="62">
        <f t="shared" si="62"/>
        <v>26</v>
      </c>
      <c r="F236" s="62">
        <f t="shared" si="62"/>
        <v>1</v>
      </c>
      <c r="G236" s="62">
        <f t="shared" si="62"/>
        <v>39</v>
      </c>
      <c r="H236" s="62">
        <f t="shared" si="62"/>
        <v>5</v>
      </c>
      <c r="I236" s="63">
        <f t="shared" si="62"/>
        <v>120</v>
      </c>
      <c r="J236" s="64">
        <f t="shared" si="62"/>
        <v>124633</v>
      </c>
      <c r="K236" s="65">
        <f t="shared" si="62"/>
        <v>2027116</v>
      </c>
      <c r="L236" s="66">
        <f t="shared" si="62"/>
        <v>3644291</v>
      </c>
      <c r="M236" s="67"/>
      <c r="N236" s="221">
        <f>SUM(N233:N235)</f>
        <v>483622.31399999978</v>
      </c>
      <c r="O236" s="69">
        <f>SUM(O233:O235)</f>
        <v>671919.94000000029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68</v>
      </c>
      <c r="E237" s="90">
        <f t="shared" si="63"/>
        <v>26</v>
      </c>
      <c r="F237" s="90">
        <f t="shared" si="63"/>
        <v>6</v>
      </c>
      <c r="G237" s="90">
        <f t="shared" si="63"/>
        <v>50</v>
      </c>
      <c r="H237" s="90">
        <f t="shared" si="63"/>
        <v>10</v>
      </c>
      <c r="I237" s="91">
        <f t="shared" si="63"/>
        <v>160</v>
      </c>
      <c r="J237" s="92">
        <f t="shared" si="63"/>
        <v>194868</v>
      </c>
      <c r="K237" s="93">
        <f t="shared" si="63"/>
        <v>2033564</v>
      </c>
      <c r="L237" s="93">
        <f t="shared" si="63"/>
        <v>4755938</v>
      </c>
      <c r="M237" s="94"/>
      <c r="N237" s="95">
        <f>N231+N236</f>
        <v>592309.39699999976</v>
      </c>
      <c r="O237" s="94">
        <f>O231+O236</f>
        <v>681728.80400000035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610070.39699999976</v>
      </c>
      <c r="O242" s="121">
        <f>O237+O238</f>
        <v>687708.80400000035</v>
      </c>
      <c r="P242" s="119"/>
      <c r="Q242" s="23"/>
      <c r="R242" s="23"/>
    </row>
    <row r="243" spans="1:18" s="24" customFormat="1" ht="23.25" x14ac:dyDescent="0.35">
      <c r="A243" s="120">
        <f>A221+31</f>
        <v>41253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1</v>
      </c>
      <c r="H246" s="46">
        <v>0</v>
      </c>
      <c r="I246" s="47">
        <f t="shared" ref="I246:I252" si="64">SUM(D246:H246)</f>
        <v>1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1</v>
      </c>
      <c r="G247" s="46">
        <v>1</v>
      </c>
      <c r="H247" s="46">
        <v>0</v>
      </c>
      <c r="I247" s="47">
        <f t="shared" si="64"/>
        <v>7</v>
      </c>
      <c r="J247" s="48">
        <v>23645</v>
      </c>
      <c r="K247" s="48">
        <v>2160</v>
      </c>
      <c r="L247" s="48">
        <v>406300</v>
      </c>
      <c r="M247" s="52"/>
      <c r="N247" s="50">
        <f t="shared" si="65"/>
        <v>47941.54300000002</v>
      </c>
      <c r="O247" s="50">
        <f t="shared" si="65"/>
        <v>3817.5200000000027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0</v>
      </c>
      <c r="E248" s="46">
        <v>0</v>
      </c>
      <c r="F248" s="46">
        <v>1</v>
      </c>
      <c r="G248" s="46">
        <v>1</v>
      </c>
      <c r="H248" s="46">
        <v>0</v>
      </c>
      <c r="I248" s="47">
        <f t="shared" si="64"/>
        <v>2</v>
      </c>
      <c r="J248" s="48">
        <v>1428</v>
      </c>
      <c r="K248" s="48">
        <v>176</v>
      </c>
      <c r="L248" s="48">
        <v>78259</v>
      </c>
      <c r="M248" s="52"/>
      <c r="N248" s="50">
        <f t="shared" si="65"/>
        <v>13133.387999999999</v>
      </c>
      <c r="O248" s="50">
        <f t="shared" si="65"/>
        <v>1138.8459999999998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2281</v>
      </c>
      <c r="K249" s="48">
        <v>278</v>
      </c>
      <c r="L249" s="48">
        <v>82035</v>
      </c>
      <c r="M249" s="52"/>
      <c r="N249" s="50">
        <f t="shared" si="65"/>
        <v>6027.9880000000012</v>
      </c>
      <c r="O249" s="50">
        <f t="shared" si="65"/>
        <v>627.77399999999977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8</v>
      </c>
      <c r="E251" s="46">
        <v>0</v>
      </c>
      <c r="F251" s="46">
        <v>2</v>
      </c>
      <c r="G251" s="46">
        <v>2</v>
      </c>
      <c r="H251" s="46">
        <v>2</v>
      </c>
      <c r="I251" s="47">
        <f t="shared" si="64"/>
        <v>14</v>
      </c>
      <c r="J251" s="48">
        <v>45052</v>
      </c>
      <c r="K251" s="48">
        <v>4007</v>
      </c>
      <c r="L251" s="48">
        <v>700578</v>
      </c>
      <c r="M251" s="52"/>
      <c r="N251" s="50">
        <f t="shared" si="65"/>
        <v>20020.009000000009</v>
      </c>
      <c r="O251" s="50">
        <f t="shared" si="65"/>
        <v>2386.6370000000006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1763</v>
      </c>
      <c r="K252" s="48">
        <v>0</v>
      </c>
      <c r="L252" s="56">
        <v>10539</v>
      </c>
      <c r="M252" s="57"/>
      <c r="N252" s="50">
        <f t="shared" si="65"/>
        <v>1570.7249999999992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L253" si="66">SUM(D246:D252)</f>
        <v>16</v>
      </c>
      <c r="E253" s="62">
        <f t="shared" si="66"/>
        <v>0</v>
      </c>
      <c r="F253" s="62">
        <f t="shared" si="66"/>
        <v>6</v>
      </c>
      <c r="G253" s="62">
        <f t="shared" si="66"/>
        <v>8</v>
      </c>
      <c r="H253" s="62">
        <f t="shared" si="66"/>
        <v>2</v>
      </c>
      <c r="I253" s="63">
        <f t="shared" si="66"/>
        <v>32</v>
      </c>
      <c r="J253" s="64">
        <f t="shared" si="66"/>
        <v>74169</v>
      </c>
      <c r="K253" s="65">
        <f t="shared" si="66"/>
        <v>6621</v>
      </c>
      <c r="L253" s="66">
        <f t="shared" si="66"/>
        <v>1277711</v>
      </c>
      <c r="M253" s="67"/>
      <c r="N253" s="68">
        <f>SUM(N246:N252)</f>
        <v>108761.25200000004</v>
      </c>
      <c r="O253" s="69">
        <f>SUM(O246:O252)</f>
        <v>9815.4850000000024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39</v>
      </c>
      <c r="E255" s="46">
        <v>20</v>
      </c>
      <c r="F255" s="46">
        <v>0</v>
      </c>
      <c r="G255" s="46">
        <v>34</v>
      </c>
      <c r="H255" s="46">
        <v>0</v>
      </c>
      <c r="I255" s="47">
        <f>SUM(D255:H255)</f>
        <v>93</v>
      </c>
      <c r="J255" s="82">
        <v>106907</v>
      </c>
      <c r="K255" s="82">
        <v>1636345</v>
      </c>
      <c r="L255" s="82">
        <v>3562980</v>
      </c>
      <c r="M255" s="50"/>
      <c r="N255" s="83">
        <f t="shared" ref="N255:O257" si="67">N233+(J255/1000)</f>
        <v>424404.42499999981</v>
      </c>
      <c r="O255" s="50">
        <f t="shared" si="67"/>
        <v>609840.51000000024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9</v>
      </c>
      <c r="E256" s="46">
        <v>7</v>
      </c>
      <c r="F256" s="46">
        <v>1</v>
      </c>
      <c r="G256" s="46">
        <v>5</v>
      </c>
      <c r="H256" s="46">
        <v>2</v>
      </c>
      <c r="I256" s="47">
        <f>SUM(D256:H256)</f>
        <v>24</v>
      </c>
      <c r="J256" s="82">
        <v>8860</v>
      </c>
      <c r="K256" s="82">
        <v>22552</v>
      </c>
      <c r="L256" s="82">
        <v>541997</v>
      </c>
      <c r="M256" s="50"/>
      <c r="N256" s="83">
        <f t="shared" si="67"/>
        <v>58893.383000000002</v>
      </c>
      <c r="O256" s="50">
        <f t="shared" si="67"/>
        <v>63576.143000000004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45">
        <v>0</v>
      </c>
      <c r="E257" s="46">
        <v>0</v>
      </c>
      <c r="F257" s="46">
        <v>0</v>
      </c>
      <c r="G257" s="46">
        <v>0</v>
      </c>
      <c r="H257" s="46">
        <v>3</v>
      </c>
      <c r="I257" s="55">
        <f>SUM(D257:H257)</f>
        <v>3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48</v>
      </c>
      <c r="E258" s="62">
        <f t="shared" si="68"/>
        <v>27</v>
      </c>
      <c r="F258" s="62">
        <f t="shared" si="68"/>
        <v>1</v>
      </c>
      <c r="G258" s="62">
        <f t="shared" si="68"/>
        <v>39</v>
      </c>
      <c r="H258" s="62">
        <f t="shared" si="68"/>
        <v>5</v>
      </c>
      <c r="I258" s="63">
        <f t="shared" si="68"/>
        <v>120</v>
      </c>
      <c r="J258" s="64">
        <f t="shared" si="68"/>
        <v>115767</v>
      </c>
      <c r="K258" s="65">
        <f t="shared" si="68"/>
        <v>1658897</v>
      </c>
      <c r="L258" s="66">
        <f t="shared" si="68"/>
        <v>4104977</v>
      </c>
      <c r="M258" s="67"/>
      <c r="N258" s="221">
        <f>SUM(N255:N257)</f>
        <v>483738.08099999983</v>
      </c>
      <c r="O258" s="69">
        <f>SUM(O255:O257)</f>
        <v>673578.83700000029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64</v>
      </c>
      <c r="E259" s="90">
        <f t="shared" si="69"/>
        <v>27</v>
      </c>
      <c r="F259" s="90">
        <f t="shared" si="69"/>
        <v>7</v>
      </c>
      <c r="G259" s="90">
        <f t="shared" si="69"/>
        <v>47</v>
      </c>
      <c r="H259" s="90">
        <f t="shared" si="69"/>
        <v>7</v>
      </c>
      <c r="I259" s="91">
        <f t="shared" si="69"/>
        <v>152</v>
      </c>
      <c r="J259" s="92">
        <f t="shared" si="69"/>
        <v>189936</v>
      </c>
      <c r="K259" s="93">
        <f t="shared" si="69"/>
        <v>1665518</v>
      </c>
      <c r="L259" s="93">
        <f t="shared" si="69"/>
        <v>5382688</v>
      </c>
      <c r="M259" s="94"/>
      <c r="N259" s="95">
        <f>N253+N258</f>
        <v>592499.33299999987</v>
      </c>
      <c r="O259" s="94">
        <f>O253+O258</f>
        <v>683394.32200000028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610260.33299999987</v>
      </c>
      <c r="O264" s="121">
        <f>O259+O260</f>
        <v>689374.32200000028</v>
      </c>
      <c r="P264" s="119"/>
      <c r="Q264" s="23"/>
      <c r="R264" s="23"/>
    </row>
    <row r="265" spans="1:18" s="24" customFormat="1" ht="18.75" x14ac:dyDescent="0.2">
      <c r="A265" s="122" t="s">
        <v>95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1</v>
      </c>
      <c r="H268" s="76">
        <f t="shared" si="70"/>
        <v>0</v>
      </c>
      <c r="I268" s="145">
        <f t="shared" ref="I268:I274" si="71">SUM(D268:H268)</f>
        <v>1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1</v>
      </c>
      <c r="G269" s="76">
        <f t="shared" si="70"/>
        <v>1</v>
      </c>
      <c r="H269" s="76">
        <f t="shared" si="70"/>
        <v>0</v>
      </c>
      <c r="I269" s="47">
        <f t="shared" si="71"/>
        <v>7</v>
      </c>
      <c r="J269" s="146">
        <f t="shared" si="72"/>
        <v>239547</v>
      </c>
      <c r="K269" s="50">
        <f t="shared" si="72"/>
        <v>21637</v>
      </c>
      <c r="L269" s="50">
        <f t="shared" si="72"/>
        <v>4738587</v>
      </c>
      <c r="M269" s="52"/>
      <c r="N269" s="50">
        <f t="shared" ref="N269:O274" si="73">N247</f>
        <v>47941.54300000002</v>
      </c>
      <c r="O269" s="50">
        <f t="shared" si="73"/>
        <v>3817.5200000000027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0</v>
      </c>
      <c r="E270" s="76">
        <f t="shared" si="70"/>
        <v>0</v>
      </c>
      <c r="F270" s="76">
        <f t="shared" si="70"/>
        <v>1</v>
      </c>
      <c r="G270" s="76">
        <f t="shared" si="70"/>
        <v>1</v>
      </c>
      <c r="H270" s="76">
        <f t="shared" si="70"/>
        <v>0</v>
      </c>
      <c r="I270" s="47">
        <f t="shared" si="71"/>
        <v>2</v>
      </c>
      <c r="J270" s="146">
        <f t="shared" si="72"/>
        <v>60451</v>
      </c>
      <c r="K270" s="50">
        <f t="shared" si="72"/>
        <v>6306</v>
      </c>
      <c r="L270" s="50">
        <f t="shared" si="72"/>
        <v>1961210</v>
      </c>
      <c r="M270" s="52"/>
      <c r="N270" s="50">
        <f t="shared" si="73"/>
        <v>13133.387999999999</v>
      </c>
      <c r="O270" s="50">
        <f t="shared" si="73"/>
        <v>1138.8459999999998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26993</v>
      </c>
      <c r="K271" s="50">
        <f t="shared" si="72"/>
        <v>3294</v>
      </c>
      <c r="L271" s="50">
        <f t="shared" si="72"/>
        <v>961550</v>
      </c>
      <c r="M271" s="52"/>
      <c r="N271" s="50">
        <f t="shared" si="73"/>
        <v>6027.9880000000012</v>
      </c>
      <c r="O271" s="50">
        <f t="shared" si="73"/>
        <v>627.77399999999977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8</v>
      </c>
      <c r="E273" s="76">
        <f t="shared" si="70"/>
        <v>0</v>
      </c>
      <c r="F273" s="76">
        <f t="shared" si="70"/>
        <v>2</v>
      </c>
      <c r="G273" s="76">
        <f t="shared" si="70"/>
        <v>2</v>
      </c>
      <c r="H273" s="76">
        <f t="shared" si="70"/>
        <v>2</v>
      </c>
      <c r="I273" s="47">
        <f t="shared" si="71"/>
        <v>14</v>
      </c>
      <c r="J273" s="146">
        <f t="shared" si="72"/>
        <v>504582</v>
      </c>
      <c r="K273" s="50">
        <f t="shared" si="72"/>
        <v>42074</v>
      </c>
      <c r="L273" s="50">
        <f t="shared" si="72"/>
        <v>7181761</v>
      </c>
      <c r="M273" s="52"/>
      <c r="N273" s="50">
        <f t="shared" si="73"/>
        <v>20020.009000000009</v>
      </c>
      <c r="O273" s="50">
        <f t="shared" si="73"/>
        <v>2386.6370000000006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36993</v>
      </c>
      <c r="K274" s="147">
        <f t="shared" si="72"/>
        <v>0</v>
      </c>
      <c r="L274" s="147">
        <f t="shared" si="72"/>
        <v>122165</v>
      </c>
      <c r="M274" s="57"/>
      <c r="N274" s="50">
        <f t="shared" si="73"/>
        <v>1570.7249999999992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16</v>
      </c>
      <c r="E275" s="151">
        <f t="shared" si="74"/>
        <v>0</v>
      </c>
      <c r="F275" s="151">
        <f t="shared" si="74"/>
        <v>6</v>
      </c>
      <c r="G275" s="151">
        <f t="shared" si="74"/>
        <v>8</v>
      </c>
      <c r="H275" s="151">
        <f t="shared" si="74"/>
        <v>2</v>
      </c>
      <c r="I275" s="152">
        <f t="shared" si="74"/>
        <v>32</v>
      </c>
      <c r="J275" s="153">
        <f t="shared" si="74"/>
        <v>868566</v>
      </c>
      <c r="K275" s="154">
        <f t="shared" si="74"/>
        <v>73311</v>
      </c>
      <c r="L275" s="155">
        <f t="shared" si="74"/>
        <v>14965273</v>
      </c>
      <c r="M275" s="156"/>
      <c r="N275" s="157">
        <f>SUM(N268:N274)</f>
        <v>108761.25200000004</v>
      </c>
      <c r="O275" s="158">
        <f>SUM(O268:O274)</f>
        <v>9815.4850000000024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39</v>
      </c>
      <c r="E277" s="76">
        <f t="shared" si="75"/>
        <v>20</v>
      </c>
      <c r="F277" s="76">
        <f t="shared" si="75"/>
        <v>0</v>
      </c>
      <c r="G277" s="76">
        <f t="shared" si="75"/>
        <v>34</v>
      </c>
      <c r="H277" s="76">
        <f t="shared" si="75"/>
        <v>0</v>
      </c>
      <c r="I277" s="47">
        <f>SUM(D277:H277)</f>
        <v>93</v>
      </c>
      <c r="J277" s="146">
        <f t="shared" ref="J277:L279" si="76">J13+J35+J57+J79+J101+J123+J145+J167+J189+J211+J233+J255</f>
        <v>1219898</v>
      </c>
      <c r="K277" s="77">
        <f t="shared" si="76"/>
        <v>18006418</v>
      </c>
      <c r="L277" s="77">
        <f t="shared" si="76"/>
        <v>43223342</v>
      </c>
      <c r="M277" s="50"/>
      <c r="N277" s="83">
        <f t="shared" ref="N277:O279" si="77">N255</f>
        <v>424404.42499999981</v>
      </c>
      <c r="O277" s="50">
        <f t="shared" si="77"/>
        <v>609840.51000000024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9</v>
      </c>
      <c r="E278" s="76">
        <f t="shared" si="75"/>
        <v>7</v>
      </c>
      <c r="F278" s="76">
        <f t="shared" si="75"/>
        <v>1</v>
      </c>
      <c r="G278" s="76">
        <f t="shared" si="75"/>
        <v>5</v>
      </c>
      <c r="H278" s="76">
        <f t="shared" si="75"/>
        <v>2</v>
      </c>
      <c r="I278" s="47">
        <f>SUM(D278:H278)</f>
        <v>24</v>
      </c>
      <c r="J278" s="146">
        <f t="shared" si="76"/>
        <v>82680</v>
      </c>
      <c r="K278" s="77">
        <f t="shared" si="76"/>
        <v>707335</v>
      </c>
      <c r="L278" s="77">
        <f t="shared" si="76"/>
        <v>4452264</v>
      </c>
      <c r="M278" s="50"/>
      <c r="N278" s="83">
        <f t="shared" si="77"/>
        <v>58893.383000000002</v>
      </c>
      <c r="O278" s="50">
        <f t="shared" si="77"/>
        <v>63576.143000000004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3</v>
      </c>
      <c r="I279" s="55">
        <f>SUM(D279:H279)</f>
        <v>3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48</v>
      </c>
      <c r="E280" s="151">
        <f t="shared" si="78"/>
        <v>27</v>
      </c>
      <c r="F280" s="151">
        <f t="shared" si="78"/>
        <v>1</v>
      </c>
      <c r="G280" s="151">
        <f t="shared" si="78"/>
        <v>39</v>
      </c>
      <c r="H280" s="151">
        <f t="shared" si="78"/>
        <v>5</v>
      </c>
      <c r="I280" s="152">
        <f t="shared" si="78"/>
        <v>120</v>
      </c>
      <c r="J280" s="153">
        <f t="shared" si="78"/>
        <v>1302578</v>
      </c>
      <c r="K280" s="155">
        <f t="shared" si="78"/>
        <v>18713753</v>
      </c>
      <c r="L280" s="155">
        <f t="shared" si="78"/>
        <v>47675606</v>
      </c>
      <c r="M280" s="156"/>
      <c r="N280" s="224">
        <f>SUM(N277:N279)</f>
        <v>483738.08099999983</v>
      </c>
      <c r="O280" s="158">
        <f>SUM(O277:O279)</f>
        <v>673578.83700000029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64</v>
      </c>
      <c r="E281" s="90">
        <f t="shared" si="79"/>
        <v>27</v>
      </c>
      <c r="F281" s="90">
        <f t="shared" si="79"/>
        <v>7</v>
      </c>
      <c r="G281" s="90">
        <f t="shared" si="79"/>
        <v>47</v>
      </c>
      <c r="H281" s="90">
        <f t="shared" si="79"/>
        <v>7</v>
      </c>
      <c r="I281" s="91">
        <f t="shared" si="79"/>
        <v>152</v>
      </c>
      <c r="J281" s="92">
        <f t="shared" si="79"/>
        <v>2171144</v>
      </c>
      <c r="K281" s="93">
        <f t="shared" si="79"/>
        <v>18787064</v>
      </c>
      <c r="L281" s="93">
        <f t="shared" si="79"/>
        <v>62640879</v>
      </c>
      <c r="M281" s="94"/>
      <c r="N281" s="95">
        <f>N275+N280</f>
        <v>592499.33299999987</v>
      </c>
      <c r="O281" s="94">
        <f>O275+O280</f>
        <v>683394.32200000028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610260.33299999987</v>
      </c>
      <c r="O286" s="195">
        <f>O281+O282</f>
        <v>689374.32200000028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75905</v>
      </c>
      <c r="K433" s="209">
        <f>K11</f>
        <v>6089</v>
      </c>
      <c r="L433" s="209">
        <f>L11</f>
        <v>1242444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73122</v>
      </c>
      <c r="K434" s="209">
        <f>K33</f>
        <v>6049</v>
      </c>
      <c r="L434" s="209">
        <f>L33</f>
        <v>1213950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75029</v>
      </c>
      <c r="K435" s="209">
        <f>K55</f>
        <v>6316</v>
      </c>
      <c r="L435" s="209">
        <f>L55</f>
        <v>1284665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64163</v>
      </c>
      <c r="K436" s="209">
        <f>K77</f>
        <v>5136</v>
      </c>
      <c r="L436" s="209">
        <f>L77</f>
        <v>1187432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68869</v>
      </c>
      <c r="K437" s="209">
        <f>K99</f>
        <v>5455</v>
      </c>
      <c r="L437" s="209">
        <f>L99</f>
        <v>1325460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75173</v>
      </c>
      <c r="K438" s="209">
        <f>K121</f>
        <v>6371</v>
      </c>
      <c r="L438" s="209">
        <f>L121</f>
        <v>1320067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79812</v>
      </c>
      <c r="K439" s="209">
        <f>K143</f>
        <v>6797</v>
      </c>
      <c r="L439" s="209">
        <f>L143</f>
        <v>1331438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61198</v>
      </c>
      <c r="K440" s="209">
        <f>K165</f>
        <v>4742</v>
      </c>
      <c r="L440" s="209">
        <f>L165</f>
        <v>1084767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75462</v>
      </c>
      <c r="K441" s="209">
        <f>K187</f>
        <v>6515</v>
      </c>
      <c r="L441" s="209">
        <f>L187</f>
        <v>1289462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75429</v>
      </c>
      <c r="K442" s="209">
        <f>K209</f>
        <v>6772</v>
      </c>
      <c r="L442" s="209">
        <f>L209</f>
        <v>1296230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70235</v>
      </c>
      <c r="K443" s="209">
        <f>K231</f>
        <v>6448</v>
      </c>
      <c r="L443" s="209">
        <f>L231</f>
        <v>1111647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74169</v>
      </c>
      <c r="K444" s="209">
        <f>K253</f>
        <v>6621</v>
      </c>
      <c r="L444" s="209">
        <f>L253</f>
        <v>1277711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105828</v>
      </c>
      <c r="K449" s="209">
        <f>K16</f>
        <v>1594795</v>
      </c>
      <c r="L449" s="209">
        <f>L16</f>
        <v>4113174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100594</v>
      </c>
      <c r="K450" s="209">
        <f>K38</f>
        <v>1456864</v>
      </c>
      <c r="L450" s="209">
        <f>L38</f>
        <v>3797940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105270</v>
      </c>
      <c r="K451" s="209">
        <f>K60</f>
        <v>1512984</v>
      </c>
      <c r="L451" s="209">
        <f>L60</f>
        <v>4031259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99054</v>
      </c>
      <c r="K452" s="209">
        <f>K82</f>
        <v>1588271</v>
      </c>
      <c r="L452" s="209">
        <f>L82</f>
        <v>3575425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101743</v>
      </c>
      <c r="K453" s="209">
        <f>K104</f>
        <v>1112580</v>
      </c>
      <c r="L453" s="209">
        <f>L104</f>
        <v>3723186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103523</v>
      </c>
      <c r="K454" s="209">
        <f>K126</f>
        <v>1123416</v>
      </c>
      <c r="L454" s="209">
        <f>L126</f>
        <v>4034932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108993</v>
      </c>
      <c r="K455" s="209">
        <f>K148</f>
        <v>1323972</v>
      </c>
      <c r="L455" s="209">
        <f>L148</f>
        <v>4011425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111884</v>
      </c>
      <c r="K456" s="209">
        <f>K170</f>
        <v>1752452</v>
      </c>
      <c r="L456" s="209">
        <f>L170</f>
        <v>4274956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108736</v>
      </c>
      <c r="K457" s="209">
        <f>K192</f>
        <v>1802395</v>
      </c>
      <c r="L457" s="209">
        <f>L192</f>
        <v>4176998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116553</v>
      </c>
      <c r="K458" s="209">
        <f>K214</f>
        <v>1760011</v>
      </c>
      <c r="L458" s="209">
        <f>L214</f>
        <v>4187043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124633</v>
      </c>
      <c r="K459" s="209">
        <f>K236</f>
        <v>2027116</v>
      </c>
      <c r="L459" s="209">
        <f>L236</f>
        <v>3644291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115767</v>
      </c>
      <c r="K460" s="209">
        <f>K258</f>
        <v>1658897</v>
      </c>
      <c r="L460" s="209">
        <f>L258</f>
        <v>4104977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181733</v>
      </c>
      <c r="K465" s="209">
        <f>K17</f>
        <v>1600884</v>
      </c>
      <c r="L465" s="209">
        <f>L17</f>
        <v>5355618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173716</v>
      </c>
      <c r="K466" s="209">
        <f>K39</f>
        <v>1462913</v>
      </c>
      <c r="L466" s="209">
        <f>L39</f>
        <v>5011890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180299</v>
      </c>
      <c r="K467" s="209">
        <f>K61</f>
        <v>1519300</v>
      </c>
      <c r="L467" s="209">
        <f>L61</f>
        <v>5315924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163217</v>
      </c>
      <c r="K468" s="209">
        <f>K83</f>
        <v>1593407</v>
      </c>
      <c r="L468" s="209">
        <f>L83</f>
        <v>4762857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170612</v>
      </c>
      <c r="K469" s="209">
        <f>K105</f>
        <v>1118035</v>
      </c>
      <c r="L469" s="209">
        <f>L105</f>
        <v>5048646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178696</v>
      </c>
      <c r="K470" s="209">
        <f>K127</f>
        <v>1129787</v>
      </c>
      <c r="L470" s="209">
        <f>L127</f>
        <v>5354999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188805</v>
      </c>
      <c r="K471" s="209">
        <f>K149</f>
        <v>1330769</v>
      </c>
      <c r="L471" s="209">
        <f>L149</f>
        <v>5342863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173082</v>
      </c>
      <c r="K472" s="209">
        <f>K171</f>
        <v>1757194</v>
      </c>
      <c r="L472" s="209">
        <f>L171</f>
        <v>5359723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184198</v>
      </c>
      <c r="K473" s="209">
        <f>K193</f>
        <v>1808910</v>
      </c>
      <c r="L473" s="209">
        <f>L193</f>
        <v>5466460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191982</v>
      </c>
      <c r="K474" s="209">
        <f>K215</f>
        <v>1766783</v>
      </c>
      <c r="L474" s="209">
        <f>L215</f>
        <v>5483273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194868</v>
      </c>
      <c r="K475" s="209">
        <f>K237</f>
        <v>2033564</v>
      </c>
      <c r="L475" s="209">
        <f>L237</f>
        <v>4755938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189936</v>
      </c>
      <c r="K476" s="209">
        <f>K259</f>
        <v>1665518</v>
      </c>
      <c r="L476" s="209">
        <f>L259</f>
        <v>5382688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28" man="1"/>
    <brk id="421" max="16383" man="1"/>
  </rowBreaks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03529-B784-44A7-A52E-6D8A0E6A9F0D}">
  <sheetPr>
    <tabColor theme="0"/>
  </sheetPr>
  <dimension ref="A1:AD480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40547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1</v>
      </c>
      <c r="G4" s="46">
        <v>1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'2010'!N257+(J4/1000)</f>
        <v>18549.499</v>
      </c>
      <c r="O4" s="50">
        <f>'2010'!O257+(K4/1000)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6</v>
      </c>
      <c r="J5" s="48">
        <v>15709</v>
      </c>
      <c r="K5" s="48">
        <v>1393</v>
      </c>
      <c r="L5" s="48">
        <v>304878</v>
      </c>
      <c r="M5" s="52"/>
      <c r="N5" s="50">
        <f>'2010'!N258+(J5/1000)</f>
        <v>47534.306000000011</v>
      </c>
      <c r="O5" s="50">
        <f>'2010'!O258+(K5/1000)</f>
        <v>3780.9070000000033</v>
      </c>
      <c r="P5" s="53"/>
      <c r="Q5" s="229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1</v>
      </c>
      <c r="G6" s="46">
        <v>2</v>
      </c>
      <c r="H6" s="46">
        <v>3</v>
      </c>
      <c r="I6" s="47">
        <f t="shared" si="0"/>
        <v>9</v>
      </c>
      <c r="J6" s="48">
        <v>6916</v>
      </c>
      <c r="K6" s="48">
        <v>696</v>
      </c>
      <c r="L6" s="48">
        <v>172948</v>
      </c>
      <c r="M6" s="52"/>
      <c r="N6" s="50">
        <f>'2010'!N260+(J6/1000)</f>
        <v>13015.819000000001</v>
      </c>
      <c r="O6" s="50">
        <f>'2010'!O260+(K6/1000)</f>
        <v>1126.5499999999995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2485</v>
      </c>
      <c r="K7" s="48">
        <v>303</v>
      </c>
      <c r="L7" s="48">
        <v>94288</v>
      </c>
      <c r="M7" s="52"/>
      <c r="N7" s="50">
        <f>'2010'!N261+(J7/1000)</f>
        <v>5977.9810000000016</v>
      </c>
      <c r="O7" s="50">
        <f>'2010'!O261+(K7/1000)</f>
        <v>621.67099999999971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'2010'!N262+(J8/1000)</f>
        <v>1518.1</v>
      </c>
      <c r="O8" s="50">
        <f>'2010'!O262+(K8/1000)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7</v>
      </c>
      <c r="E9" s="46">
        <v>0</v>
      </c>
      <c r="F9" s="46">
        <v>2</v>
      </c>
      <c r="G9" s="46">
        <v>1</v>
      </c>
      <c r="H9" s="46">
        <v>2</v>
      </c>
      <c r="I9" s="47">
        <f t="shared" si="0"/>
        <v>12</v>
      </c>
      <c r="J9" s="48">
        <v>40277</v>
      </c>
      <c r="K9" s="48">
        <v>3343</v>
      </c>
      <c r="L9" s="48">
        <v>463517</v>
      </c>
      <c r="M9" s="52"/>
      <c r="N9" s="50">
        <f>'2010'!N263+(J9/1000)</f>
        <v>19044.313000000006</v>
      </c>
      <c r="O9" s="50">
        <f>'2010'!O263+(K9/1000)</f>
        <v>2305.2119999999995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0</v>
      </c>
      <c r="G10" s="46">
        <v>2</v>
      </c>
      <c r="H10" s="46">
        <v>0</v>
      </c>
      <c r="I10" s="55">
        <f t="shared" si="0"/>
        <v>4</v>
      </c>
      <c r="J10" s="48">
        <v>3228</v>
      </c>
      <c r="K10" s="56">
        <v>0</v>
      </c>
      <c r="L10" s="56">
        <v>8737</v>
      </c>
      <c r="M10" s="57"/>
      <c r="N10" s="50">
        <f>'2010'!N264+(J10/1000)</f>
        <v>1500.3049999999996</v>
      </c>
      <c r="O10" s="50">
        <f>'2010'!O264+(K10/1000)</f>
        <v>0.82400000000000007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16</v>
      </c>
      <c r="E11" s="62">
        <f t="shared" si="1"/>
        <v>0</v>
      </c>
      <c r="F11" s="62">
        <f t="shared" si="1"/>
        <v>8</v>
      </c>
      <c r="G11" s="62">
        <f t="shared" si="1"/>
        <v>8</v>
      </c>
      <c r="H11" s="62">
        <f t="shared" si="1"/>
        <v>5</v>
      </c>
      <c r="I11" s="63">
        <f t="shared" si="1"/>
        <v>37</v>
      </c>
      <c r="J11" s="64">
        <f t="shared" si="1"/>
        <v>68615</v>
      </c>
      <c r="K11" s="65">
        <f t="shared" si="1"/>
        <v>5735</v>
      </c>
      <c r="L11" s="66">
        <f t="shared" si="1"/>
        <v>1044368</v>
      </c>
      <c r="M11" s="67"/>
      <c r="N11" s="68">
        <f>SUM(N4:N10)</f>
        <v>107140.32300000002</v>
      </c>
      <c r="O11" s="69">
        <f>SUM(O4:O10)</f>
        <v>9676.8840000000018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42</v>
      </c>
      <c r="E13" s="46">
        <v>22</v>
      </c>
      <c r="F13" s="46">
        <v>0</v>
      </c>
      <c r="G13" s="46">
        <v>31</v>
      </c>
      <c r="H13" s="46">
        <v>0</v>
      </c>
      <c r="I13" s="47">
        <f>SUM(D13:H13)</f>
        <v>95</v>
      </c>
      <c r="J13" s="82">
        <v>93422</v>
      </c>
      <c r="K13" s="82">
        <v>1499309</v>
      </c>
      <c r="L13" s="82">
        <v>3672088</v>
      </c>
      <c r="M13" s="50"/>
      <c r="N13" s="83">
        <f>'2010'!N267+(J13/1000)</f>
        <v>422174.32299999992</v>
      </c>
      <c r="O13" s="50">
        <f>'2010'!O267+(K13/1000)</f>
        <v>576458.42600000056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9</v>
      </c>
      <c r="E14" s="46">
        <v>7</v>
      </c>
      <c r="F14" s="46">
        <v>1</v>
      </c>
      <c r="G14" s="46">
        <v>6</v>
      </c>
      <c r="H14" s="46">
        <v>2</v>
      </c>
      <c r="I14" s="47">
        <f>SUM(D14:H14)</f>
        <v>25</v>
      </c>
      <c r="J14" s="82">
        <v>9499</v>
      </c>
      <c r="K14" s="82">
        <v>25245</v>
      </c>
      <c r="L14" s="82">
        <v>468394</v>
      </c>
      <c r="M14" s="50"/>
      <c r="N14" s="83">
        <f>'2010'!N268+(J14/1000)</f>
        <v>58721.351999999999</v>
      </c>
      <c r="O14" s="50">
        <f>'2010'!O268+(K14/1000)</f>
        <v>62617.952000000005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3</v>
      </c>
      <c r="H15" s="46">
        <v>0</v>
      </c>
      <c r="I15" s="55">
        <f>SUM(D15:H15)</f>
        <v>3</v>
      </c>
      <c r="J15" s="219">
        <v>0</v>
      </c>
      <c r="K15" s="219">
        <v>0</v>
      </c>
      <c r="L15" s="219">
        <v>0</v>
      </c>
      <c r="M15" s="147"/>
      <c r="N15" s="220">
        <f>'2010'!N269+(J15/1000)</f>
        <v>440.27299999999997</v>
      </c>
      <c r="O15" s="50">
        <f>'2010'!O269+(K15/1000)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51</v>
      </c>
      <c r="E16" s="62">
        <f t="shared" si="2"/>
        <v>29</v>
      </c>
      <c r="F16" s="62">
        <f t="shared" si="2"/>
        <v>1</v>
      </c>
      <c r="G16" s="62">
        <f t="shared" si="2"/>
        <v>40</v>
      </c>
      <c r="H16" s="62">
        <f t="shared" si="2"/>
        <v>2</v>
      </c>
      <c r="I16" s="63">
        <f t="shared" si="2"/>
        <v>123</v>
      </c>
      <c r="J16" s="64">
        <f t="shared" si="2"/>
        <v>102921</v>
      </c>
      <c r="K16" s="65">
        <f t="shared" si="2"/>
        <v>1524554</v>
      </c>
      <c r="L16" s="66">
        <f t="shared" si="2"/>
        <v>4140482</v>
      </c>
      <c r="M16" s="67"/>
      <c r="N16" s="221">
        <f>SUM(N13:N15)</f>
        <v>481335.94799999992</v>
      </c>
      <c r="O16" s="69">
        <f>SUM(O13:O15)</f>
        <v>639238.56200000062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67</v>
      </c>
      <c r="E17" s="90">
        <f t="shared" si="3"/>
        <v>29</v>
      </c>
      <c r="F17" s="90">
        <f t="shared" si="3"/>
        <v>9</v>
      </c>
      <c r="G17" s="90">
        <f t="shared" si="3"/>
        <v>48</v>
      </c>
      <c r="H17" s="90">
        <f t="shared" si="3"/>
        <v>7</v>
      </c>
      <c r="I17" s="91">
        <f t="shared" si="3"/>
        <v>160</v>
      </c>
      <c r="J17" s="92">
        <f t="shared" si="3"/>
        <v>171536</v>
      </c>
      <c r="K17" s="93">
        <f t="shared" si="3"/>
        <v>1530289</v>
      </c>
      <c r="L17" s="93">
        <f t="shared" si="3"/>
        <v>5184850</v>
      </c>
      <c r="M17" s="94"/>
      <c r="N17" s="95">
        <f>N11+N16</f>
        <v>588476.27099999995</v>
      </c>
      <c r="O17" s="94">
        <f>O11+O16</f>
        <v>648915.44600000058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606237.27099999995</v>
      </c>
      <c r="O22" s="118">
        <f>O17+O18</f>
        <v>654895.44600000058</v>
      </c>
      <c r="P22" s="119"/>
      <c r="Q22" s="23"/>
      <c r="R22" s="23"/>
    </row>
    <row r="23" spans="1:18" s="24" customFormat="1" ht="23.25" x14ac:dyDescent="0.35">
      <c r="A23" s="120">
        <f>A1+31</f>
        <v>40578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1</v>
      </c>
      <c r="G26" s="46">
        <v>1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3</v>
      </c>
      <c r="E27" s="46">
        <v>0</v>
      </c>
      <c r="F27" s="46">
        <v>1</v>
      </c>
      <c r="G27" s="46">
        <v>2</v>
      </c>
      <c r="H27" s="46">
        <v>0</v>
      </c>
      <c r="I27" s="47">
        <f t="shared" si="4"/>
        <v>6</v>
      </c>
      <c r="J27" s="48">
        <v>12983</v>
      </c>
      <c r="K27" s="48">
        <v>1142</v>
      </c>
      <c r="L27" s="48">
        <v>315250</v>
      </c>
      <c r="M27" s="52"/>
      <c r="N27" s="50">
        <f t="shared" si="5"/>
        <v>47547.289000000012</v>
      </c>
      <c r="O27" s="50">
        <f t="shared" si="5"/>
        <v>3782.0490000000032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2</v>
      </c>
      <c r="H28" s="46">
        <v>3</v>
      </c>
      <c r="I28" s="47">
        <f t="shared" si="4"/>
        <v>9</v>
      </c>
      <c r="J28" s="48">
        <v>6258</v>
      </c>
      <c r="K28" s="48">
        <v>632</v>
      </c>
      <c r="L28" s="48">
        <v>155697</v>
      </c>
      <c r="M28" s="52"/>
      <c r="N28" s="50">
        <f t="shared" si="5"/>
        <v>13022.077000000001</v>
      </c>
      <c r="O28" s="50">
        <f t="shared" si="5"/>
        <v>1127.1819999999996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1</v>
      </c>
      <c r="G29" s="46">
        <v>0</v>
      </c>
      <c r="H29" s="46">
        <v>0</v>
      </c>
      <c r="I29" s="47">
        <f t="shared" si="4"/>
        <v>2</v>
      </c>
      <c r="J29" s="48">
        <v>2196</v>
      </c>
      <c r="K29" s="48">
        <v>268</v>
      </c>
      <c r="L29" s="48">
        <v>83166</v>
      </c>
      <c r="M29" s="52"/>
      <c r="N29" s="50">
        <f t="shared" si="5"/>
        <v>5980.1770000000015</v>
      </c>
      <c r="O29" s="50">
        <f t="shared" si="5"/>
        <v>621.93899999999974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7</v>
      </c>
      <c r="E31" s="46">
        <v>0</v>
      </c>
      <c r="F31" s="46">
        <v>2</v>
      </c>
      <c r="G31" s="46">
        <v>1</v>
      </c>
      <c r="H31" s="46">
        <v>2</v>
      </c>
      <c r="I31" s="47">
        <f t="shared" si="4"/>
        <v>12</v>
      </c>
      <c r="J31" s="48">
        <v>35837</v>
      </c>
      <c r="K31" s="48">
        <v>2737</v>
      </c>
      <c r="L31" s="48">
        <v>372707</v>
      </c>
      <c r="M31" s="52"/>
      <c r="N31" s="50">
        <f t="shared" si="5"/>
        <v>19080.150000000005</v>
      </c>
      <c r="O31" s="50">
        <f t="shared" si="5"/>
        <v>2307.9489999999996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2559</v>
      </c>
      <c r="K32" s="56">
        <v>0</v>
      </c>
      <c r="L32" s="56">
        <v>2169</v>
      </c>
      <c r="M32" s="57"/>
      <c r="N32" s="50">
        <f t="shared" si="5"/>
        <v>1502.8639999999996</v>
      </c>
      <c r="O32" s="50">
        <f t="shared" si="5"/>
        <v>0.82400000000000007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L33" si="6">SUM(D26:D32)</f>
        <v>16</v>
      </c>
      <c r="E33" s="62">
        <f t="shared" si="6"/>
        <v>0</v>
      </c>
      <c r="F33" s="62">
        <f t="shared" si="6"/>
        <v>7</v>
      </c>
      <c r="G33" s="62">
        <f t="shared" si="6"/>
        <v>9</v>
      </c>
      <c r="H33" s="62">
        <f t="shared" si="6"/>
        <v>5</v>
      </c>
      <c r="I33" s="63">
        <f t="shared" si="6"/>
        <v>37</v>
      </c>
      <c r="J33" s="64">
        <f t="shared" si="6"/>
        <v>59833</v>
      </c>
      <c r="K33" s="65">
        <f t="shared" si="6"/>
        <v>4779</v>
      </c>
      <c r="L33" s="66">
        <f t="shared" si="6"/>
        <v>928989</v>
      </c>
      <c r="M33" s="67"/>
      <c r="N33" s="68">
        <f>SUM(N26:N32)</f>
        <v>107200.15600000003</v>
      </c>
      <c r="O33" s="69">
        <f>SUM(O26:O32)</f>
        <v>9681.6630000000041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43</v>
      </c>
      <c r="E35" s="46">
        <v>22</v>
      </c>
      <c r="F35" s="46">
        <v>0</v>
      </c>
      <c r="G35" s="46">
        <v>31</v>
      </c>
      <c r="H35" s="46">
        <v>0</v>
      </c>
      <c r="I35" s="47">
        <f>SUM(D35:H35)</f>
        <v>96</v>
      </c>
      <c r="J35" s="82">
        <v>79833</v>
      </c>
      <c r="K35" s="82">
        <v>1489177</v>
      </c>
      <c r="L35" s="82">
        <v>3201888</v>
      </c>
      <c r="M35" s="50"/>
      <c r="N35" s="83">
        <f t="shared" ref="N35:O37" si="7">N13+(J35/1000)</f>
        <v>422254.1559999999</v>
      </c>
      <c r="O35" s="50">
        <f t="shared" si="7"/>
        <v>577947.60300000058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9</v>
      </c>
      <c r="E36" s="46">
        <v>7</v>
      </c>
      <c r="F36" s="46">
        <v>1</v>
      </c>
      <c r="G36" s="46">
        <v>8</v>
      </c>
      <c r="H36" s="46">
        <v>0</v>
      </c>
      <c r="I36" s="47">
        <f>SUM(D36:H36)</f>
        <v>25</v>
      </c>
      <c r="J36" s="82">
        <v>7783</v>
      </c>
      <c r="K36" s="82">
        <v>22662</v>
      </c>
      <c r="L36" s="82">
        <v>406021</v>
      </c>
      <c r="M36" s="50"/>
      <c r="N36" s="83">
        <f t="shared" si="7"/>
        <v>58729.135000000002</v>
      </c>
      <c r="O36" s="50">
        <f t="shared" si="7"/>
        <v>62640.614000000001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45">
        <v>0</v>
      </c>
      <c r="E37" s="46">
        <v>0</v>
      </c>
      <c r="F37" s="46">
        <v>0</v>
      </c>
      <c r="G37" s="46">
        <v>3</v>
      </c>
      <c r="H37" s="46">
        <v>0</v>
      </c>
      <c r="I37" s="55">
        <f>SUM(D37:H37)</f>
        <v>3</v>
      </c>
      <c r="J37" s="219">
        <v>0</v>
      </c>
      <c r="K37" s="219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52</v>
      </c>
      <c r="E38" s="62">
        <f t="shared" si="8"/>
        <v>29</v>
      </c>
      <c r="F38" s="62">
        <f t="shared" si="8"/>
        <v>1</v>
      </c>
      <c r="G38" s="62">
        <f t="shared" si="8"/>
        <v>42</v>
      </c>
      <c r="H38" s="62">
        <f t="shared" si="8"/>
        <v>0</v>
      </c>
      <c r="I38" s="63">
        <f t="shared" si="8"/>
        <v>124</v>
      </c>
      <c r="J38" s="64">
        <f t="shared" si="8"/>
        <v>87616</v>
      </c>
      <c r="K38" s="65">
        <f t="shared" si="8"/>
        <v>1511839</v>
      </c>
      <c r="L38" s="66">
        <f t="shared" si="8"/>
        <v>3607909</v>
      </c>
      <c r="M38" s="67"/>
      <c r="N38" s="221">
        <f>SUM(N35:N37)</f>
        <v>481423.5639999999</v>
      </c>
      <c r="O38" s="69">
        <f>SUM(O35:O37)</f>
        <v>640750.40100000065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68</v>
      </c>
      <c r="E39" s="90">
        <f t="shared" si="9"/>
        <v>29</v>
      </c>
      <c r="F39" s="90">
        <f t="shared" si="9"/>
        <v>8</v>
      </c>
      <c r="G39" s="90">
        <f t="shared" si="9"/>
        <v>51</v>
      </c>
      <c r="H39" s="90">
        <f t="shared" si="9"/>
        <v>5</v>
      </c>
      <c r="I39" s="91">
        <f t="shared" si="9"/>
        <v>161</v>
      </c>
      <c r="J39" s="92">
        <f t="shared" si="9"/>
        <v>147449</v>
      </c>
      <c r="K39" s="93">
        <f t="shared" si="9"/>
        <v>1516618</v>
      </c>
      <c r="L39" s="93">
        <f t="shared" si="9"/>
        <v>4536898</v>
      </c>
      <c r="M39" s="94"/>
      <c r="N39" s="95">
        <f>N33+N38</f>
        <v>588623.72</v>
      </c>
      <c r="O39" s="94">
        <f>O33+O38</f>
        <v>650432.06400000071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606384.72</v>
      </c>
      <c r="O44" s="121">
        <f>O39+O40</f>
        <v>656412.06400000071</v>
      </c>
      <c r="P44" s="119"/>
      <c r="Q44" s="23"/>
      <c r="R44" s="23"/>
    </row>
    <row r="45" spans="1:18" s="24" customFormat="1" ht="23.25" x14ac:dyDescent="0.35">
      <c r="A45" s="120">
        <f>A23+31</f>
        <v>40609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3</v>
      </c>
      <c r="E49" s="46">
        <v>0</v>
      </c>
      <c r="F49" s="46">
        <v>1</v>
      </c>
      <c r="G49" s="46">
        <v>2</v>
      </c>
      <c r="H49" s="46">
        <v>0</v>
      </c>
      <c r="I49" s="47">
        <f t="shared" si="10"/>
        <v>6</v>
      </c>
      <c r="J49" s="48">
        <v>15607</v>
      </c>
      <c r="K49" s="48">
        <v>1395</v>
      </c>
      <c r="L49" s="48">
        <v>317427</v>
      </c>
      <c r="M49" s="52"/>
      <c r="N49" s="50">
        <f t="shared" si="11"/>
        <v>47562.896000000015</v>
      </c>
      <c r="O49" s="50">
        <f t="shared" si="11"/>
        <v>3783.4440000000031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2</v>
      </c>
      <c r="H50" s="46">
        <v>3</v>
      </c>
      <c r="I50" s="47">
        <f t="shared" si="10"/>
        <v>9</v>
      </c>
      <c r="J50" s="48">
        <v>6865</v>
      </c>
      <c r="K50" s="48">
        <v>692</v>
      </c>
      <c r="L50" s="48">
        <v>168811</v>
      </c>
      <c r="M50" s="52"/>
      <c r="N50" s="50">
        <f t="shared" si="11"/>
        <v>13028.942000000001</v>
      </c>
      <c r="O50" s="50">
        <f t="shared" si="11"/>
        <v>1127.8739999999996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2392</v>
      </c>
      <c r="K51" s="48">
        <v>292</v>
      </c>
      <c r="L51" s="48">
        <v>90960</v>
      </c>
      <c r="M51" s="52"/>
      <c r="N51" s="50">
        <f t="shared" si="11"/>
        <v>5982.5690000000013</v>
      </c>
      <c r="O51" s="50">
        <f t="shared" si="11"/>
        <v>622.23099999999977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7</v>
      </c>
      <c r="E53" s="46">
        <v>0</v>
      </c>
      <c r="F53" s="46">
        <v>2</v>
      </c>
      <c r="G53" s="46">
        <v>1</v>
      </c>
      <c r="H53" s="46">
        <v>2</v>
      </c>
      <c r="I53" s="47">
        <f t="shared" si="10"/>
        <v>12</v>
      </c>
      <c r="J53" s="48">
        <v>40380</v>
      </c>
      <c r="K53" s="48">
        <v>3264</v>
      </c>
      <c r="L53" s="48">
        <v>576864</v>
      </c>
      <c r="M53" s="52"/>
      <c r="N53" s="50">
        <f t="shared" si="11"/>
        <v>19120.530000000006</v>
      </c>
      <c r="O53" s="50">
        <f t="shared" si="11"/>
        <v>2311.2129999999997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0</v>
      </c>
      <c r="G54" s="46">
        <v>2</v>
      </c>
      <c r="H54" s="46">
        <v>0</v>
      </c>
      <c r="I54" s="55">
        <f t="shared" si="10"/>
        <v>4</v>
      </c>
      <c r="J54" s="48">
        <v>3247</v>
      </c>
      <c r="K54" s="56">
        <v>0</v>
      </c>
      <c r="L54" s="56">
        <v>7785</v>
      </c>
      <c r="M54" s="57"/>
      <c r="N54" s="50">
        <f t="shared" si="11"/>
        <v>1506.1109999999996</v>
      </c>
      <c r="O54" s="50">
        <f t="shared" si="11"/>
        <v>0.82400000000000007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L55" si="12">SUM(D48:D54)</f>
        <v>16</v>
      </c>
      <c r="E55" s="62">
        <f t="shared" si="12"/>
        <v>0</v>
      </c>
      <c r="F55" s="62">
        <f t="shared" si="12"/>
        <v>6</v>
      </c>
      <c r="G55" s="62">
        <f t="shared" si="12"/>
        <v>10</v>
      </c>
      <c r="H55" s="62">
        <f t="shared" si="12"/>
        <v>5</v>
      </c>
      <c r="I55" s="63">
        <f t="shared" si="12"/>
        <v>37</v>
      </c>
      <c r="J55" s="64">
        <f t="shared" si="12"/>
        <v>68491</v>
      </c>
      <c r="K55" s="65">
        <f t="shared" si="12"/>
        <v>5643</v>
      </c>
      <c r="L55" s="66">
        <f t="shared" si="12"/>
        <v>1161847</v>
      </c>
      <c r="M55" s="67"/>
      <c r="N55" s="68">
        <f>SUM(N48:N54)</f>
        <v>107268.64700000003</v>
      </c>
      <c r="O55" s="69">
        <f>SUM(O48:O54)</f>
        <v>9687.3060000000041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41</v>
      </c>
      <c r="E57" s="46">
        <v>20</v>
      </c>
      <c r="F57" s="46">
        <v>0</v>
      </c>
      <c r="G57" s="46">
        <v>35</v>
      </c>
      <c r="H57" s="46">
        <v>0</v>
      </c>
      <c r="I57" s="47">
        <f>SUM(D57:H57)</f>
        <v>96</v>
      </c>
      <c r="J57" s="82">
        <v>96732</v>
      </c>
      <c r="K57" s="82">
        <v>1478607</v>
      </c>
      <c r="L57" s="82">
        <v>3348055</v>
      </c>
      <c r="M57" s="50"/>
      <c r="N57" s="83">
        <f t="shared" ref="N57:O59" si="13">N35+(J57/1000)</f>
        <v>422350.88799999992</v>
      </c>
      <c r="O57" s="50">
        <f t="shared" si="13"/>
        <v>579426.21000000054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9</v>
      </c>
      <c r="E58" s="46">
        <v>8</v>
      </c>
      <c r="F58" s="46">
        <v>1</v>
      </c>
      <c r="G58" s="46">
        <v>5</v>
      </c>
      <c r="H58" s="46">
        <v>2</v>
      </c>
      <c r="I58" s="47">
        <f>SUM(D58:H58)</f>
        <v>25</v>
      </c>
      <c r="J58" s="82">
        <v>8169</v>
      </c>
      <c r="K58" s="82">
        <v>24921</v>
      </c>
      <c r="L58" s="82">
        <v>436943</v>
      </c>
      <c r="M58" s="50"/>
      <c r="N58" s="83">
        <f t="shared" si="13"/>
        <v>58737.304000000004</v>
      </c>
      <c r="O58" s="50">
        <f t="shared" si="13"/>
        <v>62665.535000000003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45">
        <v>0</v>
      </c>
      <c r="E59" s="46">
        <v>0</v>
      </c>
      <c r="F59" s="46">
        <v>0</v>
      </c>
      <c r="G59" s="46">
        <v>3</v>
      </c>
      <c r="H59" s="46">
        <v>0</v>
      </c>
      <c r="I59" s="55">
        <f>SUM(D59:H59)</f>
        <v>3</v>
      </c>
      <c r="J59" s="219">
        <v>0</v>
      </c>
      <c r="K59" s="219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50</v>
      </c>
      <c r="E60" s="62">
        <f t="shared" si="14"/>
        <v>28</v>
      </c>
      <c r="F60" s="62">
        <f t="shared" si="14"/>
        <v>1</v>
      </c>
      <c r="G60" s="62">
        <f t="shared" si="14"/>
        <v>43</v>
      </c>
      <c r="H60" s="62">
        <f t="shared" si="14"/>
        <v>2</v>
      </c>
      <c r="I60" s="63">
        <f t="shared" si="14"/>
        <v>124</v>
      </c>
      <c r="J60" s="64">
        <f t="shared" si="14"/>
        <v>104901</v>
      </c>
      <c r="K60" s="65">
        <f t="shared" si="14"/>
        <v>1503528</v>
      </c>
      <c r="L60" s="66">
        <f t="shared" si="14"/>
        <v>3784998</v>
      </c>
      <c r="M60" s="67"/>
      <c r="N60" s="221">
        <f>SUM(N57:N59)</f>
        <v>481528.46499999991</v>
      </c>
      <c r="O60" s="69">
        <f>SUM(O57:O59)</f>
        <v>642253.92900000059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66</v>
      </c>
      <c r="E61" s="90">
        <f t="shared" si="15"/>
        <v>28</v>
      </c>
      <c r="F61" s="90">
        <f t="shared" si="15"/>
        <v>7</v>
      </c>
      <c r="G61" s="90">
        <f t="shared" si="15"/>
        <v>53</v>
      </c>
      <c r="H61" s="90">
        <f t="shared" si="15"/>
        <v>7</v>
      </c>
      <c r="I61" s="91">
        <f t="shared" si="15"/>
        <v>161</v>
      </c>
      <c r="J61" s="92">
        <f t="shared" si="15"/>
        <v>173392</v>
      </c>
      <c r="K61" s="93">
        <f t="shared" si="15"/>
        <v>1509171</v>
      </c>
      <c r="L61" s="93">
        <f t="shared" si="15"/>
        <v>4946845</v>
      </c>
      <c r="M61" s="94"/>
      <c r="N61" s="95">
        <f>N55+N60</f>
        <v>588797.11199999996</v>
      </c>
      <c r="O61" s="94">
        <f>O55+O60</f>
        <v>651941.23500000057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606558.11199999996</v>
      </c>
      <c r="O66" s="121">
        <f>O61+O62</f>
        <v>657921.23500000057</v>
      </c>
      <c r="P66" s="119"/>
      <c r="Q66" s="23"/>
      <c r="R66" s="23"/>
    </row>
    <row r="67" spans="1:18" s="24" customFormat="1" ht="23.25" x14ac:dyDescent="0.35">
      <c r="A67" s="120">
        <f>A45+31</f>
        <v>40640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1</v>
      </c>
      <c r="G70" s="46">
        <v>1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1</v>
      </c>
      <c r="G71" s="46">
        <v>2</v>
      </c>
      <c r="H71" s="46">
        <v>0</v>
      </c>
      <c r="I71" s="47">
        <f t="shared" si="16"/>
        <v>6</v>
      </c>
      <c r="J71" s="48">
        <v>14902</v>
      </c>
      <c r="K71" s="48">
        <v>1332</v>
      </c>
      <c r="L71" s="48">
        <v>304479</v>
      </c>
      <c r="M71" s="52"/>
      <c r="N71" s="50">
        <f t="shared" si="17"/>
        <v>47577.798000000017</v>
      </c>
      <c r="O71" s="50">
        <f t="shared" si="17"/>
        <v>3784.776000000003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2</v>
      </c>
      <c r="H72" s="46">
        <v>3</v>
      </c>
      <c r="I72" s="47">
        <f t="shared" si="16"/>
        <v>9</v>
      </c>
      <c r="J72" s="48">
        <v>4825</v>
      </c>
      <c r="K72" s="48">
        <v>498</v>
      </c>
      <c r="L72" s="48">
        <v>142543</v>
      </c>
      <c r="M72" s="52"/>
      <c r="N72" s="50">
        <f t="shared" si="17"/>
        <v>13033.767000000002</v>
      </c>
      <c r="O72" s="50">
        <f t="shared" si="17"/>
        <v>1128.3719999999996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si="16"/>
        <v>2</v>
      </c>
      <c r="J73" s="48">
        <v>2312</v>
      </c>
      <c r="K73" s="48">
        <v>282</v>
      </c>
      <c r="L73" s="48">
        <v>89062</v>
      </c>
      <c r="M73" s="52"/>
      <c r="N73" s="50">
        <f t="shared" si="17"/>
        <v>5984.8810000000012</v>
      </c>
      <c r="O73" s="50">
        <f t="shared" si="17"/>
        <v>622.51299999999981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8</v>
      </c>
      <c r="E75" s="46">
        <v>0</v>
      </c>
      <c r="F75" s="46">
        <v>2</v>
      </c>
      <c r="G75" s="46">
        <v>1</v>
      </c>
      <c r="H75" s="46">
        <v>2</v>
      </c>
      <c r="I75" s="47">
        <f t="shared" si="16"/>
        <v>13</v>
      </c>
      <c r="J75" s="48">
        <v>38246</v>
      </c>
      <c r="K75" s="48">
        <v>3032</v>
      </c>
      <c r="L75" s="48">
        <v>666559</v>
      </c>
      <c r="M75" s="52"/>
      <c r="N75" s="50">
        <f t="shared" si="17"/>
        <v>19158.776000000005</v>
      </c>
      <c r="O75" s="50">
        <f t="shared" si="17"/>
        <v>2314.2449999999999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0</v>
      </c>
      <c r="G76" s="46">
        <v>2</v>
      </c>
      <c r="H76" s="46">
        <v>0</v>
      </c>
      <c r="I76" s="55">
        <f t="shared" si="16"/>
        <v>4</v>
      </c>
      <c r="J76" s="48">
        <v>3867</v>
      </c>
      <c r="K76" s="56">
        <v>0</v>
      </c>
      <c r="L76" s="56">
        <v>13084</v>
      </c>
      <c r="M76" s="57"/>
      <c r="N76" s="50">
        <f t="shared" si="17"/>
        <v>1509.9779999999996</v>
      </c>
      <c r="O76" s="50">
        <f t="shared" si="17"/>
        <v>0.82400000000000007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L77" si="18">SUM(D70:D76)</f>
        <v>17</v>
      </c>
      <c r="E77" s="62">
        <f t="shared" si="18"/>
        <v>0</v>
      </c>
      <c r="F77" s="62">
        <f t="shared" si="18"/>
        <v>7</v>
      </c>
      <c r="G77" s="62">
        <f t="shared" si="18"/>
        <v>9</v>
      </c>
      <c r="H77" s="62">
        <f t="shared" si="18"/>
        <v>5</v>
      </c>
      <c r="I77" s="63">
        <f t="shared" si="18"/>
        <v>38</v>
      </c>
      <c r="J77" s="64">
        <f t="shared" si="18"/>
        <v>64152</v>
      </c>
      <c r="K77" s="65">
        <f t="shared" si="18"/>
        <v>5144</v>
      </c>
      <c r="L77" s="66">
        <f t="shared" si="18"/>
        <v>1215727</v>
      </c>
      <c r="M77" s="67"/>
      <c r="N77" s="68">
        <f>SUM(N70:N76)</f>
        <v>107332.79900000006</v>
      </c>
      <c r="O77" s="69">
        <f>SUM(O70:O76)</f>
        <v>9692.4500000000025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45</v>
      </c>
      <c r="E79" s="46">
        <v>20</v>
      </c>
      <c r="F79" s="46">
        <v>2</v>
      </c>
      <c r="G79" s="46">
        <v>29</v>
      </c>
      <c r="H79" s="46">
        <v>0</v>
      </c>
      <c r="I79" s="47">
        <f>SUM(D79:H79)</f>
        <v>96</v>
      </c>
      <c r="J79" s="82">
        <v>93697</v>
      </c>
      <c r="K79" s="82">
        <v>1489933</v>
      </c>
      <c r="L79" s="82">
        <v>3520868</v>
      </c>
      <c r="M79" s="50"/>
      <c r="N79" s="83">
        <f t="shared" ref="N79:O81" si="19">N57+(J79/1000)</f>
        <v>422444.5849999999</v>
      </c>
      <c r="O79" s="50">
        <f t="shared" si="19"/>
        <v>580916.14300000051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9</v>
      </c>
      <c r="E80" s="46">
        <v>6</v>
      </c>
      <c r="F80" s="46">
        <v>0</v>
      </c>
      <c r="G80" s="46">
        <v>8</v>
      </c>
      <c r="H80" s="46">
        <v>2</v>
      </c>
      <c r="I80" s="47">
        <f>SUM(D80:H80)</f>
        <v>25</v>
      </c>
      <c r="J80" s="82">
        <v>8160</v>
      </c>
      <c r="K80" s="82">
        <v>23619</v>
      </c>
      <c r="L80" s="82">
        <v>426459</v>
      </c>
      <c r="M80" s="50"/>
      <c r="N80" s="83">
        <f t="shared" si="19"/>
        <v>58745.464000000007</v>
      </c>
      <c r="O80" s="50">
        <f t="shared" si="19"/>
        <v>62689.154000000002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45">
        <v>0</v>
      </c>
      <c r="E81" s="46">
        <v>0</v>
      </c>
      <c r="F81" s="46">
        <v>0</v>
      </c>
      <c r="G81" s="46">
        <v>3</v>
      </c>
      <c r="H81" s="46">
        <v>0</v>
      </c>
      <c r="I81" s="55">
        <f>SUM(D81:H81)</f>
        <v>3</v>
      </c>
      <c r="J81" s="219">
        <v>0</v>
      </c>
      <c r="K81" s="219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54</v>
      </c>
      <c r="E82" s="62">
        <f t="shared" si="20"/>
        <v>26</v>
      </c>
      <c r="F82" s="62">
        <f t="shared" si="20"/>
        <v>2</v>
      </c>
      <c r="G82" s="62">
        <f t="shared" si="20"/>
        <v>40</v>
      </c>
      <c r="H82" s="62">
        <f t="shared" si="20"/>
        <v>2</v>
      </c>
      <c r="I82" s="63">
        <f t="shared" si="20"/>
        <v>124</v>
      </c>
      <c r="J82" s="64">
        <f t="shared" si="20"/>
        <v>101857</v>
      </c>
      <c r="K82" s="65">
        <f t="shared" si="20"/>
        <v>1513552</v>
      </c>
      <c r="L82" s="66">
        <f t="shared" si="20"/>
        <v>3947327</v>
      </c>
      <c r="M82" s="67"/>
      <c r="N82" s="221">
        <f>SUM(N79:N81)</f>
        <v>481630.32199999987</v>
      </c>
      <c r="O82" s="69">
        <f>SUM(O79:O81)</f>
        <v>643767.48100000049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71</v>
      </c>
      <c r="E83" s="90">
        <f t="shared" si="21"/>
        <v>26</v>
      </c>
      <c r="F83" s="90">
        <f t="shared" si="21"/>
        <v>9</v>
      </c>
      <c r="G83" s="90">
        <f t="shared" si="21"/>
        <v>49</v>
      </c>
      <c r="H83" s="90">
        <f t="shared" si="21"/>
        <v>7</v>
      </c>
      <c r="I83" s="91">
        <f t="shared" si="21"/>
        <v>162</v>
      </c>
      <c r="J83" s="92">
        <f t="shared" si="21"/>
        <v>166009</v>
      </c>
      <c r="K83" s="93">
        <f t="shared" si="21"/>
        <v>1518696</v>
      </c>
      <c r="L83" s="93">
        <f t="shared" si="21"/>
        <v>5163054</v>
      </c>
      <c r="M83" s="94"/>
      <c r="N83" s="95">
        <f>N77+N82</f>
        <v>588963.12099999993</v>
      </c>
      <c r="O83" s="94">
        <f>O77+O82</f>
        <v>653459.93100000045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606724.12099999993</v>
      </c>
      <c r="O88" s="121">
        <f>O83+O84</f>
        <v>659439.93100000045</v>
      </c>
      <c r="P88" s="119"/>
      <c r="Q88" s="23"/>
      <c r="R88" s="23"/>
    </row>
    <row r="89" spans="1:18" s="24" customFormat="1" ht="23.25" x14ac:dyDescent="0.35">
      <c r="A89" s="120">
        <f>A67+31</f>
        <v>40671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1</v>
      </c>
      <c r="G92" s="46">
        <v>1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3</v>
      </c>
      <c r="E93" s="46">
        <v>0</v>
      </c>
      <c r="F93" s="46">
        <v>1</v>
      </c>
      <c r="G93" s="46">
        <v>2</v>
      </c>
      <c r="H93" s="46">
        <v>0</v>
      </c>
      <c r="I93" s="47">
        <f t="shared" si="22"/>
        <v>6</v>
      </c>
      <c r="J93" s="48">
        <v>16661</v>
      </c>
      <c r="K93" s="48">
        <v>1489</v>
      </c>
      <c r="L93" s="48">
        <v>317585</v>
      </c>
      <c r="M93" s="52"/>
      <c r="N93" s="50">
        <f t="shared" si="23"/>
        <v>47594.459000000017</v>
      </c>
      <c r="O93" s="50">
        <f t="shared" si="23"/>
        <v>3786.2650000000031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2</v>
      </c>
      <c r="H94" s="46">
        <v>3</v>
      </c>
      <c r="I94" s="47">
        <f t="shared" si="22"/>
        <v>9</v>
      </c>
      <c r="J94" s="48">
        <v>4112</v>
      </c>
      <c r="K94" s="48">
        <v>465</v>
      </c>
      <c r="L94" s="48">
        <v>96678</v>
      </c>
      <c r="M94" s="52"/>
      <c r="N94" s="50">
        <f t="shared" si="23"/>
        <v>13037.879000000001</v>
      </c>
      <c r="O94" s="50">
        <f t="shared" si="23"/>
        <v>1128.8369999999995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1</v>
      </c>
      <c r="E95" s="46">
        <v>0</v>
      </c>
      <c r="F95" s="46">
        <v>1</v>
      </c>
      <c r="G95" s="46">
        <v>0</v>
      </c>
      <c r="H95" s="46">
        <v>0</v>
      </c>
      <c r="I95" s="47">
        <f t="shared" si="22"/>
        <v>2</v>
      </c>
      <c r="J95" s="48">
        <v>2411</v>
      </c>
      <c r="K95" s="48">
        <v>294</v>
      </c>
      <c r="L95" s="48">
        <v>91107</v>
      </c>
      <c r="M95" s="52"/>
      <c r="N95" s="50">
        <f t="shared" si="23"/>
        <v>5987.2920000000013</v>
      </c>
      <c r="O95" s="50">
        <f t="shared" si="23"/>
        <v>622.80699999999979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1</v>
      </c>
      <c r="F96" s="46">
        <v>0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8</v>
      </c>
      <c r="E97" s="46">
        <v>0</v>
      </c>
      <c r="F97" s="46">
        <v>2</v>
      </c>
      <c r="G97" s="46">
        <v>1</v>
      </c>
      <c r="H97" s="46">
        <v>2</v>
      </c>
      <c r="I97" s="47">
        <f t="shared" si="22"/>
        <v>13</v>
      </c>
      <c r="J97" s="48">
        <v>37703</v>
      </c>
      <c r="K97" s="48">
        <v>2901</v>
      </c>
      <c r="L97" s="48">
        <v>676465</v>
      </c>
      <c r="M97" s="52"/>
      <c r="N97" s="50">
        <f t="shared" si="23"/>
        <v>19196.479000000007</v>
      </c>
      <c r="O97" s="50">
        <f t="shared" si="23"/>
        <v>2317.1459999999997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2980</v>
      </c>
      <c r="K98" s="56">
        <v>0</v>
      </c>
      <c r="L98" s="56">
        <v>3938</v>
      </c>
      <c r="M98" s="57"/>
      <c r="N98" s="50">
        <f t="shared" si="23"/>
        <v>1512.9579999999996</v>
      </c>
      <c r="O98" s="50">
        <f t="shared" si="23"/>
        <v>0.82400000000000007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L99" si="24">SUM(D92:D98)</f>
        <v>17</v>
      </c>
      <c r="E99" s="62">
        <f t="shared" si="24"/>
        <v>1</v>
      </c>
      <c r="F99" s="62">
        <f t="shared" si="24"/>
        <v>6</v>
      </c>
      <c r="G99" s="62">
        <f t="shared" si="24"/>
        <v>9</v>
      </c>
      <c r="H99" s="62">
        <f t="shared" si="24"/>
        <v>5</v>
      </c>
      <c r="I99" s="63">
        <f t="shared" si="24"/>
        <v>38</v>
      </c>
      <c r="J99" s="64">
        <f t="shared" si="24"/>
        <v>63867</v>
      </c>
      <c r="K99" s="65">
        <f t="shared" si="24"/>
        <v>5149</v>
      </c>
      <c r="L99" s="66">
        <f t="shared" si="24"/>
        <v>1185773</v>
      </c>
      <c r="M99" s="67"/>
      <c r="N99" s="68">
        <f>SUM(N92:N98)</f>
        <v>107396.66600000003</v>
      </c>
      <c r="O99" s="69">
        <f>SUM(O92:O98)</f>
        <v>9697.599000000002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45</v>
      </c>
      <c r="E101" s="46">
        <v>21</v>
      </c>
      <c r="F101" s="46">
        <v>2</v>
      </c>
      <c r="G101" s="46">
        <v>28</v>
      </c>
      <c r="H101" s="46">
        <v>0</v>
      </c>
      <c r="I101" s="47">
        <f>SUM(D101:H101)</f>
        <v>96</v>
      </c>
      <c r="J101" s="82">
        <v>96180</v>
      </c>
      <c r="K101" s="82">
        <v>1492080</v>
      </c>
      <c r="L101" s="82">
        <v>3761931</v>
      </c>
      <c r="M101" s="50"/>
      <c r="N101" s="83">
        <f t="shared" ref="N101:O103" si="25">N79+(J101/1000)</f>
        <v>422540.7649999999</v>
      </c>
      <c r="O101" s="50">
        <f t="shared" si="25"/>
        <v>582408.22300000046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9</v>
      </c>
      <c r="E102" s="46">
        <v>6</v>
      </c>
      <c r="F102" s="46">
        <v>1</v>
      </c>
      <c r="G102" s="46">
        <v>9</v>
      </c>
      <c r="H102" s="46">
        <v>0</v>
      </c>
      <c r="I102" s="47">
        <f>SUM(D102:H102)</f>
        <v>25</v>
      </c>
      <c r="J102" s="82">
        <v>8619</v>
      </c>
      <c r="K102" s="82">
        <v>24361</v>
      </c>
      <c r="L102" s="82">
        <v>474862</v>
      </c>
      <c r="M102" s="50"/>
      <c r="N102" s="83">
        <f t="shared" si="25"/>
        <v>58754.083000000006</v>
      </c>
      <c r="O102" s="50">
        <f t="shared" si="25"/>
        <v>62713.514999999999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45">
        <v>0</v>
      </c>
      <c r="E103" s="46">
        <v>0</v>
      </c>
      <c r="F103" s="46">
        <v>0</v>
      </c>
      <c r="G103" s="46">
        <v>3</v>
      </c>
      <c r="H103" s="46">
        <v>0</v>
      </c>
      <c r="I103" s="55">
        <f>SUM(D103:H103)</f>
        <v>3</v>
      </c>
      <c r="J103" s="219">
        <v>0</v>
      </c>
      <c r="K103" s="219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54</v>
      </c>
      <c r="E104" s="62">
        <f t="shared" si="26"/>
        <v>27</v>
      </c>
      <c r="F104" s="62">
        <f t="shared" si="26"/>
        <v>3</v>
      </c>
      <c r="G104" s="62">
        <f t="shared" si="26"/>
        <v>40</v>
      </c>
      <c r="H104" s="62">
        <f t="shared" si="26"/>
        <v>0</v>
      </c>
      <c r="I104" s="63">
        <f t="shared" si="26"/>
        <v>124</v>
      </c>
      <c r="J104" s="64">
        <f t="shared" si="26"/>
        <v>104799</v>
      </c>
      <c r="K104" s="65">
        <f t="shared" si="26"/>
        <v>1516441</v>
      </c>
      <c r="L104" s="66">
        <f t="shared" si="26"/>
        <v>4236793</v>
      </c>
      <c r="M104" s="67"/>
      <c r="N104" s="221">
        <f>SUM(N101:N103)</f>
        <v>481735.12099999987</v>
      </c>
      <c r="O104" s="69">
        <f>SUM(O101:O103)</f>
        <v>645283.92200000049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71</v>
      </c>
      <c r="E105" s="90">
        <f t="shared" si="27"/>
        <v>28</v>
      </c>
      <c r="F105" s="90">
        <f t="shared" si="27"/>
        <v>9</v>
      </c>
      <c r="G105" s="90">
        <f t="shared" si="27"/>
        <v>49</v>
      </c>
      <c r="H105" s="90">
        <f t="shared" si="27"/>
        <v>5</v>
      </c>
      <c r="I105" s="91">
        <f t="shared" si="27"/>
        <v>162</v>
      </c>
      <c r="J105" s="92">
        <f t="shared" si="27"/>
        <v>168666</v>
      </c>
      <c r="K105" s="93">
        <f t="shared" si="27"/>
        <v>1521590</v>
      </c>
      <c r="L105" s="93">
        <f t="shared" si="27"/>
        <v>5422566</v>
      </c>
      <c r="M105" s="94"/>
      <c r="N105" s="95">
        <f>N99+N104</f>
        <v>589131.78699999989</v>
      </c>
      <c r="O105" s="94">
        <f>O99+O104</f>
        <v>654981.52100000053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606892.78699999989</v>
      </c>
      <c r="O110" s="121">
        <f>O105+O106</f>
        <v>660961.52100000053</v>
      </c>
      <c r="P110" s="119"/>
      <c r="Q110" s="23"/>
      <c r="R110" s="23"/>
    </row>
    <row r="111" spans="1:18" s="24" customFormat="1" ht="23.25" x14ac:dyDescent="0.35">
      <c r="A111" s="120">
        <f>A89+31</f>
        <v>40702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3</v>
      </c>
      <c r="E115" s="46">
        <v>0</v>
      </c>
      <c r="F115" s="46">
        <v>1</v>
      </c>
      <c r="G115" s="46">
        <v>2</v>
      </c>
      <c r="H115" s="46">
        <v>0</v>
      </c>
      <c r="I115" s="47">
        <f t="shared" si="28"/>
        <v>6</v>
      </c>
      <c r="J115" s="48">
        <v>14287</v>
      </c>
      <c r="K115" s="48">
        <v>1260</v>
      </c>
      <c r="L115" s="48">
        <v>266811</v>
      </c>
      <c r="M115" s="52"/>
      <c r="N115" s="50">
        <f t="shared" si="29"/>
        <v>47608.746000000014</v>
      </c>
      <c r="O115" s="50">
        <f t="shared" si="29"/>
        <v>3787.5250000000033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1</v>
      </c>
      <c r="G116" s="46">
        <v>3</v>
      </c>
      <c r="H116" s="46">
        <v>3</v>
      </c>
      <c r="I116" s="47">
        <f t="shared" si="28"/>
        <v>9</v>
      </c>
      <c r="J116" s="48">
        <v>5306</v>
      </c>
      <c r="K116" s="48">
        <v>554</v>
      </c>
      <c r="L116" s="48">
        <v>179052</v>
      </c>
      <c r="M116" s="52"/>
      <c r="N116" s="50">
        <f t="shared" si="29"/>
        <v>13043.185000000001</v>
      </c>
      <c r="O116" s="50">
        <f t="shared" si="29"/>
        <v>1129.3909999999996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1</v>
      </c>
      <c r="E117" s="46">
        <v>0</v>
      </c>
      <c r="F117" s="46">
        <v>1</v>
      </c>
      <c r="G117" s="46">
        <v>0</v>
      </c>
      <c r="H117" s="46">
        <v>0</v>
      </c>
      <c r="I117" s="47">
        <f t="shared" si="28"/>
        <v>2</v>
      </c>
      <c r="J117" s="48">
        <v>2229</v>
      </c>
      <c r="K117" s="48">
        <v>272</v>
      </c>
      <c r="L117" s="48">
        <v>86208</v>
      </c>
      <c r="M117" s="52"/>
      <c r="N117" s="50">
        <f t="shared" si="29"/>
        <v>5989.5210000000015</v>
      </c>
      <c r="O117" s="50">
        <f t="shared" si="29"/>
        <v>623.07899999999984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9</v>
      </c>
      <c r="E119" s="46">
        <v>0</v>
      </c>
      <c r="F119" s="46">
        <v>2</v>
      </c>
      <c r="G119" s="46">
        <v>0</v>
      </c>
      <c r="H119" s="46">
        <v>2</v>
      </c>
      <c r="I119" s="47">
        <f t="shared" si="28"/>
        <v>13</v>
      </c>
      <c r="J119" s="48">
        <v>40616</v>
      </c>
      <c r="K119" s="48">
        <v>3443</v>
      </c>
      <c r="L119" s="48">
        <v>641182</v>
      </c>
      <c r="M119" s="52"/>
      <c r="N119" s="50">
        <f t="shared" si="29"/>
        <v>19237.095000000008</v>
      </c>
      <c r="O119" s="50">
        <f t="shared" si="29"/>
        <v>2320.5889999999999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0</v>
      </c>
      <c r="G120" s="46">
        <v>3</v>
      </c>
      <c r="H120" s="46">
        <v>0</v>
      </c>
      <c r="I120" s="55">
        <f t="shared" si="28"/>
        <v>4</v>
      </c>
      <c r="J120" s="48">
        <v>2479</v>
      </c>
      <c r="K120" s="56">
        <v>2164</v>
      </c>
      <c r="L120" s="56">
        <v>0</v>
      </c>
      <c r="M120" s="57"/>
      <c r="N120" s="50">
        <f t="shared" si="29"/>
        <v>1515.4369999999997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L121" si="30">SUM(D114:D120)</f>
        <v>16</v>
      </c>
      <c r="E121" s="62">
        <f t="shared" si="30"/>
        <v>0</v>
      </c>
      <c r="F121" s="62">
        <f t="shared" si="30"/>
        <v>6</v>
      </c>
      <c r="G121" s="62">
        <f t="shared" si="30"/>
        <v>11</v>
      </c>
      <c r="H121" s="62">
        <f t="shared" si="30"/>
        <v>5</v>
      </c>
      <c r="I121" s="63">
        <f t="shared" si="30"/>
        <v>38</v>
      </c>
      <c r="J121" s="64">
        <f t="shared" si="30"/>
        <v>64917</v>
      </c>
      <c r="K121" s="65">
        <f t="shared" si="30"/>
        <v>7693</v>
      </c>
      <c r="L121" s="66">
        <f t="shared" si="30"/>
        <v>1173253</v>
      </c>
      <c r="M121" s="67"/>
      <c r="N121" s="68">
        <f>SUM(N114:N120)</f>
        <v>107461.58300000004</v>
      </c>
      <c r="O121" s="69">
        <f>SUM(O114:O120)</f>
        <v>9705.2920000000031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41</v>
      </c>
      <c r="E123" s="46">
        <v>22</v>
      </c>
      <c r="F123" s="46">
        <v>2</v>
      </c>
      <c r="G123" s="46">
        <v>31</v>
      </c>
      <c r="H123" s="46">
        <v>0</v>
      </c>
      <c r="I123" s="47">
        <f>SUM(D123:H123)</f>
        <v>96</v>
      </c>
      <c r="J123" s="82">
        <v>88763</v>
      </c>
      <c r="K123" s="82">
        <v>1495818</v>
      </c>
      <c r="L123" s="82">
        <v>3485190</v>
      </c>
      <c r="M123" s="50"/>
      <c r="N123" s="83">
        <f t="shared" ref="N123:O125" si="31">N101+(J123/1000)</f>
        <v>422629.52799999987</v>
      </c>
      <c r="O123" s="50">
        <f t="shared" si="31"/>
        <v>583904.04100000043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9</v>
      </c>
      <c r="E124" s="46">
        <v>7</v>
      </c>
      <c r="F124" s="46">
        <v>1</v>
      </c>
      <c r="G124" s="46">
        <v>8</v>
      </c>
      <c r="H124" s="46">
        <v>0</v>
      </c>
      <c r="I124" s="47">
        <f>SUM(D124:H124)</f>
        <v>25</v>
      </c>
      <c r="J124" s="82">
        <v>8082</v>
      </c>
      <c r="K124" s="82">
        <v>21564</v>
      </c>
      <c r="L124" s="82">
        <v>443012</v>
      </c>
      <c r="M124" s="50"/>
      <c r="N124" s="83">
        <f t="shared" si="31"/>
        <v>58762.165000000008</v>
      </c>
      <c r="O124" s="50">
        <f t="shared" si="31"/>
        <v>62735.078999999998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45">
        <v>0</v>
      </c>
      <c r="E125" s="46">
        <v>0</v>
      </c>
      <c r="F125" s="46">
        <v>0</v>
      </c>
      <c r="G125" s="46">
        <v>3</v>
      </c>
      <c r="H125" s="46">
        <v>0</v>
      </c>
      <c r="I125" s="55">
        <f>SUM(D125:H125)</f>
        <v>3</v>
      </c>
      <c r="J125" s="219">
        <v>0</v>
      </c>
      <c r="K125" s="219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50</v>
      </c>
      <c r="E126" s="62">
        <f t="shared" si="32"/>
        <v>29</v>
      </c>
      <c r="F126" s="62">
        <f t="shared" si="32"/>
        <v>3</v>
      </c>
      <c r="G126" s="62">
        <f t="shared" si="32"/>
        <v>42</v>
      </c>
      <c r="H126" s="62">
        <f t="shared" si="32"/>
        <v>0</v>
      </c>
      <c r="I126" s="63">
        <f t="shared" si="32"/>
        <v>124</v>
      </c>
      <c r="J126" s="64">
        <f t="shared" si="32"/>
        <v>96845</v>
      </c>
      <c r="K126" s="65">
        <f t="shared" si="32"/>
        <v>1517382</v>
      </c>
      <c r="L126" s="66">
        <f t="shared" si="32"/>
        <v>3928202</v>
      </c>
      <c r="M126" s="67"/>
      <c r="N126" s="221">
        <f>SUM(N123:N125)</f>
        <v>481831.96599999984</v>
      </c>
      <c r="O126" s="69">
        <f>SUM(O123:O125)</f>
        <v>646801.30400000047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66</v>
      </c>
      <c r="E127" s="90">
        <f t="shared" si="33"/>
        <v>29</v>
      </c>
      <c r="F127" s="90">
        <f t="shared" si="33"/>
        <v>9</v>
      </c>
      <c r="G127" s="90">
        <f t="shared" si="33"/>
        <v>53</v>
      </c>
      <c r="H127" s="90">
        <f t="shared" si="33"/>
        <v>5</v>
      </c>
      <c r="I127" s="91">
        <f t="shared" si="33"/>
        <v>162</v>
      </c>
      <c r="J127" s="92">
        <f t="shared" si="33"/>
        <v>161762</v>
      </c>
      <c r="K127" s="93">
        <f t="shared" si="33"/>
        <v>1525075</v>
      </c>
      <c r="L127" s="93">
        <f t="shared" si="33"/>
        <v>5101455</v>
      </c>
      <c r="M127" s="94"/>
      <c r="N127" s="95">
        <f>N121+N126</f>
        <v>589293.54899999988</v>
      </c>
      <c r="O127" s="94">
        <f>O121+O126</f>
        <v>656506.59600000049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607054.54899999988</v>
      </c>
      <c r="O132" s="121">
        <f>O127+O128</f>
        <v>662486.59600000049</v>
      </c>
      <c r="P132" s="119"/>
      <c r="Q132" s="23"/>
      <c r="R132" s="23"/>
    </row>
    <row r="133" spans="1:18" s="24" customFormat="1" ht="23.25" x14ac:dyDescent="0.35">
      <c r="A133" s="120">
        <f>A111+31</f>
        <v>40733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3</v>
      </c>
      <c r="E137" s="46">
        <v>0</v>
      </c>
      <c r="F137" s="46">
        <v>1</v>
      </c>
      <c r="G137" s="46">
        <v>2</v>
      </c>
      <c r="H137" s="46">
        <v>0</v>
      </c>
      <c r="I137" s="47">
        <f t="shared" si="34"/>
        <v>6</v>
      </c>
      <c r="J137" s="48">
        <v>12884</v>
      </c>
      <c r="K137" s="48">
        <v>1133</v>
      </c>
      <c r="L137" s="48">
        <v>335459</v>
      </c>
      <c r="M137" s="52"/>
      <c r="N137" s="50">
        <f t="shared" si="35"/>
        <v>47621.630000000012</v>
      </c>
      <c r="O137" s="50">
        <f t="shared" si="35"/>
        <v>3788.6580000000031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1</v>
      </c>
      <c r="G138" s="46">
        <v>2</v>
      </c>
      <c r="H138" s="46">
        <v>3</v>
      </c>
      <c r="I138" s="47">
        <f t="shared" si="34"/>
        <v>9</v>
      </c>
      <c r="J138" s="48">
        <v>5426</v>
      </c>
      <c r="K138" s="48">
        <v>568</v>
      </c>
      <c r="L138" s="48">
        <v>170951</v>
      </c>
      <c r="M138" s="52"/>
      <c r="N138" s="50">
        <f t="shared" si="35"/>
        <v>13048.611000000001</v>
      </c>
      <c r="O138" s="50">
        <f t="shared" si="35"/>
        <v>1129.9589999999996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1</v>
      </c>
      <c r="E139" s="46">
        <v>0</v>
      </c>
      <c r="F139" s="46">
        <v>1</v>
      </c>
      <c r="G139" s="46">
        <v>0</v>
      </c>
      <c r="H139" s="46">
        <v>0</v>
      </c>
      <c r="I139" s="47">
        <f t="shared" si="34"/>
        <v>2</v>
      </c>
      <c r="J139" s="48">
        <v>2284</v>
      </c>
      <c r="K139" s="48">
        <v>279</v>
      </c>
      <c r="L139" s="48">
        <v>87907</v>
      </c>
      <c r="M139" s="52"/>
      <c r="N139" s="50">
        <f t="shared" si="35"/>
        <v>5991.8050000000012</v>
      </c>
      <c r="O139" s="50">
        <f t="shared" si="35"/>
        <v>623.35799999999983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9</v>
      </c>
      <c r="E141" s="46">
        <v>0</v>
      </c>
      <c r="F141" s="46">
        <v>2</v>
      </c>
      <c r="G141" s="46">
        <v>0</v>
      </c>
      <c r="H141" s="46">
        <v>2</v>
      </c>
      <c r="I141" s="47">
        <f t="shared" si="34"/>
        <v>13</v>
      </c>
      <c r="J141" s="48">
        <v>49539</v>
      </c>
      <c r="K141" s="48">
        <v>4458</v>
      </c>
      <c r="L141" s="48">
        <v>742630</v>
      </c>
      <c r="M141" s="52"/>
      <c r="N141" s="50">
        <f t="shared" si="35"/>
        <v>19286.634000000009</v>
      </c>
      <c r="O141" s="50">
        <f t="shared" si="35"/>
        <v>2325.047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0</v>
      </c>
      <c r="G142" s="46">
        <v>3</v>
      </c>
      <c r="H142" s="46">
        <v>0</v>
      </c>
      <c r="I142" s="55">
        <f t="shared" si="34"/>
        <v>4</v>
      </c>
      <c r="J142" s="48">
        <v>2780</v>
      </c>
      <c r="K142" s="56">
        <v>0</v>
      </c>
      <c r="L142" s="56">
        <v>2410</v>
      </c>
      <c r="M142" s="57"/>
      <c r="N142" s="50">
        <f t="shared" si="35"/>
        <v>1518.2169999999996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L143" si="36">SUM(D136:D142)</f>
        <v>17</v>
      </c>
      <c r="E143" s="62">
        <f t="shared" si="36"/>
        <v>0</v>
      </c>
      <c r="F143" s="62">
        <f t="shared" si="36"/>
        <v>6</v>
      </c>
      <c r="G143" s="62">
        <f t="shared" si="36"/>
        <v>10</v>
      </c>
      <c r="H143" s="62">
        <f t="shared" si="36"/>
        <v>5</v>
      </c>
      <c r="I143" s="63">
        <f t="shared" si="36"/>
        <v>38</v>
      </c>
      <c r="J143" s="64">
        <f t="shared" si="36"/>
        <v>72913</v>
      </c>
      <c r="K143" s="65">
        <f t="shared" si="36"/>
        <v>6438</v>
      </c>
      <c r="L143" s="66">
        <f t="shared" si="36"/>
        <v>1339357</v>
      </c>
      <c r="M143" s="67"/>
      <c r="N143" s="68">
        <f>SUM(N136:N142)</f>
        <v>107534.49600000004</v>
      </c>
      <c r="O143" s="69">
        <f>SUM(O136:O142)</f>
        <v>9711.7300000000032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41</v>
      </c>
      <c r="E145" s="46">
        <v>16</v>
      </c>
      <c r="F145" s="46">
        <v>0</v>
      </c>
      <c r="G145" s="46">
        <v>38</v>
      </c>
      <c r="H145" s="46">
        <v>0</v>
      </c>
      <c r="I145" s="47">
        <f>SUM(D145:H145)</f>
        <v>95</v>
      </c>
      <c r="J145" s="82">
        <v>84509</v>
      </c>
      <c r="K145" s="82">
        <v>1279680</v>
      </c>
      <c r="L145" s="82">
        <v>3291396</v>
      </c>
      <c r="M145" s="50"/>
      <c r="N145" s="83">
        <f t="shared" ref="N145:O147" si="37">N123+(J145/1000)</f>
        <v>422714.03699999989</v>
      </c>
      <c r="O145" s="50">
        <f t="shared" si="37"/>
        <v>585183.72100000049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9</v>
      </c>
      <c r="E146" s="46">
        <v>7</v>
      </c>
      <c r="F146" s="46">
        <v>1</v>
      </c>
      <c r="G146" s="46">
        <v>8</v>
      </c>
      <c r="H146" s="46">
        <v>0</v>
      </c>
      <c r="I146" s="47">
        <f>SUM(D146:H146)</f>
        <v>25</v>
      </c>
      <c r="J146" s="82">
        <v>6883</v>
      </c>
      <c r="K146" s="82">
        <v>20768</v>
      </c>
      <c r="L146" s="82">
        <v>406202</v>
      </c>
      <c r="M146" s="50"/>
      <c r="N146" s="83">
        <f t="shared" si="37"/>
        <v>58769.04800000001</v>
      </c>
      <c r="O146" s="50">
        <f t="shared" si="37"/>
        <v>62755.846999999994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45">
        <v>0</v>
      </c>
      <c r="E147" s="46">
        <v>0</v>
      </c>
      <c r="F147" s="46">
        <v>0</v>
      </c>
      <c r="G147" s="46">
        <v>3</v>
      </c>
      <c r="H147" s="46">
        <v>0</v>
      </c>
      <c r="I147" s="55">
        <f>SUM(D147:H147)</f>
        <v>3</v>
      </c>
      <c r="J147" s="219">
        <v>0</v>
      </c>
      <c r="K147" s="219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I148" si="38">SUM(D145:D147)</f>
        <v>50</v>
      </c>
      <c r="E148" s="62">
        <f t="shared" si="38"/>
        <v>23</v>
      </c>
      <c r="F148" s="62">
        <f t="shared" si="38"/>
        <v>1</v>
      </c>
      <c r="G148" s="62">
        <f t="shared" si="38"/>
        <v>49</v>
      </c>
      <c r="H148" s="62">
        <f t="shared" si="38"/>
        <v>0</v>
      </c>
      <c r="I148" s="63">
        <f t="shared" si="38"/>
        <v>123</v>
      </c>
      <c r="J148" s="64">
        <f>SUM(J145:J147)</f>
        <v>91392</v>
      </c>
      <c r="K148" s="65">
        <f>SUM(K145:K147)</f>
        <v>1300448</v>
      </c>
      <c r="L148" s="66">
        <f>SUM(L145:L147)</f>
        <v>3697598</v>
      </c>
      <c r="M148" s="67"/>
      <c r="N148" s="221">
        <f>SUM(N145:N147)</f>
        <v>481923.35799999989</v>
      </c>
      <c r="O148" s="69">
        <f>SUM(O145:O147)</f>
        <v>648101.75200000044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67</v>
      </c>
      <c r="E149" s="90">
        <f t="shared" si="39"/>
        <v>23</v>
      </c>
      <c r="F149" s="90">
        <f t="shared" si="39"/>
        <v>7</v>
      </c>
      <c r="G149" s="90">
        <f t="shared" si="39"/>
        <v>59</v>
      </c>
      <c r="H149" s="90">
        <f t="shared" si="39"/>
        <v>5</v>
      </c>
      <c r="I149" s="91">
        <f t="shared" si="39"/>
        <v>161</v>
      </c>
      <c r="J149" s="92">
        <f t="shared" si="39"/>
        <v>164305</v>
      </c>
      <c r="K149" s="93">
        <f t="shared" si="39"/>
        <v>1306886</v>
      </c>
      <c r="L149" s="93">
        <f t="shared" si="39"/>
        <v>5036955</v>
      </c>
      <c r="M149" s="94"/>
      <c r="N149" s="95">
        <f>N143+N148</f>
        <v>589457.85399999993</v>
      </c>
      <c r="O149" s="94">
        <f>O143+O148</f>
        <v>657813.48200000043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607218.85399999993</v>
      </c>
      <c r="O154" s="121">
        <f>O149+O150</f>
        <v>663793.48200000043</v>
      </c>
      <c r="P154" s="119"/>
      <c r="Q154" s="23"/>
      <c r="R154" s="23"/>
    </row>
    <row r="155" spans="1:18" s="24" customFormat="1" ht="23.25" x14ac:dyDescent="0.35">
      <c r="A155" s="120">
        <f>A133+31</f>
        <v>40764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3</v>
      </c>
      <c r="E159" s="46">
        <v>0</v>
      </c>
      <c r="F159" s="46">
        <v>1</v>
      </c>
      <c r="G159" s="46">
        <v>2</v>
      </c>
      <c r="H159" s="46">
        <v>0</v>
      </c>
      <c r="I159" s="47">
        <f t="shared" si="40"/>
        <v>6</v>
      </c>
      <c r="J159" s="48">
        <v>14824</v>
      </c>
      <c r="K159" s="48">
        <v>1336</v>
      </c>
      <c r="L159" s="48">
        <v>285521</v>
      </c>
      <c r="M159" s="52"/>
      <c r="N159" s="50">
        <f t="shared" si="41"/>
        <v>47636.454000000012</v>
      </c>
      <c r="O159" s="50">
        <f t="shared" si="41"/>
        <v>3789.9940000000029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3</v>
      </c>
      <c r="E160" s="46">
        <v>0</v>
      </c>
      <c r="F160" s="46">
        <v>1</v>
      </c>
      <c r="G160" s="46">
        <v>2</v>
      </c>
      <c r="H160" s="46">
        <v>3</v>
      </c>
      <c r="I160" s="47">
        <f t="shared" si="40"/>
        <v>9</v>
      </c>
      <c r="J160" s="48">
        <v>5397</v>
      </c>
      <c r="K160" s="48">
        <v>569</v>
      </c>
      <c r="L160" s="48">
        <v>174061</v>
      </c>
      <c r="M160" s="52"/>
      <c r="N160" s="50">
        <f t="shared" si="41"/>
        <v>13054.008000000002</v>
      </c>
      <c r="O160" s="50">
        <f t="shared" si="41"/>
        <v>1130.5279999999996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2368</v>
      </c>
      <c r="K161" s="48">
        <v>289</v>
      </c>
      <c r="L161" s="48">
        <v>86361</v>
      </c>
      <c r="M161" s="52"/>
      <c r="N161" s="50">
        <f t="shared" si="41"/>
        <v>5994.1730000000016</v>
      </c>
      <c r="O161" s="50">
        <f t="shared" si="41"/>
        <v>623.64699999999982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9</v>
      </c>
      <c r="E163" s="46">
        <v>0</v>
      </c>
      <c r="F163" s="46">
        <v>2</v>
      </c>
      <c r="G163" s="46">
        <v>2</v>
      </c>
      <c r="H163" s="46">
        <v>0</v>
      </c>
      <c r="I163" s="47">
        <f t="shared" si="40"/>
        <v>13</v>
      </c>
      <c r="J163" s="48">
        <v>46706</v>
      </c>
      <c r="K163" s="48">
        <v>4230</v>
      </c>
      <c r="L163" s="48">
        <v>754191</v>
      </c>
      <c r="M163" s="52"/>
      <c r="N163" s="50">
        <f t="shared" si="41"/>
        <v>19333.340000000007</v>
      </c>
      <c r="O163" s="50">
        <f t="shared" si="41"/>
        <v>2329.277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2543</v>
      </c>
      <c r="K164" s="56">
        <v>0</v>
      </c>
      <c r="L164" s="56">
        <v>2144</v>
      </c>
      <c r="M164" s="57"/>
      <c r="N164" s="50">
        <f t="shared" si="41"/>
        <v>1520.7599999999995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L165" si="42">SUM(D158:D164)</f>
        <v>18</v>
      </c>
      <c r="E165" s="62">
        <f t="shared" si="42"/>
        <v>0</v>
      </c>
      <c r="F165" s="62">
        <f t="shared" si="42"/>
        <v>6</v>
      </c>
      <c r="G165" s="62">
        <f t="shared" si="42"/>
        <v>11</v>
      </c>
      <c r="H165" s="62">
        <f t="shared" si="42"/>
        <v>3</v>
      </c>
      <c r="I165" s="63">
        <f t="shared" si="42"/>
        <v>38</v>
      </c>
      <c r="J165" s="64">
        <f t="shared" si="42"/>
        <v>71838</v>
      </c>
      <c r="K165" s="65">
        <f t="shared" si="42"/>
        <v>6424</v>
      </c>
      <c r="L165" s="66">
        <f t="shared" si="42"/>
        <v>1302278</v>
      </c>
      <c r="M165" s="67"/>
      <c r="N165" s="68">
        <f>SUM(N158:N164)</f>
        <v>107606.33400000002</v>
      </c>
      <c r="O165" s="69">
        <f>SUM(O158:O164)</f>
        <v>9718.1540000000023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42</v>
      </c>
      <c r="E167" s="46">
        <v>14</v>
      </c>
      <c r="F167" s="46">
        <v>2</v>
      </c>
      <c r="G167" s="46">
        <v>37</v>
      </c>
      <c r="H167" s="46">
        <v>0</v>
      </c>
      <c r="I167" s="47">
        <f>SUM(D167:H167)</f>
        <v>95</v>
      </c>
      <c r="J167" s="82">
        <v>63087</v>
      </c>
      <c r="K167" s="82">
        <v>1041891</v>
      </c>
      <c r="L167" s="82">
        <v>2711107</v>
      </c>
      <c r="M167" s="50"/>
      <c r="N167" s="83">
        <f t="shared" ref="N167:O169" si="43">N145+(J167/1000)</f>
        <v>422777.12399999989</v>
      </c>
      <c r="O167" s="50">
        <f t="shared" si="43"/>
        <v>586225.61200000043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9</v>
      </c>
      <c r="E168" s="46">
        <v>7</v>
      </c>
      <c r="F168" s="46">
        <v>1</v>
      </c>
      <c r="G168" s="46">
        <v>8</v>
      </c>
      <c r="H168" s="46">
        <v>0</v>
      </c>
      <c r="I168" s="47">
        <f>SUM(D168:H168)</f>
        <v>25</v>
      </c>
      <c r="J168" s="82">
        <v>9116</v>
      </c>
      <c r="K168" s="82">
        <v>24475</v>
      </c>
      <c r="L168" s="82">
        <v>475552</v>
      </c>
      <c r="M168" s="50"/>
      <c r="N168" s="83">
        <f t="shared" si="43"/>
        <v>58778.164000000012</v>
      </c>
      <c r="O168" s="50">
        <f t="shared" si="43"/>
        <v>62780.321999999993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45">
        <v>0</v>
      </c>
      <c r="E169" s="46">
        <v>0</v>
      </c>
      <c r="F169" s="46">
        <v>0</v>
      </c>
      <c r="G169" s="46">
        <v>3</v>
      </c>
      <c r="H169" s="46">
        <v>0</v>
      </c>
      <c r="I169" s="55">
        <f>SUM(D169:H169)</f>
        <v>3</v>
      </c>
      <c r="J169" s="219">
        <v>0</v>
      </c>
      <c r="K169" s="219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51</v>
      </c>
      <c r="E170" s="62">
        <f t="shared" si="44"/>
        <v>21</v>
      </c>
      <c r="F170" s="62">
        <f t="shared" si="44"/>
        <v>3</v>
      </c>
      <c r="G170" s="62">
        <f t="shared" si="44"/>
        <v>48</v>
      </c>
      <c r="H170" s="62">
        <f t="shared" si="44"/>
        <v>0</v>
      </c>
      <c r="I170" s="63">
        <f t="shared" si="44"/>
        <v>123</v>
      </c>
      <c r="J170" s="64">
        <f t="shared" si="44"/>
        <v>72203</v>
      </c>
      <c r="K170" s="65">
        <f t="shared" si="44"/>
        <v>1066366</v>
      </c>
      <c r="L170" s="66">
        <f t="shared" si="44"/>
        <v>3186659</v>
      </c>
      <c r="M170" s="67"/>
      <c r="N170" s="221">
        <f>SUM(N167:N169)</f>
        <v>481995.56099999987</v>
      </c>
      <c r="O170" s="69">
        <f>SUM(O167:O169)</f>
        <v>649168.11800000048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69</v>
      </c>
      <c r="E171" s="90">
        <f t="shared" si="45"/>
        <v>21</v>
      </c>
      <c r="F171" s="90">
        <f t="shared" si="45"/>
        <v>9</v>
      </c>
      <c r="G171" s="90">
        <f t="shared" si="45"/>
        <v>59</v>
      </c>
      <c r="H171" s="90">
        <f t="shared" si="45"/>
        <v>3</v>
      </c>
      <c r="I171" s="91">
        <f t="shared" si="45"/>
        <v>161</v>
      </c>
      <c r="J171" s="92">
        <f t="shared" si="45"/>
        <v>144041</v>
      </c>
      <c r="K171" s="93">
        <f t="shared" si="45"/>
        <v>1072790</v>
      </c>
      <c r="L171" s="93">
        <f t="shared" si="45"/>
        <v>4488937</v>
      </c>
      <c r="M171" s="94"/>
      <c r="N171" s="95">
        <f>N165+N170</f>
        <v>589601.8949999999</v>
      </c>
      <c r="O171" s="94">
        <f>O165+O170</f>
        <v>658886.27200000046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607362.8949999999</v>
      </c>
      <c r="O176" s="121">
        <f>O171+O172</f>
        <v>664866.27200000046</v>
      </c>
      <c r="P176" s="119"/>
      <c r="Q176" s="23"/>
      <c r="R176" s="23"/>
    </row>
    <row r="177" spans="1:18" s="24" customFormat="1" ht="23.25" x14ac:dyDescent="0.35">
      <c r="A177" s="120">
        <f>A155+31</f>
        <v>40795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3</v>
      </c>
      <c r="E181" s="46">
        <v>0</v>
      </c>
      <c r="F181" s="46">
        <v>1</v>
      </c>
      <c r="G181" s="46">
        <v>2</v>
      </c>
      <c r="H181" s="46">
        <v>0</v>
      </c>
      <c r="I181" s="47">
        <f t="shared" si="46"/>
        <v>6</v>
      </c>
      <c r="J181" s="48">
        <v>15608</v>
      </c>
      <c r="K181" s="48">
        <v>1406</v>
      </c>
      <c r="L181" s="48">
        <v>298152</v>
      </c>
      <c r="M181" s="52"/>
      <c r="N181" s="50">
        <f t="shared" si="47"/>
        <v>47652.062000000013</v>
      </c>
      <c r="O181" s="50">
        <f t="shared" si="47"/>
        <v>3791.4000000000028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3</v>
      </c>
      <c r="E182" s="46">
        <v>0</v>
      </c>
      <c r="F182" s="46">
        <v>1</v>
      </c>
      <c r="G182" s="46">
        <v>2</v>
      </c>
      <c r="H182" s="46">
        <v>3</v>
      </c>
      <c r="I182" s="47">
        <f t="shared" si="46"/>
        <v>9</v>
      </c>
      <c r="J182" s="48">
        <v>5027</v>
      </c>
      <c r="K182" s="48">
        <v>532</v>
      </c>
      <c r="L182" s="48">
        <v>175609</v>
      </c>
      <c r="M182" s="52"/>
      <c r="N182" s="50">
        <f t="shared" si="47"/>
        <v>13059.035000000002</v>
      </c>
      <c r="O182" s="50">
        <f t="shared" si="47"/>
        <v>1131.0599999999995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6"/>
        <v>2</v>
      </c>
      <c r="J183" s="48">
        <v>2309</v>
      </c>
      <c r="K183" s="48">
        <v>282</v>
      </c>
      <c r="L183" s="48">
        <v>78689</v>
      </c>
      <c r="M183" s="52"/>
      <c r="N183" s="50">
        <f t="shared" si="47"/>
        <v>5996.4820000000018</v>
      </c>
      <c r="O183" s="50">
        <f t="shared" si="47"/>
        <v>623.92899999999986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8</v>
      </c>
      <c r="E185" s="46">
        <v>0</v>
      </c>
      <c r="F185" s="46">
        <v>2</v>
      </c>
      <c r="G185" s="46">
        <v>1</v>
      </c>
      <c r="H185" s="46">
        <v>2</v>
      </c>
      <c r="I185" s="47">
        <f t="shared" si="46"/>
        <v>13</v>
      </c>
      <c r="J185" s="48">
        <v>44844</v>
      </c>
      <c r="K185" s="48">
        <v>3967</v>
      </c>
      <c r="L185" s="48">
        <v>669190</v>
      </c>
      <c r="M185" s="52"/>
      <c r="N185" s="50">
        <f t="shared" si="47"/>
        <v>19378.184000000008</v>
      </c>
      <c r="O185" s="50">
        <f t="shared" si="47"/>
        <v>2333.2440000000001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2812</v>
      </c>
      <c r="K186" s="56">
        <v>0</v>
      </c>
      <c r="L186" s="56">
        <v>2967</v>
      </c>
      <c r="M186" s="57"/>
      <c r="N186" s="50">
        <f t="shared" si="47"/>
        <v>1523.5719999999994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L187" si="48">SUM(D180:D186)</f>
        <v>17</v>
      </c>
      <c r="E187" s="62">
        <f t="shared" si="48"/>
        <v>0</v>
      </c>
      <c r="F187" s="62">
        <f t="shared" si="48"/>
        <v>6</v>
      </c>
      <c r="G187" s="62">
        <f t="shared" si="48"/>
        <v>10</v>
      </c>
      <c r="H187" s="62">
        <f t="shared" si="48"/>
        <v>5</v>
      </c>
      <c r="I187" s="63">
        <f t="shared" si="48"/>
        <v>38</v>
      </c>
      <c r="J187" s="64">
        <f t="shared" si="48"/>
        <v>70600</v>
      </c>
      <c r="K187" s="65">
        <f t="shared" si="48"/>
        <v>6187</v>
      </c>
      <c r="L187" s="66">
        <f t="shared" si="48"/>
        <v>1224607</v>
      </c>
      <c r="M187" s="67"/>
      <c r="N187" s="68">
        <f>SUM(N180:N186)</f>
        <v>107676.93400000004</v>
      </c>
      <c r="O187" s="69">
        <f>SUM(O180:O186)</f>
        <v>9724.3410000000022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40</v>
      </c>
      <c r="E189" s="46">
        <v>17</v>
      </c>
      <c r="F189" s="46">
        <v>1</v>
      </c>
      <c r="G189" s="46">
        <v>35</v>
      </c>
      <c r="H189" s="46">
        <v>0</v>
      </c>
      <c r="I189" s="47">
        <f>SUM(D189:H189)</f>
        <v>93</v>
      </c>
      <c r="J189" s="82">
        <v>93334</v>
      </c>
      <c r="K189" s="82">
        <v>1340519</v>
      </c>
      <c r="L189" s="82">
        <v>3594001</v>
      </c>
      <c r="M189" s="50"/>
      <c r="N189" s="83">
        <f t="shared" ref="N189:O191" si="49">N167+(J189/1000)</f>
        <v>422870.45799999987</v>
      </c>
      <c r="O189" s="50">
        <f t="shared" si="49"/>
        <v>587566.1310000004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9</v>
      </c>
      <c r="E190" s="46">
        <v>7</v>
      </c>
      <c r="F190" s="46">
        <v>1</v>
      </c>
      <c r="G190" s="46">
        <v>8</v>
      </c>
      <c r="H190" s="46">
        <v>0</v>
      </c>
      <c r="I190" s="47">
        <f>SUM(D190:H190)</f>
        <v>25</v>
      </c>
      <c r="J190" s="82">
        <v>8791</v>
      </c>
      <c r="K190" s="82">
        <v>24129</v>
      </c>
      <c r="L190" s="82">
        <v>478352</v>
      </c>
      <c r="M190" s="50"/>
      <c r="N190" s="83">
        <f t="shared" si="49"/>
        <v>58786.955000000009</v>
      </c>
      <c r="O190" s="50">
        <f t="shared" si="49"/>
        <v>62804.450999999994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45">
        <v>0</v>
      </c>
      <c r="E191" s="46">
        <v>0</v>
      </c>
      <c r="F191" s="46">
        <v>0</v>
      </c>
      <c r="G191" s="46">
        <v>3</v>
      </c>
      <c r="H191" s="46">
        <v>0</v>
      </c>
      <c r="I191" s="55">
        <f>SUM(D191:H191)</f>
        <v>3</v>
      </c>
      <c r="J191" s="219">
        <v>0</v>
      </c>
      <c r="K191" s="219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49</v>
      </c>
      <c r="E192" s="62">
        <f t="shared" si="50"/>
        <v>24</v>
      </c>
      <c r="F192" s="62">
        <f t="shared" si="50"/>
        <v>2</v>
      </c>
      <c r="G192" s="62">
        <f t="shared" si="50"/>
        <v>46</v>
      </c>
      <c r="H192" s="62">
        <f t="shared" si="50"/>
        <v>0</v>
      </c>
      <c r="I192" s="63">
        <f t="shared" si="50"/>
        <v>121</v>
      </c>
      <c r="J192" s="64">
        <f t="shared" si="50"/>
        <v>102125</v>
      </c>
      <c r="K192" s="65">
        <f t="shared" si="50"/>
        <v>1364648</v>
      </c>
      <c r="L192" s="66">
        <f t="shared" si="50"/>
        <v>4072353</v>
      </c>
      <c r="M192" s="67"/>
      <c r="N192" s="221">
        <f>SUM(N189:N191)</f>
        <v>482097.68599999987</v>
      </c>
      <c r="O192" s="69">
        <f>SUM(O189:O191)</f>
        <v>650532.76600000041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66</v>
      </c>
      <c r="E193" s="90">
        <f t="shared" si="51"/>
        <v>24</v>
      </c>
      <c r="F193" s="90">
        <f t="shared" si="51"/>
        <v>8</v>
      </c>
      <c r="G193" s="90">
        <f t="shared" si="51"/>
        <v>56</v>
      </c>
      <c r="H193" s="90">
        <f t="shared" si="51"/>
        <v>5</v>
      </c>
      <c r="I193" s="91">
        <f t="shared" si="51"/>
        <v>159</v>
      </c>
      <c r="J193" s="92">
        <f t="shared" si="51"/>
        <v>172725</v>
      </c>
      <c r="K193" s="93">
        <f t="shared" si="51"/>
        <v>1370835</v>
      </c>
      <c r="L193" s="93">
        <f t="shared" si="51"/>
        <v>5296960</v>
      </c>
      <c r="M193" s="94"/>
      <c r="N193" s="95">
        <f>N187+N192</f>
        <v>589774.61999999988</v>
      </c>
      <c r="O193" s="94">
        <f>O187+O192</f>
        <v>660257.10700000043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607535.61999999988</v>
      </c>
      <c r="O198" s="121">
        <f>O193+O194</f>
        <v>666237.10700000043</v>
      </c>
      <c r="P198" s="119"/>
      <c r="Q198" s="23"/>
      <c r="R198" s="23"/>
    </row>
    <row r="199" spans="1:18" s="24" customFormat="1" ht="23.25" x14ac:dyDescent="0.35">
      <c r="A199" s="120">
        <f>A177+31</f>
        <v>40826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1</v>
      </c>
      <c r="G202" s="46">
        <v>1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3</v>
      </c>
      <c r="E203" s="46">
        <v>0</v>
      </c>
      <c r="F203" s="46">
        <v>1</v>
      </c>
      <c r="G203" s="46">
        <v>2</v>
      </c>
      <c r="H203" s="46">
        <v>0</v>
      </c>
      <c r="I203" s="47">
        <f t="shared" si="52"/>
        <v>6</v>
      </c>
      <c r="J203" s="48">
        <v>17997</v>
      </c>
      <c r="K203" s="48">
        <v>1612</v>
      </c>
      <c r="L203" s="48">
        <v>430623</v>
      </c>
      <c r="M203" s="52"/>
      <c r="N203" s="50">
        <f t="shared" si="53"/>
        <v>47670.059000000016</v>
      </c>
      <c r="O203" s="50">
        <f t="shared" si="53"/>
        <v>3793.0120000000029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2</v>
      </c>
      <c r="E204" s="46">
        <v>0</v>
      </c>
      <c r="F204" s="46">
        <v>1</v>
      </c>
      <c r="G204" s="46">
        <v>3</v>
      </c>
      <c r="H204" s="46">
        <v>3</v>
      </c>
      <c r="I204" s="47">
        <f t="shared" si="52"/>
        <v>9</v>
      </c>
      <c r="J204" s="48">
        <v>5389</v>
      </c>
      <c r="K204" s="48">
        <v>566</v>
      </c>
      <c r="L204" s="48">
        <v>194818</v>
      </c>
      <c r="M204" s="52"/>
      <c r="N204" s="50">
        <f t="shared" si="53"/>
        <v>13064.424000000001</v>
      </c>
      <c r="O204" s="50">
        <f t="shared" si="53"/>
        <v>1131.6259999999995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2253</v>
      </c>
      <c r="K205" s="48">
        <v>275</v>
      </c>
      <c r="L205" s="48">
        <v>78980</v>
      </c>
      <c r="M205" s="52"/>
      <c r="N205" s="50">
        <f t="shared" si="53"/>
        <v>5998.7350000000015</v>
      </c>
      <c r="O205" s="50">
        <f t="shared" si="53"/>
        <v>624.20399999999984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9</v>
      </c>
      <c r="E207" s="46">
        <v>0</v>
      </c>
      <c r="F207" s="46">
        <v>2</v>
      </c>
      <c r="G207" s="46">
        <v>1</v>
      </c>
      <c r="H207" s="46">
        <v>2</v>
      </c>
      <c r="I207" s="47">
        <f t="shared" si="52"/>
        <v>14</v>
      </c>
      <c r="J207" s="48">
        <v>44342</v>
      </c>
      <c r="K207" s="48">
        <v>3674</v>
      </c>
      <c r="L207" s="48">
        <v>531168</v>
      </c>
      <c r="M207" s="52"/>
      <c r="N207" s="50">
        <f t="shared" si="53"/>
        <v>19422.526000000009</v>
      </c>
      <c r="O207" s="50">
        <f t="shared" si="53"/>
        <v>2336.9180000000001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2776</v>
      </c>
      <c r="K208" s="56">
        <v>0</v>
      </c>
      <c r="L208" s="56">
        <v>2853</v>
      </c>
      <c r="M208" s="57"/>
      <c r="N208" s="50">
        <f t="shared" si="53"/>
        <v>1526.3479999999995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L209" si="54">SUM(D202:D208)</f>
        <v>17</v>
      </c>
      <c r="E209" s="62">
        <f t="shared" si="54"/>
        <v>0</v>
      </c>
      <c r="F209" s="62">
        <f t="shared" si="54"/>
        <v>7</v>
      </c>
      <c r="G209" s="62">
        <f t="shared" si="54"/>
        <v>10</v>
      </c>
      <c r="H209" s="62">
        <f t="shared" si="54"/>
        <v>5</v>
      </c>
      <c r="I209" s="63">
        <f t="shared" si="54"/>
        <v>39</v>
      </c>
      <c r="J209" s="64">
        <f t="shared" si="54"/>
        <v>72757</v>
      </c>
      <c r="K209" s="65">
        <f t="shared" si="54"/>
        <v>6127</v>
      </c>
      <c r="L209" s="66">
        <f t="shared" si="54"/>
        <v>1238442</v>
      </c>
      <c r="M209" s="67"/>
      <c r="N209" s="68">
        <f>SUM(N202:N208)</f>
        <v>107749.69100000004</v>
      </c>
      <c r="O209" s="69">
        <f>SUM(O202:O208)</f>
        <v>9730.4680000000026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41</v>
      </c>
      <c r="E211" s="46">
        <v>21</v>
      </c>
      <c r="F211" s="46">
        <v>3</v>
      </c>
      <c r="G211" s="46">
        <v>27</v>
      </c>
      <c r="H211" s="46">
        <v>0</v>
      </c>
      <c r="I211" s="47">
        <f>SUM(D211:H211)</f>
        <v>92</v>
      </c>
      <c r="J211" s="82">
        <v>107643</v>
      </c>
      <c r="K211" s="82">
        <v>1428384</v>
      </c>
      <c r="L211" s="82">
        <v>3771942</v>
      </c>
      <c r="M211" s="50"/>
      <c r="N211" s="83">
        <f t="shared" ref="N211:O213" si="55">N189+(J211/1000)</f>
        <v>422978.10099999985</v>
      </c>
      <c r="O211" s="50">
        <f t="shared" si="55"/>
        <v>588994.51500000036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10</v>
      </c>
      <c r="E212" s="46">
        <v>7</v>
      </c>
      <c r="F212" s="46">
        <v>1</v>
      </c>
      <c r="G212" s="46">
        <v>7</v>
      </c>
      <c r="H212" s="46">
        <v>0</v>
      </c>
      <c r="I212" s="47">
        <f>SUM(D212:H212)</f>
        <v>25</v>
      </c>
      <c r="J212" s="82">
        <v>6863</v>
      </c>
      <c r="K212" s="82">
        <v>20151</v>
      </c>
      <c r="L212" s="82">
        <v>374772</v>
      </c>
      <c r="M212" s="50"/>
      <c r="N212" s="83">
        <f t="shared" si="55"/>
        <v>58793.818000000007</v>
      </c>
      <c r="O212" s="50">
        <f t="shared" si="55"/>
        <v>62824.601999999992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45">
        <v>0</v>
      </c>
      <c r="E213" s="46">
        <v>0</v>
      </c>
      <c r="F213" s="46">
        <v>0</v>
      </c>
      <c r="G213" s="46">
        <v>0</v>
      </c>
      <c r="H213" s="46">
        <v>3</v>
      </c>
      <c r="I213" s="55">
        <f>SUM(D213:H213)</f>
        <v>3</v>
      </c>
      <c r="J213" s="219">
        <v>0</v>
      </c>
      <c r="K213" s="219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51</v>
      </c>
      <c r="E214" s="62">
        <f t="shared" si="56"/>
        <v>28</v>
      </c>
      <c r="F214" s="62">
        <f t="shared" si="56"/>
        <v>4</v>
      </c>
      <c r="G214" s="62">
        <f t="shared" si="56"/>
        <v>34</v>
      </c>
      <c r="H214" s="62">
        <f t="shared" si="56"/>
        <v>3</v>
      </c>
      <c r="I214" s="63">
        <f t="shared" si="56"/>
        <v>120</v>
      </c>
      <c r="J214" s="64">
        <f t="shared" si="56"/>
        <v>114506</v>
      </c>
      <c r="K214" s="65">
        <f t="shared" si="56"/>
        <v>1448535</v>
      </c>
      <c r="L214" s="66">
        <f t="shared" si="56"/>
        <v>4146714</v>
      </c>
      <c r="M214" s="67"/>
      <c r="N214" s="221">
        <f>SUM(N211:N213)</f>
        <v>482212.19199999986</v>
      </c>
      <c r="O214" s="69">
        <f>SUM(O211:O213)</f>
        <v>651981.30100000033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68</v>
      </c>
      <c r="E215" s="90">
        <f t="shared" si="57"/>
        <v>28</v>
      </c>
      <c r="F215" s="90">
        <f t="shared" si="57"/>
        <v>11</v>
      </c>
      <c r="G215" s="90">
        <f t="shared" si="57"/>
        <v>44</v>
      </c>
      <c r="H215" s="90">
        <f t="shared" si="57"/>
        <v>8</v>
      </c>
      <c r="I215" s="91">
        <f t="shared" si="57"/>
        <v>159</v>
      </c>
      <c r="J215" s="92">
        <f t="shared" si="57"/>
        <v>187263</v>
      </c>
      <c r="K215" s="93">
        <f t="shared" si="57"/>
        <v>1454662</v>
      </c>
      <c r="L215" s="93">
        <f t="shared" si="57"/>
        <v>5385156</v>
      </c>
      <c r="M215" s="94"/>
      <c r="N215" s="95">
        <f>N209+N214</f>
        <v>589961.88299999991</v>
      </c>
      <c r="O215" s="94">
        <f>O209+O214</f>
        <v>661711.76900000032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607722.88299999991</v>
      </c>
      <c r="O220" s="121">
        <f>O215+O216</f>
        <v>667691.76900000032</v>
      </c>
      <c r="P220" s="119"/>
      <c r="Q220" s="23"/>
      <c r="R220" s="23"/>
    </row>
    <row r="221" spans="1:18" s="24" customFormat="1" ht="23.25" x14ac:dyDescent="0.35">
      <c r="A221" s="120">
        <f>A199+31</f>
        <v>40857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1</v>
      </c>
      <c r="G224" s="46">
        <v>1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3</v>
      </c>
      <c r="E225" s="46">
        <v>0</v>
      </c>
      <c r="F225" s="46">
        <v>1</v>
      </c>
      <c r="G225" s="46">
        <v>2</v>
      </c>
      <c r="H225" s="46">
        <v>0</v>
      </c>
      <c r="I225" s="47">
        <f t="shared" si="58"/>
        <v>6</v>
      </c>
      <c r="J225" s="48">
        <v>14599</v>
      </c>
      <c r="K225" s="48">
        <v>1316</v>
      </c>
      <c r="L225" s="48">
        <v>383437</v>
      </c>
      <c r="M225" s="52"/>
      <c r="N225" s="50">
        <f t="shared" si="59"/>
        <v>47684.658000000018</v>
      </c>
      <c r="O225" s="50">
        <f t="shared" si="59"/>
        <v>3794.3280000000027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2</v>
      </c>
      <c r="H226" s="46">
        <v>3</v>
      </c>
      <c r="I226" s="47">
        <f t="shared" si="58"/>
        <v>9</v>
      </c>
      <c r="J226" s="48">
        <v>4837</v>
      </c>
      <c r="K226" s="48">
        <v>511</v>
      </c>
      <c r="L226" s="48">
        <v>164846</v>
      </c>
      <c r="M226" s="52"/>
      <c r="N226" s="50">
        <f t="shared" si="59"/>
        <v>13069.261</v>
      </c>
      <c r="O226" s="50">
        <f t="shared" si="59"/>
        <v>1132.1369999999995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2260</v>
      </c>
      <c r="K227" s="48">
        <v>276</v>
      </c>
      <c r="L227" s="48">
        <v>80510</v>
      </c>
      <c r="M227" s="52"/>
      <c r="N227" s="50">
        <f t="shared" si="59"/>
        <v>6000.9950000000017</v>
      </c>
      <c r="O227" s="50">
        <f t="shared" si="59"/>
        <v>624.47999999999979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8</v>
      </c>
      <c r="E229" s="46">
        <v>0</v>
      </c>
      <c r="F229" s="46">
        <v>2</v>
      </c>
      <c r="G229" s="46">
        <v>2</v>
      </c>
      <c r="H229" s="46">
        <v>2</v>
      </c>
      <c r="I229" s="47">
        <f t="shared" si="58"/>
        <v>14</v>
      </c>
      <c r="J229" s="48">
        <v>46357</v>
      </c>
      <c r="K229" s="48">
        <v>3730</v>
      </c>
      <c r="L229" s="48">
        <v>582472</v>
      </c>
      <c r="M229" s="52"/>
      <c r="N229" s="50">
        <f t="shared" si="59"/>
        <v>19468.883000000009</v>
      </c>
      <c r="O229" s="50">
        <f t="shared" si="59"/>
        <v>2340.6480000000001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0</v>
      </c>
      <c r="G230" s="46">
        <v>2</v>
      </c>
      <c r="H230" s="46">
        <v>0</v>
      </c>
      <c r="I230" s="55">
        <f t="shared" si="58"/>
        <v>4</v>
      </c>
      <c r="J230" s="48">
        <v>3633</v>
      </c>
      <c r="K230" s="56">
        <v>0</v>
      </c>
      <c r="L230" s="56">
        <v>11086</v>
      </c>
      <c r="M230" s="57"/>
      <c r="N230" s="50">
        <f t="shared" si="59"/>
        <v>1529.9809999999995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L231" si="60">SUM(D224:D230)</f>
        <v>17</v>
      </c>
      <c r="E231" s="62">
        <f t="shared" si="60"/>
        <v>0</v>
      </c>
      <c r="F231" s="62">
        <f t="shared" si="60"/>
        <v>7</v>
      </c>
      <c r="G231" s="62">
        <f t="shared" si="60"/>
        <v>10</v>
      </c>
      <c r="H231" s="62">
        <f t="shared" si="60"/>
        <v>5</v>
      </c>
      <c r="I231" s="63">
        <f t="shared" si="60"/>
        <v>39</v>
      </c>
      <c r="J231" s="64">
        <f t="shared" si="60"/>
        <v>71686</v>
      </c>
      <c r="K231" s="65">
        <f t="shared" si="60"/>
        <v>5833</v>
      </c>
      <c r="L231" s="66">
        <f t="shared" si="60"/>
        <v>1222351</v>
      </c>
      <c r="M231" s="67"/>
      <c r="N231" s="68">
        <f>SUM(N224:N230)</f>
        <v>107821.37700000004</v>
      </c>
      <c r="O231" s="69">
        <f>SUM(O224:O230)</f>
        <v>9736.3010000000013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40</v>
      </c>
      <c r="E233" s="46">
        <v>22</v>
      </c>
      <c r="F233" s="46">
        <v>2</v>
      </c>
      <c r="G233" s="46">
        <v>29</v>
      </c>
      <c r="H233" s="46">
        <v>0</v>
      </c>
      <c r="I233" s="47">
        <f>SUM(D233:H233)</f>
        <v>93</v>
      </c>
      <c r="J233" s="82">
        <v>101608</v>
      </c>
      <c r="K233" s="82">
        <v>1399943</v>
      </c>
      <c r="L233" s="82">
        <v>3632970</v>
      </c>
      <c r="M233" s="50"/>
      <c r="N233" s="83">
        <f t="shared" ref="N233:O235" si="61">N211+(J233/1000)</f>
        <v>423079.70899999986</v>
      </c>
      <c r="O233" s="50">
        <f t="shared" si="61"/>
        <v>590394.45800000033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9</v>
      </c>
      <c r="E234" s="46">
        <v>7</v>
      </c>
      <c r="F234" s="46">
        <v>1</v>
      </c>
      <c r="G234" s="46">
        <v>7</v>
      </c>
      <c r="H234" s="46">
        <v>0</v>
      </c>
      <c r="I234" s="47">
        <f>SUM(D234:H234)</f>
        <v>24</v>
      </c>
      <c r="J234" s="82">
        <v>8456</v>
      </c>
      <c r="K234" s="82">
        <v>21710</v>
      </c>
      <c r="L234" s="82">
        <v>460664</v>
      </c>
      <c r="M234" s="50"/>
      <c r="N234" s="83">
        <f t="shared" si="61"/>
        <v>58802.274000000005</v>
      </c>
      <c r="O234" s="50">
        <f t="shared" si="61"/>
        <v>62846.311999999991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45">
        <v>0</v>
      </c>
      <c r="E235" s="46">
        <v>0</v>
      </c>
      <c r="F235" s="46">
        <v>0</v>
      </c>
      <c r="G235" s="46">
        <v>3</v>
      </c>
      <c r="H235" s="46">
        <v>0</v>
      </c>
      <c r="I235" s="55">
        <f>SUM(D235:H235)</f>
        <v>3</v>
      </c>
      <c r="J235" s="219">
        <v>0</v>
      </c>
      <c r="K235" s="219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49</v>
      </c>
      <c r="E236" s="62">
        <f t="shared" si="62"/>
        <v>29</v>
      </c>
      <c r="F236" s="62">
        <f t="shared" si="62"/>
        <v>3</v>
      </c>
      <c r="G236" s="62">
        <f t="shared" si="62"/>
        <v>39</v>
      </c>
      <c r="H236" s="62">
        <f t="shared" si="62"/>
        <v>0</v>
      </c>
      <c r="I236" s="63">
        <f t="shared" si="62"/>
        <v>120</v>
      </c>
      <c r="J236" s="64">
        <f t="shared" si="62"/>
        <v>110064</v>
      </c>
      <c r="K236" s="65">
        <f t="shared" si="62"/>
        <v>1421653</v>
      </c>
      <c r="L236" s="66">
        <f t="shared" si="62"/>
        <v>4093634</v>
      </c>
      <c r="M236" s="67"/>
      <c r="N236" s="221">
        <f>SUM(N233:N235)</f>
        <v>482322.25599999988</v>
      </c>
      <c r="O236" s="69">
        <f>SUM(O233:O235)</f>
        <v>653402.95400000038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66</v>
      </c>
      <c r="E237" s="90">
        <f t="shared" si="63"/>
        <v>29</v>
      </c>
      <c r="F237" s="90">
        <f t="shared" si="63"/>
        <v>10</v>
      </c>
      <c r="G237" s="90">
        <f t="shared" si="63"/>
        <v>49</v>
      </c>
      <c r="H237" s="90">
        <f t="shared" si="63"/>
        <v>5</v>
      </c>
      <c r="I237" s="91">
        <f t="shared" si="63"/>
        <v>159</v>
      </c>
      <c r="J237" s="92">
        <f t="shared" si="63"/>
        <v>181750</v>
      </c>
      <c r="K237" s="93">
        <f t="shared" si="63"/>
        <v>1427486</v>
      </c>
      <c r="L237" s="93">
        <f t="shared" si="63"/>
        <v>5315985</v>
      </c>
      <c r="M237" s="94"/>
      <c r="N237" s="95">
        <f>N231+N236</f>
        <v>590143.63299999991</v>
      </c>
      <c r="O237" s="94">
        <f>O231+O236</f>
        <v>663139.25500000035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607904.63299999991</v>
      </c>
      <c r="O242" s="121">
        <f>O237+O238</f>
        <v>669119.25500000035</v>
      </c>
      <c r="P242" s="119"/>
      <c r="Q242" s="23"/>
      <c r="R242" s="23"/>
    </row>
    <row r="243" spans="1:18" s="24" customFormat="1" ht="23.25" x14ac:dyDescent="0.35">
      <c r="A243" s="120">
        <f>A221+31</f>
        <v>40888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3</v>
      </c>
      <c r="E247" s="46">
        <v>0</v>
      </c>
      <c r="F247" s="46">
        <v>1</v>
      </c>
      <c r="G247" s="46">
        <v>2</v>
      </c>
      <c r="H247" s="46">
        <v>0</v>
      </c>
      <c r="I247" s="47">
        <f t="shared" si="64"/>
        <v>6</v>
      </c>
      <c r="J247" s="48">
        <v>17338</v>
      </c>
      <c r="K247" s="48">
        <v>1555</v>
      </c>
      <c r="L247" s="48">
        <v>335530</v>
      </c>
      <c r="M247" s="52"/>
      <c r="N247" s="50">
        <f t="shared" si="65"/>
        <v>47701.996000000021</v>
      </c>
      <c r="O247" s="50">
        <f t="shared" si="65"/>
        <v>3795.8830000000025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3</v>
      </c>
      <c r="E248" s="46">
        <v>0</v>
      </c>
      <c r="F248" s="46">
        <v>1</v>
      </c>
      <c r="G248" s="46">
        <v>2</v>
      </c>
      <c r="H248" s="46">
        <v>3</v>
      </c>
      <c r="I248" s="47">
        <f t="shared" si="64"/>
        <v>9</v>
      </c>
      <c r="J248" s="48">
        <v>3676</v>
      </c>
      <c r="K248" s="48">
        <v>403</v>
      </c>
      <c r="L248" s="48">
        <v>143588</v>
      </c>
      <c r="M248" s="52"/>
      <c r="N248" s="50">
        <f t="shared" si="65"/>
        <v>13072.937</v>
      </c>
      <c r="O248" s="50">
        <f t="shared" si="65"/>
        <v>1132.5399999999995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6000.9950000000017</v>
      </c>
      <c r="O249" s="50">
        <f t="shared" si="65"/>
        <v>624.47999999999979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8</v>
      </c>
      <c r="E251" s="46">
        <v>0</v>
      </c>
      <c r="F251" s="46">
        <v>2</v>
      </c>
      <c r="G251" s="46">
        <v>2</v>
      </c>
      <c r="H251" s="46">
        <v>2</v>
      </c>
      <c r="I251" s="47">
        <f t="shared" si="64"/>
        <v>14</v>
      </c>
      <c r="J251" s="48">
        <v>46544</v>
      </c>
      <c r="K251" s="48">
        <v>3915</v>
      </c>
      <c r="L251" s="48">
        <v>525102</v>
      </c>
      <c r="M251" s="52"/>
      <c r="N251" s="50">
        <f t="shared" si="65"/>
        <v>19515.427000000011</v>
      </c>
      <c r="O251" s="50">
        <f t="shared" si="65"/>
        <v>2344.5630000000001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3751</v>
      </c>
      <c r="K252" s="56">
        <v>0</v>
      </c>
      <c r="L252" s="56">
        <v>13762</v>
      </c>
      <c r="M252" s="57"/>
      <c r="N252" s="50">
        <f t="shared" si="65"/>
        <v>1533.7319999999995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L253" si="66">SUM(D246:D252)</f>
        <v>17</v>
      </c>
      <c r="E253" s="62">
        <f t="shared" si="66"/>
        <v>0</v>
      </c>
      <c r="F253" s="62">
        <f t="shared" si="66"/>
        <v>6</v>
      </c>
      <c r="G253" s="62">
        <f t="shared" si="66"/>
        <v>11</v>
      </c>
      <c r="H253" s="62">
        <f t="shared" si="66"/>
        <v>5</v>
      </c>
      <c r="I253" s="63">
        <f t="shared" si="66"/>
        <v>39</v>
      </c>
      <c r="J253" s="64">
        <f t="shared" si="66"/>
        <v>71309</v>
      </c>
      <c r="K253" s="65">
        <f t="shared" si="66"/>
        <v>5873</v>
      </c>
      <c r="L253" s="66">
        <f t="shared" si="66"/>
        <v>1017982</v>
      </c>
      <c r="M253" s="67"/>
      <c r="N253" s="68">
        <f>SUM(N246:N252)</f>
        <v>107892.68600000005</v>
      </c>
      <c r="O253" s="69">
        <f>SUM(O246:O252)</f>
        <v>9742.1740000000009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37</v>
      </c>
      <c r="E255" s="46">
        <v>19</v>
      </c>
      <c r="F255" s="46">
        <v>0</v>
      </c>
      <c r="G255" s="46">
        <v>37</v>
      </c>
      <c r="H255" s="46">
        <v>0</v>
      </c>
      <c r="I255" s="47">
        <f>SUM(D255:H255)</f>
        <v>93</v>
      </c>
      <c r="J255" s="82">
        <v>104818</v>
      </c>
      <c r="K255" s="82">
        <v>1439634</v>
      </c>
      <c r="L255" s="82">
        <v>3748296</v>
      </c>
      <c r="M255" s="50"/>
      <c r="N255" s="83">
        <f t="shared" ref="N255:O257" si="67">N233+(J255/1000)</f>
        <v>423184.52699999989</v>
      </c>
      <c r="O255" s="50">
        <f t="shared" si="67"/>
        <v>591834.0920000003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9</v>
      </c>
      <c r="E256" s="46">
        <v>7</v>
      </c>
      <c r="F256" s="46">
        <v>1</v>
      </c>
      <c r="G256" s="46">
        <v>8</v>
      </c>
      <c r="H256" s="46">
        <v>0</v>
      </c>
      <c r="I256" s="47">
        <f>SUM(D256:H256)</f>
        <v>25</v>
      </c>
      <c r="J256" s="82">
        <v>8429</v>
      </c>
      <c r="K256" s="82">
        <v>22496</v>
      </c>
      <c r="L256" s="82">
        <v>472344</v>
      </c>
      <c r="M256" s="50"/>
      <c r="N256" s="83">
        <f t="shared" si="67"/>
        <v>58810.703000000001</v>
      </c>
      <c r="O256" s="50">
        <f t="shared" si="67"/>
        <v>62868.80799999999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45">
        <v>0</v>
      </c>
      <c r="E257" s="46">
        <v>0</v>
      </c>
      <c r="F257" s="46">
        <v>0</v>
      </c>
      <c r="G257" s="46">
        <v>3</v>
      </c>
      <c r="H257" s="46">
        <v>0</v>
      </c>
      <c r="I257" s="55">
        <f>SUM(D257:H257)</f>
        <v>3</v>
      </c>
      <c r="J257" s="219">
        <v>0</v>
      </c>
      <c r="K257" s="219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46</v>
      </c>
      <c r="E258" s="62">
        <f t="shared" si="68"/>
        <v>26</v>
      </c>
      <c r="F258" s="62">
        <f t="shared" si="68"/>
        <v>1</v>
      </c>
      <c r="G258" s="62">
        <f t="shared" si="68"/>
        <v>48</v>
      </c>
      <c r="H258" s="62">
        <f t="shared" si="68"/>
        <v>0</v>
      </c>
      <c r="I258" s="63">
        <f t="shared" si="68"/>
        <v>121</v>
      </c>
      <c r="J258" s="64">
        <f t="shared" si="68"/>
        <v>113247</v>
      </c>
      <c r="K258" s="65">
        <f t="shared" si="68"/>
        <v>1462130</v>
      </c>
      <c r="L258" s="66">
        <f t="shared" si="68"/>
        <v>4220640</v>
      </c>
      <c r="M258" s="67"/>
      <c r="N258" s="221">
        <f>SUM(N255:N257)</f>
        <v>482435.50299999985</v>
      </c>
      <c r="O258" s="69">
        <f>SUM(O255:O257)</f>
        <v>654865.08400000026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63</v>
      </c>
      <c r="E259" s="90">
        <f t="shared" si="69"/>
        <v>26</v>
      </c>
      <c r="F259" s="90">
        <f t="shared" si="69"/>
        <v>7</v>
      </c>
      <c r="G259" s="90">
        <f t="shared" si="69"/>
        <v>59</v>
      </c>
      <c r="H259" s="90">
        <f t="shared" si="69"/>
        <v>5</v>
      </c>
      <c r="I259" s="91">
        <f t="shared" si="69"/>
        <v>160</v>
      </c>
      <c r="J259" s="92">
        <f t="shared" si="69"/>
        <v>184556</v>
      </c>
      <c r="K259" s="93">
        <f t="shared" si="69"/>
        <v>1468003</v>
      </c>
      <c r="L259" s="93">
        <f t="shared" si="69"/>
        <v>5238622</v>
      </c>
      <c r="M259" s="94"/>
      <c r="N259" s="95">
        <f>N253+N258</f>
        <v>590328.1889999999</v>
      </c>
      <c r="O259" s="94">
        <f>O253+O258</f>
        <v>664607.25800000026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608089.1889999999</v>
      </c>
      <c r="O264" s="121">
        <f>O259+O260</f>
        <v>670587.25800000026</v>
      </c>
      <c r="P264" s="119"/>
      <c r="Q264" s="23"/>
      <c r="R264" s="23"/>
    </row>
    <row r="265" spans="1:18" s="24" customFormat="1" ht="18.75" x14ac:dyDescent="0.2">
      <c r="A265" s="122" t="s">
        <v>94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3</v>
      </c>
      <c r="E269" s="76">
        <f t="shared" si="70"/>
        <v>0</v>
      </c>
      <c r="F269" s="76">
        <f t="shared" si="70"/>
        <v>1</v>
      </c>
      <c r="G269" s="76">
        <f t="shared" si="70"/>
        <v>2</v>
      </c>
      <c r="H269" s="76">
        <f t="shared" si="70"/>
        <v>0</v>
      </c>
      <c r="I269" s="47">
        <f t="shared" si="71"/>
        <v>6</v>
      </c>
      <c r="J269" s="146">
        <f t="shared" si="72"/>
        <v>183399</v>
      </c>
      <c r="K269" s="50">
        <f t="shared" si="72"/>
        <v>16369</v>
      </c>
      <c r="L269" s="50">
        <f t="shared" si="72"/>
        <v>3895152</v>
      </c>
      <c r="M269" s="52"/>
      <c r="N269" s="50">
        <f t="shared" ref="N269:O274" si="73">N247</f>
        <v>47701.996000000021</v>
      </c>
      <c r="O269" s="50">
        <f t="shared" si="73"/>
        <v>3795.8830000000025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3</v>
      </c>
      <c r="E270" s="76">
        <f t="shared" si="70"/>
        <v>0</v>
      </c>
      <c r="F270" s="76">
        <f t="shared" si="70"/>
        <v>1</v>
      </c>
      <c r="G270" s="76">
        <f t="shared" si="70"/>
        <v>2</v>
      </c>
      <c r="H270" s="76">
        <f t="shared" si="70"/>
        <v>3</v>
      </c>
      <c r="I270" s="47">
        <f t="shared" si="71"/>
        <v>9</v>
      </c>
      <c r="J270" s="146">
        <f t="shared" si="72"/>
        <v>64034</v>
      </c>
      <c r="K270" s="50">
        <f t="shared" si="72"/>
        <v>6686</v>
      </c>
      <c r="L270" s="50">
        <f t="shared" si="72"/>
        <v>1939602</v>
      </c>
      <c r="M270" s="52"/>
      <c r="N270" s="50">
        <f t="shared" si="73"/>
        <v>13072.937</v>
      </c>
      <c r="O270" s="50">
        <f t="shared" si="73"/>
        <v>1132.5399999999995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25499</v>
      </c>
      <c r="K271" s="50">
        <f t="shared" si="72"/>
        <v>3112</v>
      </c>
      <c r="L271" s="50">
        <f t="shared" si="72"/>
        <v>947238</v>
      </c>
      <c r="M271" s="52"/>
      <c r="N271" s="50">
        <f t="shared" si="73"/>
        <v>6000.9950000000017</v>
      </c>
      <c r="O271" s="50">
        <f t="shared" si="73"/>
        <v>624.47999999999979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8</v>
      </c>
      <c r="E273" s="76">
        <f t="shared" si="70"/>
        <v>0</v>
      </c>
      <c r="F273" s="76">
        <f t="shared" si="70"/>
        <v>2</v>
      </c>
      <c r="G273" s="76">
        <f t="shared" si="70"/>
        <v>2</v>
      </c>
      <c r="H273" s="76">
        <f t="shared" si="70"/>
        <v>2</v>
      </c>
      <c r="I273" s="47">
        <f t="shared" si="71"/>
        <v>14</v>
      </c>
      <c r="J273" s="146">
        <f t="shared" si="72"/>
        <v>511391</v>
      </c>
      <c r="K273" s="50">
        <f t="shared" si="72"/>
        <v>42694</v>
      </c>
      <c r="L273" s="50">
        <f t="shared" si="72"/>
        <v>7202047</v>
      </c>
      <c r="M273" s="52"/>
      <c r="N273" s="50">
        <f t="shared" si="73"/>
        <v>19515.427000000011</v>
      </c>
      <c r="O273" s="50">
        <f t="shared" si="73"/>
        <v>2344.5630000000001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36655</v>
      </c>
      <c r="K274" s="147">
        <f t="shared" si="72"/>
        <v>2164</v>
      </c>
      <c r="L274" s="147">
        <f t="shared" si="72"/>
        <v>70935</v>
      </c>
      <c r="M274" s="57"/>
      <c r="N274" s="50">
        <f t="shared" si="73"/>
        <v>1533.7319999999995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17</v>
      </c>
      <c r="E275" s="151">
        <f t="shared" si="74"/>
        <v>0</v>
      </c>
      <c r="F275" s="151">
        <f t="shared" si="74"/>
        <v>6</v>
      </c>
      <c r="G275" s="151">
        <f t="shared" si="74"/>
        <v>11</v>
      </c>
      <c r="H275" s="151">
        <f t="shared" si="74"/>
        <v>5</v>
      </c>
      <c r="I275" s="152">
        <f t="shared" si="74"/>
        <v>39</v>
      </c>
      <c r="J275" s="153">
        <f t="shared" si="74"/>
        <v>820978</v>
      </c>
      <c r="K275" s="154">
        <f t="shared" si="74"/>
        <v>71025</v>
      </c>
      <c r="L275" s="155">
        <f t="shared" si="74"/>
        <v>14054974</v>
      </c>
      <c r="M275" s="156"/>
      <c r="N275" s="157">
        <f>SUM(N268:N274)</f>
        <v>107892.68600000005</v>
      </c>
      <c r="O275" s="158">
        <f>SUM(O268:O274)</f>
        <v>9742.1740000000009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37</v>
      </c>
      <c r="E277" s="76">
        <f t="shared" si="75"/>
        <v>19</v>
      </c>
      <c r="F277" s="76">
        <f t="shared" si="75"/>
        <v>0</v>
      </c>
      <c r="G277" s="76">
        <f t="shared" si="75"/>
        <v>37</v>
      </c>
      <c r="H277" s="76">
        <f t="shared" si="75"/>
        <v>0</v>
      </c>
      <c r="I277" s="47">
        <f>SUM(D277:H277)</f>
        <v>93</v>
      </c>
      <c r="J277" s="146">
        <f t="shared" ref="J277:L279" si="76">J13+J35+J57+J79+J101+J123+J145+J167+J189+J211+J233+J255</f>
        <v>1103626</v>
      </c>
      <c r="K277" s="77">
        <f t="shared" si="76"/>
        <v>16874975</v>
      </c>
      <c r="L277" s="77">
        <f t="shared" si="76"/>
        <v>41739732</v>
      </c>
      <c r="M277" s="50"/>
      <c r="N277" s="83">
        <f t="shared" ref="N277:O279" si="77">N255</f>
        <v>423184.52699999989</v>
      </c>
      <c r="O277" s="50">
        <f t="shared" si="77"/>
        <v>591834.0920000003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9</v>
      </c>
      <c r="E278" s="76">
        <f t="shared" si="75"/>
        <v>7</v>
      </c>
      <c r="F278" s="76">
        <f t="shared" si="75"/>
        <v>1</v>
      </c>
      <c r="G278" s="76">
        <f t="shared" si="75"/>
        <v>8</v>
      </c>
      <c r="H278" s="76">
        <f t="shared" si="75"/>
        <v>0</v>
      </c>
      <c r="I278" s="47">
        <f>SUM(D278:H278)</f>
        <v>25</v>
      </c>
      <c r="J278" s="146">
        <f t="shared" si="76"/>
        <v>98850</v>
      </c>
      <c r="K278" s="77">
        <f t="shared" si="76"/>
        <v>276101</v>
      </c>
      <c r="L278" s="77">
        <f t="shared" si="76"/>
        <v>5323577</v>
      </c>
      <c r="M278" s="50"/>
      <c r="N278" s="83">
        <f t="shared" si="77"/>
        <v>58810.703000000001</v>
      </c>
      <c r="O278" s="50">
        <f t="shared" si="77"/>
        <v>62868.80799999999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3</v>
      </c>
      <c r="H279" s="76">
        <f t="shared" si="75"/>
        <v>0</v>
      </c>
      <c r="I279" s="55">
        <f>SUM(D279:H279)</f>
        <v>3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46</v>
      </c>
      <c r="E280" s="151">
        <f t="shared" si="78"/>
        <v>26</v>
      </c>
      <c r="F280" s="151">
        <f t="shared" si="78"/>
        <v>1</v>
      </c>
      <c r="G280" s="151">
        <f t="shared" si="78"/>
        <v>48</v>
      </c>
      <c r="H280" s="151">
        <f t="shared" si="78"/>
        <v>0</v>
      </c>
      <c r="I280" s="152">
        <f t="shared" si="78"/>
        <v>121</v>
      </c>
      <c r="J280" s="153">
        <f t="shared" si="78"/>
        <v>1202476</v>
      </c>
      <c r="K280" s="155">
        <f t="shared" si="78"/>
        <v>17151076</v>
      </c>
      <c r="L280" s="155">
        <f t="shared" si="78"/>
        <v>47063309</v>
      </c>
      <c r="M280" s="156"/>
      <c r="N280" s="224">
        <f>SUM(N277:N279)</f>
        <v>482435.50299999985</v>
      </c>
      <c r="O280" s="158">
        <f>SUM(O277:O279)</f>
        <v>654865.08400000026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63</v>
      </c>
      <c r="E281" s="90">
        <f t="shared" si="79"/>
        <v>26</v>
      </c>
      <c r="F281" s="90">
        <f t="shared" si="79"/>
        <v>7</v>
      </c>
      <c r="G281" s="90">
        <f t="shared" si="79"/>
        <v>59</v>
      </c>
      <c r="H281" s="90">
        <f t="shared" si="79"/>
        <v>5</v>
      </c>
      <c r="I281" s="91">
        <f t="shared" si="79"/>
        <v>160</v>
      </c>
      <c r="J281" s="92">
        <f t="shared" si="79"/>
        <v>2023454</v>
      </c>
      <c r="K281" s="93">
        <f t="shared" si="79"/>
        <v>17222101</v>
      </c>
      <c r="L281" s="93">
        <f t="shared" si="79"/>
        <v>61118283</v>
      </c>
      <c r="M281" s="94"/>
      <c r="N281" s="95">
        <f>N275+N280</f>
        <v>590328.1889999999</v>
      </c>
      <c r="O281" s="94">
        <f>O275+O280</f>
        <v>664607.25800000026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608089.1889999999</v>
      </c>
      <c r="O286" s="195">
        <f>O281+O282</f>
        <v>670587.25800000026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68615</v>
      </c>
      <c r="K433" s="209">
        <f>K11</f>
        <v>5735</v>
      </c>
      <c r="L433" s="209">
        <f>L11</f>
        <v>1044368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59833</v>
      </c>
      <c r="K434" s="209">
        <f>K33</f>
        <v>4779</v>
      </c>
      <c r="L434" s="209">
        <f>L33</f>
        <v>928989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68491</v>
      </c>
      <c r="K435" s="209">
        <f>K55</f>
        <v>5643</v>
      </c>
      <c r="L435" s="209">
        <f>L55</f>
        <v>1161847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64152</v>
      </c>
      <c r="K436" s="209">
        <f>K77</f>
        <v>5144</v>
      </c>
      <c r="L436" s="209">
        <f>L77</f>
        <v>1215727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63867</v>
      </c>
      <c r="K437" s="209">
        <f>K99</f>
        <v>5149</v>
      </c>
      <c r="L437" s="209">
        <f>L99</f>
        <v>1185773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64917</v>
      </c>
      <c r="K438" s="209">
        <f>K121</f>
        <v>7693</v>
      </c>
      <c r="L438" s="209">
        <f>L121</f>
        <v>1173253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72913</v>
      </c>
      <c r="K439" s="209">
        <f>K143</f>
        <v>6438</v>
      </c>
      <c r="L439" s="209">
        <f>L143</f>
        <v>1339357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71838</v>
      </c>
      <c r="K440" s="209">
        <f>K165</f>
        <v>6424</v>
      </c>
      <c r="L440" s="209">
        <f>L165</f>
        <v>1302278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70600</v>
      </c>
      <c r="K441" s="209">
        <f>K187</f>
        <v>6187</v>
      </c>
      <c r="L441" s="209">
        <f>L187</f>
        <v>1224607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72757</v>
      </c>
      <c r="K442" s="209">
        <f>K209</f>
        <v>6127</v>
      </c>
      <c r="L442" s="209">
        <f>L209</f>
        <v>1238442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71686</v>
      </c>
      <c r="K443" s="209">
        <f>K231</f>
        <v>5833</v>
      </c>
      <c r="L443" s="209">
        <f>L231</f>
        <v>1222351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71309</v>
      </c>
      <c r="K444" s="209">
        <f>K253</f>
        <v>5873</v>
      </c>
      <c r="L444" s="209">
        <f>L253</f>
        <v>1017982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102921</v>
      </c>
      <c r="K449" s="209">
        <f>K16</f>
        <v>1524554</v>
      </c>
      <c r="L449" s="209">
        <f>L16</f>
        <v>4140482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87616</v>
      </c>
      <c r="K450" s="209">
        <f>K38</f>
        <v>1511839</v>
      </c>
      <c r="L450" s="209">
        <f>L38</f>
        <v>3607909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104901</v>
      </c>
      <c r="K451" s="209">
        <f>K60</f>
        <v>1503528</v>
      </c>
      <c r="L451" s="209">
        <f>L60</f>
        <v>3784998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101857</v>
      </c>
      <c r="K452" s="209">
        <f>K82</f>
        <v>1513552</v>
      </c>
      <c r="L452" s="209">
        <f>L82</f>
        <v>3947327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104799</v>
      </c>
      <c r="K453" s="209">
        <f>K104</f>
        <v>1516441</v>
      </c>
      <c r="L453" s="209">
        <f>L104</f>
        <v>4236793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96845</v>
      </c>
      <c r="K454" s="209">
        <f>K126</f>
        <v>1517382</v>
      </c>
      <c r="L454" s="209">
        <f>L126</f>
        <v>3928202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91392</v>
      </c>
      <c r="K455" s="209">
        <f>K148</f>
        <v>1300448</v>
      </c>
      <c r="L455" s="209">
        <f>L148</f>
        <v>3697598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72203</v>
      </c>
      <c r="K456" s="209">
        <f>K170</f>
        <v>1066366</v>
      </c>
      <c r="L456" s="209">
        <f>L170</f>
        <v>3186659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102125</v>
      </c>
      <c r="K457" s="209">
        <f>K192</f>
        <v>1364648</v>
      </c>
      <c r="L457" s="209">
        <f>L192</f>
        <v>4072353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114506</v>
      </c>
      <c r="K458" s="209">
        <f>K214</f>
        <v>1448535</v>
      </c>
      <c r="L458" s="209">
        <f>L214</f>
        <v>4146714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110064</v>
      </c>
      <c r="K459" s="209">
        <f>K236</f>
        <v>1421653</v>
      </c>
      <c r="L459" s="209">
        <f>L236</f>
        <v>4093634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113247</v>
      </c>
      <c r="K460" s="209">
        <f>K258</f>
        <v>1462130</v>
      </c>
      <c r="L460" s="209">
        <f>L258</f>
        <v>4220640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171536</v>
      </c>
      <c r="K465" s="209">
        <f>K17</f>
        <v>1530289</v>
      </c>
      <c r="L465" s="209">
        <f>L17</f>
        <v>5184850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147449</v>
      </c>
      <c r="K466" s="209">
        <f>K39</f>
        <v>1516618</v>
      </c>
      <c r="L466" s="209">
        <f>L39</f>
        <v>4536898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173392</v>
      </c>
      <c r="K467" s="209">
        <f>K61</f>
        <v>1509171</v>
      </c>
      <c r="L467" s="209">
        <f>L61</f>
        <v>4946845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166009</v>
      </c>
      <c r="K468" s="209">
        <f>K83</f>
        <v>1518696</v>
      </c>
      <c r="L468" s="209">
        <f>L83</f>
        <v>5163054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168666</v>
      </c>
      <c r="K469" s="209">
        <f>K105</f>
        <v>1521590</v>
      </c>
      <c r="L469" s="209">
        <f>L105</f>
        <v>5422566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161762</v>
      </c>
      <c r="K470" s="209">
        <f>K127</f>
        <v>1525075</v>
      </c>
      <c r="L470" s="209">
        <f>L127</f>
        <v>5101455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164305</v>
      </c>
      <c r="K471" s="209">
        <f>K149</f>
        <v>1306886</v>
      </c>
      <c r="L471" s="209">
        <f>L149</f>
        <v>5036955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144041</v>
      </c>
      <c r="K472" s="209">
        <f>K171</f>
        <v>1072790</v>
      </c>
      <c r="L472" s="209">
        <f>L171</f>
        <v>4488937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172725</v>
      </c>
      <c r="K473" s="209">
        <f>K193</f>
        <v>1370835</v>
      </c>
      <c r="L473" s="209">
        <f>L193</f>
        <v>5296960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187263</v>
      </c>
      <c r="K474" s="209">
        <f>K215</f>
        <v>1454662</v>
      </c>
      <c r="L474" s="209">
        <f>L215</f>
        <v>5385156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181750</v>
      </c>
      <c r="K475" s="209">
        <f>K237</f>
        <v>1427486</v>
      </c>
      <c r="L475" s="209">
        <f>L237</f>
        <v>5315985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184556</v>
      </c>
      <c r="K476" s="209">
        <f>K259</f>
        <v>1468003</v>
      </c>
      <c r="L476" s="209">
        <f>L259</f>
        <v>5238622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28" man="1"/>
    <brk id="421" max="16383" man="1"/>
  </rowBreaks>
  <colBreaks count="1" manualBreakCount="1">
    <brk id="16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73A58-A9A0-49C4-8145-AAD88F39CFDC}">
  <sheetPr>
    <tabColor theme="0"/>
  </sheetPr>
  <dimension ref="A1:AD493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9" width="9.140625" style="25"/>
    <col min="10" max="10" width="10.7109375" style="25" bestFit="1" customWidth="1"/>
    <col min="11" max="11" width="11.85546875" style="25" bestFit="1" customWidth="1"/>
    <col min="12" max="12" width="12.140625" style="25" customWidth="1"/>
    <col min="13" max="13" width="2.5703125" style="25" customWidth="1"/>
    <col min="14" max="14" width="9.710937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20">
        <v>40182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47">
        <f t="shared" ref="I4:I11" si="0">SUM(D4:H4)</f>
        <v>2</v>
      </c>
      <c r="J4" s="48">
        <v>1906</v>
      </c>
      <c r="K4" s="48">
        <v>0</v>
      </c>
      <c r="L4" s="48">
        <v>141125</v>
      </c>
      <c r="M4" s="49"/>
      <c r="N4" s="50">
        <f>'2009'!N257+(J4/1000)</f>
        <v>18542.737000000001</v>
      </c>
      <c r="O4" s="50">
        <f>'2009'!O257+(K4/1000)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si="0"/>
        <v>6</v>
      </c>
      <c r="J5" s="48">
        <v>7796</v>
      </c>
      <c r="K5" s="48">
        <v>717</v>
      </c>
      <c r="L5" s="48">
        <v>169263</v>
      </c>
      <c r="M5" s="52"/>
      <c r="N5" s="50">
        <f>'2009'!N258+(J5/1000)</f>
        <v>47365.388000000014</v>
      </c>
      <c r="O5" s="50">
        <f>'2009'!O258+(K5/1000)</f>
        <v>3765.7060000000033</v>
      </c>
      <c r="P5" s="53"/>
      <c r="Q5" s="229"/>
      <c r="R5" s="23"/>
    </row>
    <row r="6" spans="1:18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321</v>
      </c>
      <c r="K6" s="48">
        <v>0</v>
      </c>
      <c r="L6" s="48">
        <v>0</v>
      </c>
      <c r="M6" s="52"/>
      <c r="N6" s="50">
        <f>'2009'!N259+(J6/1000)</f>
        <v>300.83499999999981</v>
      </c>
      <c r="O6" s="50">
        <f>'2009'!O259+(K6/1000)</f>
        <v>0</v>
      </c>
      <c r="P6" s="53"/>
      <c r="Q6" s="23"/>
      <c r="R6" s="23"/>
    </row>
    <row r="7" spans="1:18" x14ac:dyDescent="0.2">
      <c r="A7" s="42" t="s">
        <v>107</v>
      </c>
      <c r="B7" s="43"/>
      <c r="C7" s="44"/>
      <c r="D7" s="45">
        <v>3</v>
      </c>
      <c r="E7" s="46">
        <v>0</v>
      </c>
      <c r="F7" s="46">
        <v>1</v>
      </c>
      <c r="G7" s="46">
        <v>2</v>
      </c>
      <c r="H7" s="46">
        <v>0</v>
      </c>
      <c r="I7" s="47">
        <f t="shared" si="0"/>
        <v>6</v>
      </c>
      <c r="J7" s="48">
        <v>7528</v>
      </c>
      <c r="K7" s="48">
        <v>768</v>
      </c>
      <c r="L7" s="48">
        <v>183541</v>
      </c>
      <c r="M7" s="52"/>
      <c r="N7" s="50">
        <f>'2009'!N260+(J7/1000)</f>
        <v>12939.652000000004</v>
      </c>
      <c r="O7" s="50">
        <f>'2009'!O260+(K7/1000)</f>
        <v>1118.7039999999997</v>
      </c>
      <c r="P7" s="53"/>
      <c r="Q7" s="23"/>
      <c r="R7" s="23"/>
    </row>
    <row r="8" spans="1:18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2512</v>
      </c>
      <c r="K8" s="48">
        <v>306</v>
      </c>
      <c r="L8" s="48">
        <v>82150</v>
      </c>
      <c r="M8" s="52"/>
      <c r="N8" s="50">
        <f>'2009'!N261+(J8/1000)</f>
        <v>5953.1110000000017</v>
      </c>
      <c r="O8" s="50">
        <f>'2009'!O261+(K8/1000)</f>
        <v>618.63699999999983</v>
      </c>
      <c r="P8" s="53"/>
      <c r="Q8" s="23"/>
      <c r="R8" s="23"/>
    </row>
    <row r="9" spans="1:18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'2009'!N262+(J9/1000)</f>
        <v>1518.1</v>
      </c>
      <c r="O9" s="50">
        <f>'2009'!O262+(K9/1000)</f>
        <v>10</v>
      </c>
      <c r="P9" s="53"/>
      <c r="Q9" s="23"/>
      <c r="R9" s="23"/>
    </row>
    <row r="10" spans="1:18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2</v>
      </c>
      <c r="H10" s="46">
        <v>2</v>
      </c>
      <c r="I10" s="47">
        <f t="shared" si="0"/>
        <v>10</v>
      </c>
      <c r="J10" s="48">
        <v>21044</v>
      </c>
      <c r="K10" s="48">
        <v>2669</v>
      </c>
      <c r="L10" s="48">
        <v>350504</v>
      </c>
      <c r="M10" s="52"/>
      <c r="N10" s="50">
        <f>'2009'!N263+(J10/1000)</f>
        <v>18562.871000000006</v>
      </c>
      <c r="O10" s="50">
        <f>'2009'!O263+(K10/1000)</f>
        <v>2264.2799999999993</v>
      </c>
      <c r="P10" s="53"/>
      <c r="Q10" s="23"/>
      <c r="R10" s="23"/>
    </row>
    <row r="11" spans="1:18" x14ac:dyDescent="0.2">
      <c r="A11" s="42" t="s">
        <v>111</v>
      </c>
      <c r="B11" s="43"/>
      <c r="C11" s="44"/>
      <c r="D11" s="45">
        <v>2</v>
      </c>
      <c r="E11" s="46">
        <v>0</v>
      </c>
      <c r="F11" s="46">
        <v>0</v>
      </c>
      <c r="G11" s="46">
        <v>2</v>
      </c>
      <c r="H11" s="46">
        <v>0</v>
      </c>
      <c r="I11" s="55">
        <f t="shared" si="0"/>
        <v>4</v>
      </c>
      <c r="J11" s="48">
        <v>2093</v>
      </c>
      <c r="K11" s="56">
        <v>0</v>
      </c>
      <c r="L11" s="56">
        <v>4659</v>
      </c>
      <c r="M11" s="57"/>
      <c r="N11" s="50">
        <f>'2009'!N264+(J11/1000)</f>
        <v>1459.1449999999995</v>
      </c>
      <c r="O11" s="50">
        <f>'2009'!O264+(K11/1000)</f>
        <v>0.82400000000000007</v>
      </c>
      <c r="P11" s="58"/>
      <c r="Q11" s="23"/>
      <c r="R11" s="23"/>
    </row>
    <row r="12" spans="1:18" ht="14.25" x14ac:dyDescent="0.2">
      <c r="A12" s="59"/>
      <c r="B12" s="60"/>
      <c r="C12" s="61" t="s">
        <v>77</v>
      </c>
      <c r="D12" s="62">
        <f t="shared" ref="D12:L12" si="1">SUM(D4:D11)</f>
        <v>16</v>
      </c>
      <c r="E12" s="62">
        <f t="shared" si="1"/>
        <v>0</v>
      </c>
      <c r="F12" s="62">
        <f t="shared" si="1"/>
        <v>6</v>
      </c>
      <c r="G12" s="62">
        <f t="shared" si="1"/>
        <v>9</v>
      </c>
      <c r="H12" s="62">
        <f t="shared" si="1"/>
        <v>2</v>
      </c>
      <c r="I12" s="63">
        <f t="shared" si="1"/>
        <v>33</v>
      </c>
      <c r="J12" s="64">
        <f t="shared" si="1"/>
        <v>43200</v>
      </c>
      <c r="K12" s="65">
        <f t="shared" si="1"/>
        <v>4460</v>
      </c>
      <c r="L12" s="66">
        <f t="shared" si="1"/>
        <v>931242</v>
      </c>
      <c r="M12" s="67"/>
      <c r="N12" s="68">
        <f>SUM(N4:N11)</f>
        <v>106641.83900000005</v>
      </c>
      <c r="O12" s="69">
        <f>SUM(O4:O11)</f>
        <v>9609.8710000000028</v>
      </c>
      <c r="P12" s="70"/>
      <c r="Q12" s="71"/>
      <c r="R12" s="71"/>
    </row>
    <row r="13" spans="1:18" ht="14.25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77"/>
      <c r="K13" s="77"/>
      <c r="L13" s="77"/>
      <c r="M13" s="50"/>
      <c r="N13" s="78"/>
      <c r="O13" s="50"/>
      <c r="P13" s="53"/>
      <c r="Q13" s="23"/>
      <c r="R13" s="23"/>
    </row>
    <row r="14" spans="1:18" x14ac:dyDescent="0.2">
      <c r="A14" s="79" t="s">
        <v>112</v>
      </c>
      <c r="B14" s="80"/>
      <c r="C14" s="81"/>
      <c r="D14" s="45">
        <v>30</v>
      </c>
      <c r="E14" s="46">
        <v>11</v>
      </c>
      <c r="F14" s="46">
        <v>0</v>
      </c>
      <c r="G14" s="46">
        <v>57</v>
      </c>
      <c r="H14" s="46">
        <v>0</v>
      </c>
      <c r="I14" s="47">
        <f>SUM(D14:H14)</f>
        <v>98</v>
      </c>
      <c r="J14" s="82">
        <v>51143</v>
      </c>
      <c r="K14" s="82">
        <v>577217</v>
      </c>
      <c r="L14" s="82">
        <v>2576203</v>
      </c>
      <c r="M14" s="50"/>
      <c r="N14" s="83">
        <f>'2009'!N267+(J14/1000)</f>
        <v>421218.20299999998</v>
      </c>
      <c r="O14" s="50">
        <f>'2009'!O267+(K14/1000)</f>
        <v>561844.30200000049</v>
      </c>
      <c r="P14" s="53"/>
      <c r="Q14" s="23"/>
      <c r="R14" s="23"/>
    </row>
    <row r="15" spans="1:18" x14ac:dyDescent="0.2">
      <c r="A15" s="79" t="s">
        <v>113</v>
      </c>
      <c r="B15" s="80"/>
      <c r="C15" s="81"/>
      <c r="D15" s="45">
        <v>8</v>
      </c>
      <c r="E15" s="46">
        <v>7</v>
      </c>
      <c r="F15" s="46">
        <v>1</v>
      </c>
      <c r="G15" s="46">
        <v>6</v>
      </c>
      <c r="H15" s="46">
        <v>2</v>
      </c>
      <c r="I15" s="47">
        <f>SUM(D15:H15)</f>
        <v>24</v>
      </c>
      <c r="J15" s="82">
        <v>6736</v>
      </c>
      <c r="K15" s="82">
        <v>20785</v>
      </c>
      <c r="L15" s="82">
        <v>420793</v>
      </c>
      <c r="M15" s="50"/>
      <c r="N15" s="83">
        <f>'2009'!N268+(J15/1000)</f>
        <v>58630.347999999998</v>
      </c>
      <c r="O15" s="50">
        <f>'2009'!O268+(K15/1000)</f>
        <v>62357.339</v>
      </c>
      <c r="P15" s="53"/>
      <c r="Q15" s="23"/>
      <c r="R15" s="23"/>
    </row>
    <row r="16" spans="1:18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19">
        <v>0</v>
      </c>
      <c r="K16" s="219">
        <v>0</v>
      </c>
      <c r="L16" s="219">
        <v>0</v>
      </c>
      <c r="M16" s="147"/>
      <c r="N16" s="220">
        <f>'2009'!N269+(J16/1000)</f>
        <v>440.27299999999997</v>
      </c>
      <c r="O16" s="50">
        <f>'2009'!O269+(K16/1000)</f>
        <v>162.18400000000008</v>
      </c>
      <c r="P16" s="58"/>
      <c r="Q16" s="23"/>
      <c r="R16" s="23"/>
    </row>
    <row r="17" spans="1:18" ht="14.25" x14ac:dyDescent="0.2">
      <c r="A17" s="59"/>
      <c r="B17" s="60"/>
      <c r="C17" s="61" t="s">
        <v>78</v>
      </c>
      <c r="D17" s="84">
        <f t="shared" ref="D17:L17" si="2">SUM(D14:D16)</f>
        <v>38</v>
      </c>
      <c r="E17" s="62">
        <f t="shared" si="2"/>
        <v>18</v>
      </c>
      <c r="F17" s="62">
        <f t="shared" si="2"/>
        <v>1</v>
      </c>
      <c r="G17" s="62">
        <f t="shared" si="2"/>
        <v>66</v>
      </c>
      <c r="H17" s="62">
        <f t="shared" si="2"/>
        <v>2</v>
      </c>
      <c r="I17" s="63">
        <f t="shared" si="2"/>
        <v>125</v>
      </c>
      <c r="J17" s="64">
        <f t="shared" si="2"/>
        <v>57879</v>
      </c>
      <c r="K17" s="65">
        <f t="shared" si="2"/>
        <v>598002</v>
      </c>
      <c r="L17" s="66">
        <f t="shared" si="2"/>
        <v>2996996</v>
      </c>
      <c r="M17" s="67"/>
      <c r="N17" s="221">
        <f>SUM(N14:N16)</f>
        <v>480288.82399999996</v>
      </c>
      <c r="O17" s="69">
        <f>SUM(O14:O16)</f>
        <v>624363.82500000054</v>
      </c>
      <c r="P17" s="70"/>
      <c r="Q17" s="71"/>
      <c r="R17" s="71"/>
    </row>
    <row r="18" spans="1:18" ht="14.25" x14ac:dyDescent="0.2">
      <c r="A18" s="86"/>
      <c r="B18" s="87" t="s">
        <v>79</v>
      </c>
      <c r="C18" s="88"/>
      <c r="D18" s="90">
        <f t="shared" ref="D18:L18" si="3">D12+D17</f>
        <v>54</v>
      </c>
      <c r="E18" s="90">
        <f t="shared" si="3"/>
        <v>18</v>
      </c>
      <c r="F18" s="90">
        <f t="shared" si="3"/>
        <v>7</v>
      </c>
      <c r="G18" s="90">
        <f t="shared" si="3"/>
        <v>75</v>
      </c>
      <c r="H18" s="90">
        <f t="shared" si="3"/>
        <v>4</v>
      </c>
      <c r="I18" s="91">
        <f t="shared" si="3"/>
        <v>158</v>
      </c>
      <c r="J18" s="92">
        <f t="shared" si="3"/>
        <v>101079</v>
      </c>
      <c r="K18" s="93">
        <f t="shared" si="3"/>
        <v>602462</v>
      </c>
      <c r="L18" s="93">
        <f t="shared" si="3"/>
        <v>3928238</v>
      </c>
      <c r="M18" s="94"/>
      <c r="N18" s="95">
        <f>N12+N17</f>
        <v>586930.66300000006</v>
      </c>
      <c r="O18" s="94">
        <f>O12+O17</f>
        <v>633973.69600000058</v>
      </c>
      <c r="P18" s="96"/>
      <c r="Q18" s="71"/>
      <c r="R18" s="71"/>
    </row>
    <row r="19" spans="1:18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  <c r="Q19" s="23"/>
      <c r="R19" s="23"/>
    </row>
    <row r="20" spans="1:18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  <c r="Q20" s="23"/>
      <c r="R20" s="23"/>
    </row>
    <row r="21" spans="1:18" ht="13.5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  <c r="Q21" s="23"/>
      <c r="R21" s="23"/>
    </row>
    <row r="22" spans="1:18" ht="19.5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  <c r="Q22" s="23"/>
      <c r="R22" s="23"/>
    </row>
    <row r="23" spans="1:18" ht="19.5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604389.66300000006</v>
      </c>
      <c r="O23" s="121">
        <f>O18+O19</f>
        <v>639953.69600000058</v>
      </c>
      <c r="P23" s="119"/>
      <c r="Q23" s="23"/>
      <c r="R23" s="23"/>
    </row>
    <row r="24" spans="1:18" ht="23.25" x14ac:dyDescent="0.35">
      <c r="A24" s="120">
        <f>A1+31</f>
        <v>40213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  <c r="Q24" s="23"/>
      <c r="R24" s="23"/>
    </row>
    <row r="25" spans="1:18" ht="14.25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  <c r="Q25" s="23"/>
      <c r="R25" s="23"/>
    </row>
    <row r="26" spans="1:18" ht="14.25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  <c r="Q26" s="23"/>
      <c r="R26" s="23"/>
    </row>
    <row r="27" spans="1:18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47">
        <f t="shared" ref="I27:I34" si="4">SUM(D27:H27)</f>
        <v>2</v>
      </c>
      <c r="J27" s="48">
        <v>372</v>
      </c>
      <c r="K27" s="48">
        <v>0</v>
      </c>
      <c r="L27" s="48">
        <v>81555</v>
      </c>
      <c r="M27" s="49"/>
      <c r="N27" s="50">
        <f t="shared" ref="N27:O34" si="5">N4+(J27/1000)</f>
        <v>18543.109</v>
      </c>
      <c r="O27" s="50">
        <f t="shared" si="5"/>
        <v>1831.7200000000003</v>
      </c>
      <c r="P27" s="51"/>
      <c r="Q27" s="23"/>
      <c r="R27" s="23"/>
    </row>
    <row r="28" spans="1:18" x14ac:dyDescent="0.2">
      <c r="A28" s="42" t="s">
        <v>106</v>
      </c>
      <c r="B28" s="43"/>
      <c r="C28" s="44"/>
      <c r="D28" s="45">
        <v>3</v>
      </c>
      <c r="E28" s="46">
        <v>0</v>
      </c>
      <c r="F28" s="46">
        <v>1</v>
      </c>
      <c r="G28" s="46">
        <v>2</v>
      </c>
      <c r="H28" s="46">
        <v>0</v>
      </c>
      <c r="I28" s="47">
        <f t="shared" si="4"/>
        <v>6</v>
      </c>
      <c r="J28" s="48">
        <v>7850</v>
      </c>
      <c r="K28" s="48">
        <v>726</v>
      </c>
      <c r="L28" s="48">
        <v>194149</v>
      </c>
      <c r="M28" s="52"/>
      <c r="N28" s="50">
        <f t="shared" si="5"/>
        <v>47373.238000000012</v>
      </c>
      <c r="O28" s="50">
        <f t="shared" si="5"/>
        <v>3766.4320000000034</v>
      </c>
      <c r="P28" s="53"/>
      <c r="Q28" s="23"/>
      <c r="R28" s="23"/>
    </row>
    <row r="29" spans="1:18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258</v>
      </c>
      <c r="K29" s="48">
        <v>0</v>
      </c>
      <c r="L29" s="48">
        <v>0</v>
      </c>
      <c r="M29" s="52"/>
      <c r="N29" s="50">
        <f t="shared" si="5"/>
        <v>301.09299999999979</v>
      </c>
      <c r="O29" s="50">
        <f t="shared" si="5"/>
        <v>0</v>
      </c>
      <c r="P29" s="53"/>
      <c r="Q29" s="23"/>
      <c r="R29" s="23"/>
    </row>
    <row r="30" spans="1:18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1</v>
      </c>
      <c r="G30" s="46">
        <v>2</v>
      </c>
      <c r="H30" s="46">
        <v>3</v>
      </c>
      <c r="I30" s="47">
        <f t="shared" si="4"/>
        <v>9</v>
      </c>
      <c r="J30" s="48">
        <v>6353</v>
      </c>
      <c r="K30" s="48">
        <v>676</v>
      </c>
      <c r="L30" s="48">
        <v>162905</v>
      </c>
      <c r="M30" s="52"/>
      <c r="N30" s="50">
        <f t="shared" si="5"/>
        <v>12946.005000000003</v>
      </c>
      <c r="O30" s="50">
        <f t="shared" si="5"/>
        <v>1119.3799999999997</v>
      </c>
      <c r="P30" s="53"/>
      <c r="Q30" s="23"/>
      <c r="R30" s="23"/>
    </row>
    <row r="31" spans="1:18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2248</v>
      </c>
      <c r="K31" s="48">
        <v>274</v>
      </c>
      <c r="L31" s="48">
        <v>74919</v>
      </c>
      <c r="M31" s="52"/>
      <c r="N31" s="50">
        <f t="shared" si="5"/>
        <v>5955.3590000000013</v>
      </c>
      <c r="O31" s="50">
        <f t="shared" si="5"/>
        <v>618.91099999999983</v>
      </c>
      <c r="P31" s="53"/>
      <c r="Q31" s="23"/>
      <c r="R31" s="23"/>
    </row>
    <row r="32" spans="1:18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  <c r="Q32" s="23"/>
      <c r="R32" s="23"/>
    </row>
    <row r="33" spans="1:18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2</v>
      </c>
      <c r="H33" s="46">
        <v>2</v>
      </c>
      <c r="I33" s="47">
        <f t="shared" si="4"/>
        <v>10</v>
      </c>
      <c r="J33" s="48">
        <v>26059</v>
      </c>
      <c r="K33" s="48">
        <v>3341</v>
      </c>
      <c r="L33" s="48">
        <v>349442</v>
      </c>
      <c r="M33" s="52"/>
      <c r="N33" s="50">
        <f t="shared" si="5"/>
        <v>18588.930000000008</v>
      </c>
      <c r="O33" s="50">
        <f t="shared" si="5"/>
        <v>2267.6209999999992</v>
      </c>
      <c r="P33" s="53"/>
      <c r="Q33" s="23"/>
      <c r="R33" s="23"/>
    </row>
    <row r="34" spans="1:18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2</v>
      </c>
      <c r="H34" s="46">
        <v>0</v>
      </c>
      <c r="I34" s="55">
        <f t="shared" si="4"/>
        <v>4</v>
      </c>
      <c r="J34" s="48">
        <v>1337</v>
      </c>
      <c r="K34" s="56">
        <v>0</v>
      </c>
      <c r="L34" s="56">
        <v>3142</v>
      </c>
      <c r="M34" s="57"/>
      <c r="N34" s="50">
        <f t="shared" si="5"/>
        <v>1460.4819999999995</v>
      </c>
      <c r="O34" s="50">
        <f t="shared" si="5"/>
        <v>0.82400000000000007</v>
      </c>
      <c r="P34" s="58"/>
      <c r="Q34" s="23"/>
      <c r="R34" s="23"/>
    </row>
    <row r="35" spans="1:18" ht="14.25" x14ac:dyDescent="0.2">
      <c r="A35" s="59"/>
      <c r="B35" s="60"/>
      <c r="C35" s="61" t="s">
        <v>77</v>
      </c>
      <c r="D35" s="62">
        <f t="shared" ref="D35:L35" si="6">SUM(D27:D34)</f>
        <v>16</v>
      </c>
      <c r="E35" s="62">
        <f t="shared" si="6"/>
        <v>0</v>
      </c>
      <c r="F35" s="62">
        <f t="shared" si="6"/>
        <v>6</v>
      </c>
      <c r="G35" s="62">
        <f t="shared" si="6"/>
        <v>9</v>
      </c>
      <c r="H35" s="62">
        <f t="shared" si="6"/>
        <v>5</v>
      </c>
      <c r="I35" s="63">
        <f t="shared" si="6"/>
        <v>36</v>
      </c>
      <c r="J35" s="64">
        <f t="shared" si="6"/>
        <v>44477</v>
      </c>
      <c r="K35" s="65">
        <f t="shared" si="6"/>
        <v>5017</v>
      </c>
      <c r="L35" s="66">
        <f t="shared" si="6"/>
        <v>866112</v>
      </c>
      <c r="M35" s="67"/>
      <c r="N35" s="68">
        <f>SUM(N27:N34)</f>
        <v>106686.31600000002</v>
      </c>
      <c r="O35" s="69">
        <f>SUM(O27:O34)</f>
        <v>9614.8880000000026</v>
      </c>
      <c r="P35" s="70"/>
      <c r="Q35" s="71"/>
      <c r="R35" s="71"/>
    </row>
    <row r="36" spans="1:18" ht="14.25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77"/>
      <c r="K36" s="77"/>
      <c r="L36" s="77"/>
      <c r="M36" s="50"/>
      <c r="N36" s="83"/>
      <c r="O36" s="50"/>
      <c r="P36" s="53"/>
      <c r="Q36" s="23"/>
      <c r="R36" s="23"/>
    </row>
    <row r="37" spans="1:18" x14ac:dyDescent="0.2">
      <c r="A37" s="79" t="s">
        <v>112</v>
      </c>
      <c r="B37" s="80"/>
      <c r="C37" s="81"/>
      <c r="D37" s="45">
        <v>28</v>
      </c>
      <c r="E37" s="46">
        <v>17</v>
      </c>
      <c r="F37" s="46">
        <v>0</v>
      </c>
      <c r="G37" s="46">
        <v>51</v>
      </c>
      <c r="H37" s="46">
        <v>0</v>
      </c>
      <c r="I37" s="47">
        <f>SUM(D37:H37)</f>
        <v>96</v>
      </c>
      <c r="J37" s="82">
        <v>63630</v>
      </c>
      <c r="K37" s="82">
        <v>806831</v>
      </c>
      <c r="L37" s="82">
        <v>2734275</v>
      </c>
      <c r="M37" s="50"/>
      <c r="N37" s="83">
        <f t="shared" ref="N37:O39" si="7">N14+(J37/1000)</f>
        <v>421281.83299999998</v>
      </c>
      <c r="O37" s="50">
        <f t="shared" si="7"/>
        <v>562651.1330000005</v>
      </c>
      <c r="P37" s="53"/>
      <c r="Q37" s="23"/>
      <c r="R37" s="23"/>
    </row>
    <row r="38" spans="1:18" x14ac:dyDescent="0.2">
      <c r="A38" s="79" t="s">
        <v>113</v>
      </c>
      <c r="B38" s="80"/>
      <c r="C38" s="81"/>
      <c r="D38" s="45">
        <v>8</v>
      </c>
      <c r="E38" s="46">
        <v>7</v>
      </c>
      <c r="F38" s="46">
        <v>1</v>
      </c>
      <c r="G38" s="46">
        <v>6</v>
      </c>
      <c r="H38" s="46">
        <v>2</v>
      </c>
      <c r="I38" s="47">
        <f>SUM(D38:H38)</f>
        <v>24</v>
      </c>
      <c r="J38" s="82">
        <v>6263</v>
      </c>
      <c r="K38" s="82">
        <v>19130</v>
      </c>
      <c r="L38" s="82">
        <v>383023</v>
      </c>
      <c r="M38" s="50"/>
      <c r="N38" s="83">
        <f t="shared" si="7"/>
        <v>58636.610999999997</v>
      </c>
      <c r="O38" s="50">
        <f t="shared" si="7"/>
        <v>62376.468999999997</v>
      </c>
      <c r="P38" s="53"/>
      <c r="Q38" s="23"/>
      <c r="R38" s="23"/>
    </row>
    <row r="39" spans="1:18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19">
        <v>0</v>
      </c>
      <c r="K39" s="219">
        <v>0</v>
      </c>
      <c r="L39" s="219">
        <v>0</v>
      </c>
      <c r="M39" s="147"/>
      <c r="N39" s="220">
        <f t="shared" si="7"/>
        <v>440.27299999999997</v>
      </c>
      <c r="O39" s="50">
        <f t="shared" si="7"/>
        <v>162.18400000000008</v>
      </c>
      <c r="P39" s="58"/>
      <c r="Q39" s="23"/>
      <c r="R39" s="23"/>
    </row>
    <row r="40" spans="1:18" ht="14.25" x14ac:dyDescent="0.2">
      <c r="A40" s="59"/>
      <c r="B40" s="60"/>
      <c r="C40" s="61" t="s">
        <v>78</v>
      </c>
      <c r="D40" s="84">
        <f t="shared" ref="D40:L40" si="8">SUM(D37:D39)</f>
        <v>36</v>
      </c>
      <c r="E40" s="62">
        <f t="shared" si="8"/>
        <v>24</v>
      </c>
      <c r="F40" s="62">
        <f t="shared" si="8"/>
        <v>1</v>
      </c>
      <c r="G40" s="62">
        <f t="shared" si="8"/>
        <v>60</v>
      </c>
      <c r="H40" s="62">
        <f t="shared" si="8"/>
        <v>2</v>
      </c>
      <c r="I40" s="63">
        <f t="shared" si="8"/>
        <v>123</v>
      </c>
      <c r="J40" s="64">
        <f t="shared" si="8"/>
        <v>69893</v>
      </c>
      <c r="K40" s="65">
        <f t="shared" si="8"/>
        <v>825961</v>
      </c>
      <c r="L40" s="66">
        <f t="shared" si="8"/>
        <v>3117298</v>
      </c>
      <c r="M40" s="67"/>
      <c r="N40" s="221">
        <f>SUM(N37:N39)</f>
        <v>480358.71699999995</v>
      </c>
      <c r="O40" s="69">
        <f>SUM(O37:O39)</f>
        <v>625189.78600000055</v>
      </c>
      <c r="P40" s="70"/>
      <c r="Q40" s="71"/>
      <c r="R40" s="71"/>
    </row>
    <row r="41" spans="1:18" ht="14.25" x14ac:dyDescent="0.2">
      <c r="A41" s="86"/>
      <c r="B41" s="87" t="s">
        <v>79</v>
      </c>
      <c r="C41" s="88"/>
      <c r="D41" s="90">
        <f t="shared" ref="D41:L41" si="9">D35+D40</f>
        <v>52</v>
      </c>
      <c r="E41" s="90">
        <f t="shared" si="9"/>
        <v>24</v>
      </c>
      <c r="F41" s="90">
        <f t="shared" si="9"/>
        <v>7</v>
      </c>
      <c r="G41" s="90">
        <f t="shared" si="9"/>
        <v>69</v>
      </c>
      <c r="H41" s="90">
        <f t="shared" si="9"/>
        <v>7</v>
      </c>
      <c r="I41" s="91">
        <f t="shared" si="9"/>
        <v>159</v>
      </c>
      <c r="J41" s="92">
        <f t="shared" si="9"/>
        <v>114370</v>
      </c>
      <c r="K41" s="93">
        <f t="shared" si="9"/>
        <v>830978</v>
      </c>
      <c r="L41" s="93">
        <f t="shared" si="9"/>
        <v>3983410</v>
      </c>
      <c r="M41" s="94"/>
      <c r="N41" s="95">
        <f>N35+N40</f>
        <v>587045.03299999994</v>
      </c>
      <c r="O41" s="94">
        <f>O35+O40</f>
        <v>634804.67400000058</v>
      </c>
      <c r="P41" s="96"/>
      <c r="Q41" s="71"/>
      <c r="R41" s="71"/>
    </row>
    <row r="42" spans="1:18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  <c r="Q42" s="23"/>
      <c r="R42" s="23"/>
    </row>
    <row r="43" spans="1:18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  <c r="Q43" s="23"/>
      <c r="R43" s="23"/>
    </row>
    <row r="44" spans="1:18" ht="13.5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  <c r="Q44" s="23"/>
      <c r="R44" s="23"/>
    </row>
    <row r="45" spans="1:18" ht="19.5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  <c r="Q45" s="23"/>
      <c r="R45" s="23"/>
    </row>
    <row r="46" spans="1:18" ht="19.5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604504.03299999994</v>
      </c>
      <c r="O46" s="121">
        <f>O41+O42</f>
        <v>640784.67400000058</v>
      </c>
      <c r="P46" s="119"/>
      <c r="Q46" s="23"/>
      <c r="R46" s="23"/>
    </row>
    <row r="47" spans="1:18" ht="23.25" x14ac:dyDescent="0.35">
      <c r="A47" s="120">
        <f>A24+31</f>
        <v>40244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  <c r="Q47" s="23"/>
      <c r="R47" s="23"/>
    </row>
    <row r="48" spans="1:18" ht="14.25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  <c r="Q48" s="23"/>
      <c r="R48" s="23"/>
    </row>
    <row r="49" spans="1:18" ht="14.25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9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  <c r="Q49" s="23"/>
      <c r="R49" s="23"/>
    </row>
    <row r="50" spans="1:18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47">
        <f t="shared" ref="I50:I57" si="10">SUM(D50:H50)</f>
        <v>2</v>
      </c>
      <c r="J50" s="48">
        <v>0</v>
      </c>
      <c r="K50" s="48">
        <v>0</v>
      </c>
      <c r="L50" s="48">
        <v>116150</v>
      </c>
      <c r="M50" s="49"/>
      <c r="N50" s="50">
        <f t="shared" ref="N50:O57" si="11">N27+(J50/1000)</f>
        <v>18543.109</v>
      </c>
      <c r="O50" s="50">
        <f t="shared" si="11"/>
        <v>1831.7200000000003</v>
      </c>
      <c r="P50" s="51"/>
      <c r="Q50" s="23"/>
      <c r="R50" s="23"/>
    </row>
    <row r="51" spans="1:18" x14ac:dyDescent="0.2">
      <c r="A51" s="42" t="s">
        <v>106</v>
      </c>
      <c r="B51" s="43"/>
      <c r="C51" s="44"/>
      <c r="D51" s="45">
        <v>3</v>
      </c>
      <c r="E51" s="46">
        <v>0</v>
      </c>
      <c r="F51" s="46">
        <v>1</v>
      </c>
      <c r="G51" s="46">
        <v>2</v>
      </c>
      <c r="H51" s="46">
        <v>0</v>
      </c>
      <c r="I51" s="47">
        <f t="shared" si="10"/>
        <v>6</v>
      </c>
      <c r="J51" s="48">
        <v>11200</v>
      </c>
      <c r="K51" s="48">
        <v>1040</v>
      </c>
      <c r="L51" s="48">
        <v>220784</v>
      </c>
      <c r="M51" s="52"/>
      <c r="N51" s="50">
        <f t="shared" si="11"/>
        <v>47384.438000000009</v>
      </c>
      <c r="O51" s="50">
        <f t="shared" si="11"/>
        <v>3767.4720000000034</v>
      </c>
      <c r="P51" s="53"/>
      <c r="Q51" s="23"/>
      <c r="R51" s="23"/>
    </row>
    <row r="52" spans="1:18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312</v>
      </c>
      <c r="K52" s="48">
        <v>0</v>
      </c>
      <c r="L52" s="48">
        <v>0</v>
      </c>
      <c r="M52" s="52"/>
      <c r="N52" s="50">
        <f t="shared" si="11"/>
        <v>301.4049999999998</v>
      </c>
      <c r="O52" s="50">
        <f t="shared" si="11"/>
        <v>0</v>
      </c>
      <c r="P52" s="53"/>
      <c r="Q52" s="23"/>
      <c r="R52" s="23"/>
    </row>
    <row r="53" spans="1:18" x14ac:dyDescent="0.2">
      <c r="A53" s="42" t="s">
        <v>107</v>
      </c>
      <c r="B53" s="43"/>
      <c r="C53" s="44"/>
      <c r="D53" s="45">
        <v>3</v>
      </c>
      <c r="E53" s="46">
        <v>0</v>
      </c>
      <c r="F53" s="46">
        <v>1</v>
      </c>
      <c r="G53" s="46">
        <v>2</v>
      </c>
      <c r="H53" s="46">
        <v>3</v>
      </c>
      <c r="I53" s="47">
        <f t="shared" si="10"/>
        <v>9</v>
      </c>
      <c r="J53" s="48">
        <v>6183</v>
      </c>
      <c r="K53" s="48">
        <v>677</v>
      </c>
      <c r="L53" s="48">
        <v>165436</v>
      </c>
      <c r="M53" s="52"/>
      <c r="N53" s="50">
        <f t="shared" si="11"/>
        <v>12952.188000000004</v>
      </c>
      <c r="O53" s="50">
        <f t="shared" si="11"/>
        <v>1120.0569999999996</v>
      </c>
      <c r="P53" s="53"/>
      <c r="Q53" s="23"/>
      <c r="R53" s="23"/>
    </row>
    <row r="54" spans="1:18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2503</v>
      </c>
      <c r="K54" s="48">
        <v>305</v>
      </c>
      <c r="L54" s="48">
        <v>82187</v>
      </c>
      <c r="M54" s="52"/>
      <c r="N54" s="50">
        <f t="shared" si="11"/>
        <v>5957.862000000001</v>
      </c>
      <c r="O54" s="50">
        <f t="shared" si="11"/>
        <v>619.21599999999978</v>
      </c>
      <c r="P54" s="53"/>
      <c r="Q54" s="23"/>
      <c r="R54" s="23"/>
    </row>
    <row r="55" spans="1:18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1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  <c r="Q55" s="23"/>
      <c r="R55" s="23"/>
    </row>
    <row r="56" spans="1:18" x14ac:dyDescent="0.2">
      <c r="A56" s="42" t="s">
        <v>110</v>
      </c>
      <c r="B56" s="43"/>
      <c r="C56" s="44"/>
      <c r="D56" s="45">
        <v>5</v>
      </c>
      <c r="E56" s="46">
        <v>0</v>
      </c>
      <c r="F56" s="46">
        <v>1</v>
      </c>
      <c r="G56" s="46">
        <v>2</v>
      </c>
      <c r="H56" s="46">
        <v>2</v>
      </c>
      <c r="I56" s="47">
        <f t="shared" si="10"/>
        <v>10</v>
      </c>
      <c r="J56" s="48">
        <v>31801</v>
      </c>
      <c r="K56" s="48">
        <v>4076</v>
      </c>
      <c r="L56" s="48">
        <v>428749</v>
      </c>
      <c r="M56" s="52"/>
      <c r="N56" s="50">
        <f t="shared" si="11"/>
        <v>18620.731000000007</v>
      </c>
      <c r="O56" s="50">
        <f t="shared" si="11"/>
        <v>2271.6969999999992</v>
      </c>
      <c r="P56" s="53"/>
      <c r="Q56" s="23"/>
      <c r="R56" s="23"/>
    </row>
    <row r="57" spans="1:18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55">
        <f t="shared" si="10"/>
        <v>4</v>
      </c>
      <c r="J57" s="48">
        <v>2658</v>
      </c>
      <c r="K57" s="56">
        <v>0</v>
      </c>
      <c r="L57" s="56">
        <v>3992</v>
      </c>
      <c r="M57" s="57"/>
      <c r="N57" s="50">
        <f t="shared" si="11"/>
        <v>1463.1399999999994</v>
      </c>
      <c r="O57" s="50">
        <f t="shared" si="11"/>
        <v>0.82400000000000007</v>
      </c>
      <c r="P57" s="58"/>
      <c r="Q57" s="23"/>
      <c r="R57" s="23"/>
    </row>
    <row r="58" spans="1:18" ht="14.25" x14ac:dyDescent="0.2">
      <c r="A58" s="59"/>
      <c r="B58" s="60"/>
      <c r="C58" s="61" t="s">
        <v>77</v>
      </c>
      <c r="D58" s="62">
        <f t="shared" ref="D58:L58" si="12">SUM(D50:D57)</f>
        <v>16</v>
      </c>
      <c r="E58" s="62">
        <f t="shared" si="12"/>
        <v>0</v>
      </c>
      <c r="F58" s="62">
        <f t="shared" si="12"/>
        <v>6</v>
      </c>
      <c r="G58" s="62">
        <f t="shared" si="12"/>
        <v>9</v>
      </c>
      <c r="H58" s="62">
        <f t="shared" si="12"/>
        <v>5</v>
      </c>
      <c r="I58" s="63">
        <f t="shared" si="12"/>
        <v>36</v>
      </c>
      <c r="J58" s="64">
        <f t="shared" si="12"/>
        <v>54657</v>
      </c>
      <c r="K58" s="65">
        <f t="shared" si="12"/>
        <v>6098</v>
      </c>
      <c r="L58" s="66">
        <f t="shared" si="12"/>
        <v>1017298</v>
      </c>
      <c r="M58" s="67"/>
      <c r="N58" s="68">
        <f>SUM(N50:N57)</f>
        <v>106740.97300000001</v>
      </c>
      <c r="O58" s="69">
        <f>SUM(O50:O57)</f>
        <v>9620.9860000000026</v>
      </c>
      <c r="P58" s="70"/>
      <c r="Q58" s="71"/>
      <c r="R58" s="71"/>
    </row>
    <row r="59" spans="1:18" ht="14.25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77"/>
      <c r="K59" s="77"/>
      <c r="L59" s="77"/>
      <c r="M59" s="50"/>
      <c r="N59" s="83"/>
      <c r="O59" s="50"/>
      <c r="P59" s="53"/>
      <c r="Q59" s="23"/>
      <c r="R59" s="23"/>
    </row>
    <row r="60" spans="1:18" x14ac:dyDescent="0.2">
      <c r="A60" s="79" t="s">
        <v>112</v>
      </c>
      <c r="B60" s="80"/>
      <c r="C60" s="81"/>
      <c r="D60" s="45">
        <v>32</v>
      </c>
      <c r="E60" s="46">
        <v>17</v>
      </c>
      <c r="F60" s="46">
        <v>0</v>
      </c>
      <c r="G60" s="46">
        <v>47</v>
      </c>
      <c r="H60" s="46">
        <v>0</v>
      </c>
      <c r="I60" s="47">
        <f>SUM(D60:H60)</f>
        <v>96</v>
      </c>
      <c r="J60" s="82">
        <v>63456</v>
      </c>
      <c r="K60" s="82">
        <v>799533</v>
      </c>
      <c r="L60" s="82">
        <v>2659431</v>
      </c>
      <c r="M60" s="50"/>
      <c r="N60" s="83">
        <f t="shared" ref="N60:O62" si="13">N37+(J60/1000)</f>
        <v>421345.28899999999</v>
      </c>
      <c r="O60" s="50">
        <f t="shared" si="13"/>
        <v>563450.66600000055</v>
      </c>
      <c r="P60" s="53"/>
      <c r="Q60" s="23"/>
      <c r="R60" s="23"/>
    </row>
    <row r="61" spans="1:18" x14ac:dyDescent="0.2">
      <c r="A61" s="79" t="s">
        <v>113</v>
      </c>
      <c r="B61" s="80"/>
      <c r="C61" s="81"/>
      <c r="D61" s="45">
        <v>8</v>
      </c>
      <c r="E61" s="46">
        <v>7</v>
      </c>
      <c r="F61" s="46">
        <v>1</v>
      </c>
      <c r="G61" s="46">
        <v>6</v>
      </c>
      <c r="H61" s="46">
        <v>2</v>
      </c>
      <c r="I61" s="47">
        <f>SUM(D61:H61)</f>
        <v>24</v>
      </c>
      <c r="J61" s="82">
        <v>7179</v>
      </c>
      <c r="K61" s="82">
        <v>20879</v>
      </c>
      <c r="L61" s="82">
        <v>383023</v>
      </c>
      <c r="M61" s="50"/>
      <c r="N61" s="83">
        <f t="shared" si="13"/>
        <v>58643.789999999994</v>
      </c>
      <c r="O61" s="50">
        <f t="shared" si="13"/>
        <v>62397.347999999998</v>
      </c>
      <c r="P61" s="53"/>
      <c r="Q61" s="23"/>
      <c r="R61" s="23"/>
    </row>
    <row r="62" spans="1:18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55">
        <f>SUM(D62:H62)</f>
        <v>3</v>
      </c>
      <c r="J62" s="219">
        <v>0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  <c r="Q62" s="23"/>
      <c r="R62" s="23"/>
    </row>
    <row r="63" spans="1:18" ht="14.25" x14ac:dyDescent="0.2">
      <c r="A63" s="59"/>
      <c r="B63" s="60"/>
      <c r="C63" s="61" t="s">
        <v>78</v>
      </c>
      <c r="D63" s="84">
        <f t="shared" ref="D63:L63" si="14">SUM(D60:D62)</f>
        <v>40</v>
      </c>
      <c r="E63" s="62">
        <f t="shared" si="14"/>
        <v>24</v>
      </c>
      <c r="F63" s="62">
        <f t="shared" si="14"/>
        <v>1</v>
      </c>
      <c r="G63" s="62">
        <f t="shared" si="14"/>
        <v>56</v>
      </c>
      <c r="H63" s="62">
        <f t="shared" si="14"/>
        <v>2</v>
      </c>
      <c r="I63" s="63">
        <f t="shared" si="14"/>
        <v>123</v>
      </c>
      <c r="J63" s="64">
        <f t="shared" si="14"/>
        <v>70635</v>
      </c>
      <c r="K63" s="65">
        <f t="shared" si="14"/>
        <v>820412</v>
      </c>
      <c r="L63" s="66">
        <f t="shared" si="14"/>
        <v>3042454</v>
      </c>
      <c r="M63" s="67"/>
      <c r="N63" s="221">
        <f>SUM(N60:N62)</f>
        <v>480429.35199999996</v>
      </c>
      <c r="O63" s="69">
        <f>SUM(O60:O62)</f>
        <v>626010.19800000056</v>
      </c>
      <c r="P63" s="70"/>
      <c r="Q63" s="71"/>
      <c r="R63" s="71"/>
    </row>
    <row r="64" spans="1:18" ht="14.25" x14ac:dyDescent="0.2">
      <c r="A64" s="86"/>
      <c r="B64" s="87" t="s">
        <v>79</v>
      </c>
      <c r="C64" s="88"/>
      <c r="D64" s="90">
        <f t="shared" ref="D64:L64" si="15">D58+D63</f>
        <v>56</v>
      </c>
      <c r="E64" s="90">
        <f t="shared" si="15"/>
        <v>24</v>
      </c>
      <c r="F64" s="90">
        <f t="shared" si="15"/>
        <v>7</v>
      </c>
      <c r="G64" s="90">
        <f t="shared" si="15"/>
        <v>65</v>
      </c>
      <c r="H64" s="90">
        <f t="shared" si="15"/>
        <v>7</v>
      </c>
      <c r="I64" s="91">
        <f t="shared" si="15"/>
        <v>159</v>
      </c>
      <c r="J64" s="92">
        <f t="shared" si="15"/>
        <v>125292</v>
      </c>
      <c r="K64" s="93">
        <f t="shared" si="15"/>
        <v>826510</v>
      </c>
      <c r="L64" s="93">
        <f t="shared" si="15"/>
        <v>4059752</v>
      </c>
      <c r="M64" s="94"/>
      <c r="N64" s="95">
        <f>N58+N63</f>
        <v>587170.32499999995</v>
      </c>
      <c r="O64" s="94">
        <f>O58+O63</f>
        <v>635631.18400000059</v>
      </c>
      <c r="P64" s="96"/>
      <c r="Q64" s="71"/>
      <c r="R64" s="71"/>
    </row>
    <row r="65" spans="1:18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  <c r="Q65" s="23"/>
      <c r="R65" s="23"/>
    </row>
    <row r="66" spans="1:18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  <c r="Q66" s="23"/>
      <c r="R66" s="23"/>
    </row>
    <row r="67" spans="1:18" ht="13.5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  <c r="Q67" s="23"/>
      <c r="R67" s="23"/>
    </row>
    <row r="68" spans="1:18" ht="19.5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  <c r="Q68" s="23"/>
      <c r="R68" s="23"/>
    </row>
    <row r="69" spans="1:18" ht="19.5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604629.32499999995</v>
      </c>
      <c r="O69" s="121">
        <f>O64+O65</f>
        <v>641611.18400000059</v>
      </c>
      <c r="P69" s="119"/>
      <c r="Q69" s="23"/>
      <c r="R69" s="23"/>
    </row>
    <row r="70" spans="1:18" ht="23.25" x14ac:dyDescent="0.35">
      <c r="A70" s="120">
        <f>A47+31</f>
        <v>40275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  <c r="Q70" s="23"/>
      <c r="R70" s="23"/>
    </row>
    <row r="71" spans="1:18" ht="14.25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  <c r="Q71" s="23"/>
      <c r="R71" s="23"/>
    </row>
    <row r="72" spans="1:18" ht="14.25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  <c r="Q72" s="23"/>
      <c r="R72" s="23"/>
    </row>
    <row r="73" spans="1:18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ref="I73:I80" si="16">SUM(D73:H73)</f>
        <v>2</v>
      </c>
      <c r="J73" s="48">
        <v>815</v>
      </c>
      <c r="K73" s="48">
        <v>0</v>
      </c>
      <c r="L73" s="48">
        <v>111164</v>
      </c>
      <c r="M73" s="49"/>
      <c r="N73" s="50">
        <f t="shared" ref="N73:O80" si="17">N50+(J73/1000)</f>
        <v>18543.923999999999</v>
      </c>
      <c r="O73" s="50">
        <f t="shared" si="17"/>
        <v>1831.7200000000003</v>
      </c>
      <c r="P73" s="51"/>
      <c r="Q73" s="23"/>
      <c r="R73" s="23"/>
    </row>
    <row r="74" spans="1:18" x14ac:dyDescent="0.2">
      <c r="A74" s="42" t="s">
        <v>106</v>
      </c>
      <c r="B74" s="43"/>
      <c r="C74" s="44"/>
      <c r="D74" s="45">
        <v>3</v>
      </c>
      <c r="E74" s="46">
        <v>0</v>
      </c>
      <c r="F74" s="46">
        <v>1</v>
      </c>
      <c r="G74" s="46">
        <v>2</v>
      </c>
      <c r="H74" s="46">
        <v>0</v>
      </c>
      <c r="I74" s="47">
        <f t="shared" si="16"/>
        <v>6</v>
      </c>
      <c r="J74" s="48">
        <v>11119</v>
      </c>
      <c r="K74" s="48">
        <v>1033</v>
      </c>
      <c r="L74" s="48">
        <v>359595</v>
      </c>
      <c r="M74" s="52"/>
      <c r="N74" s="50">
        <f t="shared" si="17"/>
        <v>47395.557000000008</v>
      </c>
      <c r="O74" s="50">
        <f t="shared" si="17"/>
        <v>3768.5050000000033</v>
      </c>
      <c r="P74" s="53"/>
      <c r="Q74" s="23"/>
      <c r="R74" s="23"/>
    </row>
    <row r="75" spans="1:18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326</v>
      </c>
      <c r="K75" s="48">
        <v>0</v>
      </c>
      <c r="L75" s="48">
        <v>0</v>
      </c>
      <c r="M75" s="52"/>
      <c r="N75" s="50">
        <f t="shared" si="17"/>
        <v>301.73099999999982</v>
      </c>
      <c r="O75" s="50">
        <f t="shared" si="17"/>
        <v>0</v>
      </c>
      <c r="P75" s="53"/>
      <c r="Q75" s="23"/>
      <c r="R75" s="23"/>
    </row>
    <row r="76" spans="1:18" x14ac:dyDescent="0.2">
      <c r="A76" s="42" t="s">
        <v>107</v>
      </c>
      <c r="B76" s="43"/>
      <c r="C76" s="44"/>
      <c r="D76" s="45">
        <v>3</v>
      </c>
      <c r="E76" s="46">
        <v>0</v>
      </c>
      <c r="F76" s="46">
        <v>1</v>
      </c>
      <c r="G76" s="46">
        <v>2</v>
      </c>
      <c r="H76" s="46">
        <v>3</v>
      </c>
      <c r="I76" s="47">
        <f t="shared" si="16"/>
        <v>9</v>
      </c>
      <c r="J76" s="48">
        <v>6852</v>
      </c>
      <c r="K76" s="48">
        <v>720</v>
      </c>
      <c r="L76" s="48">
        <v>154575</v>
      </c>
      <c r="M76" s="52"/>
      <c r="N76" s="50">
        <f t="shared" si="17"/>
        <v>12959.040000000005</v>
      </c>
      <c r="O76" s="50">
        <f t="shared" si="17"/>
        <v>1120.7769999999996</v>
      </c>
      <c r="P76" s="53"/>
      <c r="Q76" s="23"/>
      <c r="R76" s="23"/>
    </row>
    <row r="77" spans="1:18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2150</v>
      </c>
      <c r="K77" s="48">
        <v>262</v>
      </c>
      <c r="L77" s="48">
        <v>64288</v>
      </c>
      <c r="M77" s="52"/>
      <c r="N77" s="50">
        <f t="shared" si="17"/>
        <v>5960.0120000000006</v>
      </c>
      <c r="O77" s="50">
        <f t="shared" si="17"/>
        <v>619.47799999999972</v>
      </c>
      <c r="P77" s="53"/>
      <c r="Q77" s="23"/>
      <c r="R77" s="23"/>
    </row>
    <row r="78" spans="1:18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1</v>
      </c>
      <c r="G78" s="46">
        <v>1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  <c r="Q78" s="23"/>
      <c r="R78" s="23"/>
    </row>
    <row r="79" spans="1:18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2</v>
      </c>
      <c r="H79" s="46">
        <v>2</v>
      </c>
      <c r="I79" s="47">
        <f t="shared" si="16"/>
        <v>10</v>
      </c>
      <c r="J79" s="48">
        <v>28855</v>
      </c>
      <c r="K79" s="48">
        <v>3701</v>
      </c>
      <c r="L79" s="48">
        <v>359595</v>
      </c>
      <c r="M79" s="52"/>
      <c r="N79" s="50">
        <f t="shared" si="17"/>
        <v>18649.586000000007</v>
      </c>
      <c r="O79" s="50">
        <f t="shared" si="17"/>
        <v>2275.3979999999992</v>
      </c>
      <c r="P79" s="53"/>
      <c r="Q79" s="23"/>
      <c r="R79" s="23"/>
    </row>
    <row r="80" spans="1:18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2</v>
      </c>
      <c r="H80" s="46">
        <v>0</v>
      </c>
      <c r="I80" s="55">
        <f t="shared" si="16"/>
        <v>4</v>
      </c>
      <c r="J80" s="48">
        <v>3196</v>
      </c>
      <c r="K80" s="56">
        <v>0</v>
      </c>
      <c r="L80" s="56">
        <v>5512</v>
      </c>
      <c r="M80" s="57"/>
      <c r="N80" s="50">
        <f t="shared" si="17"/>
        <v>1466.3359999999993</v>
      </c>
      <c r="O80" s="50">
        <f t="shared" si="17"/>
        <v>0.82400000000000007</v>
      </c>
      <c r="P80" s="58"/>
      <c r="Q80" s="23"/>
      <c r="R80" s="23"/>
    </row>
    <row r="81" spans="1:18" ht="14.25" x14ac:dyDescent="0.2">
      <c r="A81" s="59"/>
      <c r="B81" s="60"/>
      <c r="C81" s="61" t="s">
        <v>77</v>
      </c>
      <c r="D81" s="62">
        <f t="shared" ref="D81:L81" si="18">SUM(D73:D80)</f>
        <v>16</v>
      </c>
      <c r="E81" s="62">
        <f t="shared" si="18"/>
        <v>0</v>
      </c>
      <c r="F81" s="62">
        <f t="shared" si="18"/>
        <v>6</v>
      </c>
      <c r="G81" s="62">
        <f t="shared" si="18"/>
        <v>9</v>
      </c>
      <c r="H81" s="62">
        <f t="shared" si="18"/>
        <v>5</v>
      </c>
      <c r="I81" s="63">
        <f t="shared" si="18"/>
        <v>36</v>
      </c>
      <c r="J81" s="64">
        <f t="shared" si="18"/>
        <v>53313</v>
      </c>
      <c r="K81" s="65">
        <f t="shared" si="18"/>
        <v>5716</v>
      </c>
      <c r="L81" s="66">
        <f t="shared" si="18"/>
        <v>1054729</v>
      </c>
      <c r="M81" s="67"/>
      <c r="N81" s="68">
        <f>SUM(N73:N80)</f>
        <v>106794.28600000002</v>
      </c>
      <c r="O81" s="69">
        <f>SUM(O73:O80)</f>
        <v>9626.7020000000048</v>
      </c>
      <c r="P81" s="70"/>
      <c r="Q81" s="71"/>
      <c r="R81" s="71"/>
    </row>
    <row r="82" spans="1:18" ht="14.25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77"/>
      <c r="K82" s="77"/>
      <c r="L82" s="77"/>
      <c r="M82" s="50"/>
      <c r="N82" s="83"/>
      <c r="O82" s="50"/>
      <c r="P82" s="53"/>
      <c r="Q82" s="23"/>
      <c r="R82" s="23"/>
    </row>
    <row r="83" spans="1:18" x14ac:dyDescent="0.2">
      <c r="A83" s="79" t="s">
        <v>112</v>
      </c>
      <c r="B83" s="80"/>
      <c r="C83" s="81"/>
      <c r="D83" s="45">
        <v>33</v>
      </c>
      <c r="E83" s="46">
        <v>17</v>
      </c>
      <c r="F83" s="46">
        <v>0</v>
      </c>
      <c r="G83" s="46">
        <v>46</v>
      </c>
      <c r="H83" s="46">
        <v>0</v>
      </c>
      <c r="I83" s="47">
        <f>SUM(D83:H83)</f>
        <v>96</v>
      </c>
      <c r="J83" s="82">
        <v>72505</v>
      </c>
      <c r="K83" s="82">
        <v>1007545</v>
      </c>
      <c r="L83" s="82">
        <v>2473442</v>
      </c>
      <c r="M83" s="50"/>
      <c r="N83" s="83">
        <f t="shared" ref="N83:O85" si="19">N60+(J83/1000)</f>
        <v>421417.79399999999</v>
      </c>
      <c r="O83" s="50">
        <f t="shared" si="19"/>
        <v>564458.21100000059</v>
      </c>
      <c r="P83" s="53"/>
      <c r="Q83" s="23"/>
      <c r="R83" s="23"/>
    </row>
    <row r="84" spans="1:18" x14ac:dyDescent="0.2">
      <c r="A84" s="79" t="s">
        <v>113</v>
      </c>
      <c r="B84" s="80"/>
      <c r="C84" s="81"/>
      <c r="D84" s="45">
        <v>8</v>
      </c>
      <c r="E84" s="46">
        <v>7</v>
      </c>
      <c r="F84" s="46">
        <v>1</v>
      </c>
      <c r="G84" s="46">
        <v>6</v>
      </c>
      <c r="H84" s="46">
        <v>2</v>
      </c>
      <c r="I84" s="47">
        <f>SUM(D84:H84)</f>
        <v>24</v>
      </c>
      <c r="J84" s="82">
        <v>6995</v>
      </c>
      <c r="K84" s="82">
        <v>21050</v>
      </c>
      <c r="L84" s="82">
        <v>423729</v>
      </c>
      <c r="M84" s="50"/>
      <c r="N84" s="83">
        <f t="shared" si="19"/>
        <v>58650.784999999996</v>
      </c>
      <c r="O84" s="50">
        <f t="shared" si="19"/>
        <v>62418.398000000001</v>
      </c>
      <c r="P84" s="53"/>
      <c r="Q84" s="23"/>
      <c r="R84" s="23"/>
    </row>
    <row r="85" spans="1:18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19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  <c r="Q85" s="23"/>
      <c r="R85" s="23"/>
    </row>
    <row r="86" spans="1:18" ht="14.25" x14ac:dyDescent="0.2">
      <c r="A86" s="59"/>
      <c r="B86" s="60"/>
      <c r="C86" s="61" t="s">
        <v>78</v>
      </c>
      <c r="D86" s="84">
        <f t="shared" ref="D86:L86" si="20">SUM(D83:D85)</f>
        <v>41</v>
      </c>
      <c r="E86" s="62">
        <f t="shared" si="20"/>
        <v>24</v>
      </c>
      <c r="F86" s="62">
        <f t="shared" si="20"/>
        <v>1</v>
      </c>
      <c r="G86" s="62">
        <f t="shared" si="20"/>
        <v>55</v>
      </c>
      <c r="H86" s="62">
        <f t="shared" si="20"/>
        <v>2</v>
      </c>
      <c r="I86" s="63">
        <f t="shared" si="20"/>
        <v>123</v>
      </c>
      <c r="J86" s="64">
        <f t="shared" si="20"/>
        <v>79500</v>
      </c>
      <c r="K86" s="65">
        <f t="shared" si="20"/>
        <v>1028595</v>
      </c>
      <c r="L86" s="66">
        <f t="shared" si="20"/>
        <v>2897171</v>
      </c>
      <c r="M86" s="67"/>
      <c r="N86" s="221">
        <f>SUM(N83:N85)</f>
        <v>480508.85199999996</v>
      </c>
      <c r="O86" s="69">
        <f>SUM(O83:O85)</f>
        <v>627038.79300000065</v>
      </c>
      <c r="P86" s="70"/>
      <c r="Q86" s="71"/>
      <c r="R86" s="71"/>
    </row>
    <row r="87" spans="1:18" ht="14.25" x14ac:dyDescent="0.2">
      <c r="A87" s="86"/>
      <c r="B87" s="87" t="s">
        <v>79</v>
      </c>
      <c r="C87" s="88"/>
      <c r="D87" s="90">
        <f t="shared" ref="D87:L87" si="21">D81+D86</f>
        <v>57</v>
      </c>
      <c r="E87" s="90">
        <f t="shared" si="21"/>
        <v>24</v>
      </c>
      <c r="F87" s="90">
        <f t="shared" si="21"/>
        <v>7</v>
      </c>
      <c r="G87" s="90">
        <f t="shared" si="21"/>
        <v>64</v>
      </c>
      <c r="H87" s="90">
        <f t="shared" si="21"/>
        <v>7</v>
      </c>
      <c r="I87" s="91">
        <f t="shared" si="21"/>
        <v>159</v>
      </c>
      <c r="J87" s="92">
        <f t="shared" si="21"/>
        <v>132813</v>
      </c>
      <c r="K87" s="93">
        <f t="shared" si="21"/>
        <v>1034311</v>
      </c>
      <c r="L87" s="93">
        <f t="shared" si="21"/>
        <v>3951900</v>
      </c>
      <c r="M87" s="94"/>
      <c r="N87" s="95">
        <f>N81+N86</f>
        <v>587303.13800000004</v>
      </c>
      <c r="O87" s="94">
        <f>O81+O86</f>
        <v>636665.49500000069</v>
      </c>
      <c r="P87" s="96"/>
      <c r="Q87" s="71"/>
      <c r="R87" s="71"/>
    </row>
    <row r="88" spans="1:18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  <c r="Q88" s="23"/>
      <c r="R88" s="23"/>
    </row>
    <row r="89" spans="1:18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  <c r="Q89" s="23"/>
      <c r="R89" s="23"/>
    </row>
    <row r="90" spans="1:18" ht="13.5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  <c r="Q90" s="23"/>
      <c r="R90" s="23"/>
    </row>
    <row r="91" spans="1:18" ht="19.5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  <c r="Q91" s="23"/>
      <c r="R91" s="23"/>
    </row>
    <row r="92" spans="1:18" ht="19.5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604762.13800000004</v>
      </c>
      <c r="O92" s="121">
        <f>O87+O88</f>
        <v>642645.49500000069</v>
      </c>
      <c r="P92" s="119"/>
      <c r="Q92" s="23"/>
      <c r="R92" s="23"/>
    </row>
    <row r="93" spans="1:18" ht="23.25" x14ac:dyDescent="0.35">
      <c r="A93" s="120">
        <f>A70+31</f>
        <v>40306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  <c r="Q93" s="23"/>
      <c r="R93" s="23"/>
    </row>
    <row r="94" spans="1:18" ht="14.25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  <c r="Q94" s="23"/>
      <c r="R94" s="23"/>
    </row>
    <row r="95" spans="1:18" ht="14.25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  <c r="Q95" s="23"/>
      <c r="R95" s="23"/>
    </row>
    <row r="96" spans="1:18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ref="I96:I103" si="22">SUM(D96:H96)</f>
        <v>2</v>
      </c>
      <c r="J96" s="48">
        <v>1489</v>
      </c>
      <c r="K96" s="48">
        <v>0</v>
      </c>
      <c r="L96" s="48">
        <v>130711</v>
      </c>
      <c r="M96" s="49"/>
      <c r="N96" s="50">
        <f t="shared" ref="N96:O103" si="23">N73+(J96/1000)</f>
        <v>18545.413</v>
      </c>
      <c r="O96" s="50">
        <f t="shared" si="23"/>
        <v>1831.7200000000003</v>
      </c>
      <c r="P96" s="51"/>
      <c r="Q96" s="23"/>
      <c r="R96" s="23"/>
    </row>
    <row r="97" spans="1:18" x14ac:dyDescent="0.2">
      <c r="A97" s="42" t="s">
        <v>106</v>
      </c>
      <c r="B97" s="43"/>
      <c r="C97" s="44"/>
      <c r="D97" s="45">
        <v>3</v>
      </c>
      <c r="E97" s="46">
        <v>0</v>
      </c>
      <c r="F97" s="46">
        <v>1</v>
      </c>
      <c r="G97" s="46">
        <v>2</v>
      </c>
      <c r="H97" s="46">
        <v>0</v>
      </c>
      <c r="I97" s="47">
        <f t="shared" si="22"/>
        <v>6</v>
      </c>
      <c r="J97" s="48">
        <v>10873</v>
      </c>
      <c r="K97" s="48">
        <v>1009</v>
      </c>
      <c r="L97" s="48">
        <v>231071</v>
      </c>
      <c r="M97" s="52"/>
      <c r="N97" s="50">
        <f t="shared" si="23"/>
        <v>47406.430000000008</v>
      </c>
      <c r="O97" s="50">
        <f t="shared" si="23"/>
        <v>3769.5140000000033</v>
      </c>
      <c r="P97" s="53"/>
      <c r="Q97" s="23"/>
      <c r="R97" s="23"/>
    </row>
    <row r="98" spans="1:18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310</v>
      </c>
      <c r="K98" s="48">
        <v>0</v>
      </c>
      <c r="L98" s="48">
        <v>0</v>
      </c>
      <c r="M98" s="52"/>
      <c r="N98" s="50">
        <f t="shared" si="23"/>
        <v>302.04099999999983</v>
      </c>
      <c r="O98" s="50">
        <f t="shared" si="23"/>
        <v>0</v>
      </c>
      <c r="P98" s="53"/>
      <c r="Q98" s="23"/>
      <c r="R98" s="23"/>
    </row>
    <row r="99" spans="1:18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1</v>
      </c>
      <c r="G99" s="46">
        <v>2</v>
      </c>
      <c r="H99" s="46">
        <v>3</v>
      </c>
      <c r="I99" s="47">
        <f t="shared" si="22"/>
        <v>9</v>
      </c>
      <c r="J99" s="48">
        <v>6657</v>
      </c>
      <c r="K99" s="48">
        <v>691</v>
      </c>
      <c r="L99" s="48">
        <v>145046</v>
      </c>
      <c r="M99" s="52"/>
      <c r="N99" s="50">
        <f t="shared" si="23"/>
        <v>12965.697000000004</v>
      </c>
      <c r="O99" s="50">
        <f t="shared" si="23"/>
        <v>1121.4679999999996</v>
      </c>
      <c r="P99" s="53"/>
      <c r="Q99" s="23"/>
      <c r="R99" s="23"/>
    </row>
    <row r="100" spans="1:18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229</v>
      </c>
      <c r="K100" s="48">
        <v>28</v>
      </c>
      <c r="L100" s="48">
        <v>21430</v>
      </c>
      <c r="M100" s="52"/>
      <c r="N100" s="50">
        <f t="shared" si="23"/>
        <v>5960.2410000000009</v>
      </c>
      <c r="O100" s="50">
        <f t="shared" si="23"/>
        <v>619.50599999999974</v>
      </c>
      <c r="P100" s="53"/>
      <c r="Q100" s="23"/>
      <c r="R100" s="23"/>
    </row>
    <row r="101" spans="1:18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  <c r="Q101" s="23"/>
      <c r="R101" s="23"/>
    </row>
    <row r="102" spans="1:18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2</v>
      </c>
      <c r="G102" s="46">
        <v>1</v>
      </c>
      <c r="H102" s="46">
        <v>2</v>
      </c>
      <c r="I102" s="47">
        <f t="shared" si="22"/>
        <v>10</v>
      </c>
      <c r="J102" s="48">
        <v>57882</v>
      </c>
      <c r="K102" s="48">
        <v>4480</v>
      </c>
      <c r="L102" s="48">
        <v>443030</v>
      </c>
      <c r="M102" s="52"/>
      <c r="N102" s="50">
        <f t="shared" si="23"/>
        <v>18707.468000000008</v>
      </c>
      <c r="O102" s="50">
        <f t="shared" si="23"/>
        <v>2279.8779999999992</v>
      </c>
      <c r="P102" s="53"/>
      <c r="Q102" s="23"/>
      <c r="R102" s="23"/>
    </row>
    <row r="103" spans="1:18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 t="shared" si="22"/>
        <v>4</v>
      </c>
      <c r="J103" s="48">
        <v>4361</v>
      </c>
      <c r="K103" s="56">
        <v>0</v>
      </c>
      <c r="L103" s="56">
        <v>9805</v>
      </c>
      <c r="M103" s="57"/>
      <c r="N103" s="50">
        <f t="shared" si="23"/>
        <v>1470.6969999999994</v>
      </c>
      <c r="O103" s="50">
        <f t="shared" si="23"/>
        <v>0.82400000000000007</v>
      </c>
      <c r="P103" s="58"/>
      <c r="Q103" s="23"/>
      <c r="R103" s="23"/>
    </row>
    <row r="104" spans="1:18" ht="14.25" x14ac:dyDescent="0.2">
      <c r="A104" s="59"/>
      <c r="B104" s="60"/>
      <c r="C104" s="61" t="s">
        <v>77</v>
      </c>
      <c r="D104" s="62">
        <f t="shared" ref="D104:L104" si="24">SUM(D96:D103)</f>
        <v>16</v>
      </c>
      <c r="E104" s="62">
        <f t="shared" si="24"/>
        <v>0</v>
      </c>
      <c r="F104" s="62">
        <f t="shared" si="24"/>
        <v>7</v>
      </c>
      <c r="G104" s="62">
        <f t="shared" si="24"/>
        <v>8</v>
      </c>
      <c r="H104" s="62">
        <f t="shared" si="24"/>
        <v>5</v>
      </c>
      <c r="I104" s="63">
        <f t="shared" si="24"/>
        <v>36</v>
      </c>
      <c r="J104" s="64">
        <f t="shared" si="24"/>
        <v>81801</v>
      </c>
      <c r="K104" s="65">
        <f t="shared" si="24"/>
        <v>6208</v>
      </c>
      <c r="L104" s="66">
        <f t="shared" si="24"/>
        <v>981093</v>
      </c>
      <c r="M104" s="67"/>
      <c r="N104" s="68">
        <f>SUM(N96:N103)</f>
        <v>106876.08700000001</v>
      </c>
      <c r="O104" s="69">
        <f>SUM(O96:O103)</f>
        <v>9632.9100000000035</v>
      </c>
      <c r="P104" s="70"/>
      <c r="Q104" s="71"/>
      <c r="R104" s="71"/>
    </row>
    <row r="105" spans="1:18" ht="14.25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77"/>
      <c r="K105" s="77"/>
      <c r="L105" s="77"/>
      <c r="M105" s="50"/>
      <c r="N105" s="83"/>
      <c r="O105" s="50"/>
      <c r="P105" s="53"/>
      <c r="Q105" s="23"/>
      <c r="R105" s="23"/>
    </row>
    <row r="106" spans="1:18" x14ac:dyDescent="0.2">
      <c r="A106" s="79" t="s">
        <v>112</v>
      </c>
      <c r="B106" s="80"/>
      <c r="C106" s="81"/>
      <c r="D106" s="45">
        <v>35</v>
      </c>
      <c r="E106" s="46">
        <v>18</v>
      </c>
      <c r="F106" s="46">
        <v>0</v>
      </c>
      <c r="G106" s="46">
        <v>43</v>
      </c>
      <c r="H106" s="46">
        <v>0</v>
      </c>
      <c r="I106" s="47">
        <f>SUM(D106:H106)</f>
        <v>96</v>
      </c>
      <c r="J106" s="82">
        <v>75789</v>
      </c>
      <c r="K106" s="82">
        <v>1012366</v>
      </c>
      <c r="L106" s="82">
        <v>2473451</v>
      </c>
      <c r="M106" s="50"/>
      <c r="N106" s="83">
        <f t="shared" ref="N106:O108" si="25">N83+(J106/1000)</f>
        <v>421493.58299999998</v>
      </c>
      <c r="O106" s="50">
        <f t="shared" si="25"/>
        <v>565470.57700000063</v>
      </c>
      <c r="P106" s="53"/>
      <c r="Q106" s="23"/>
      <c r="R106" s="23"/>
    </row>
    <row r="107" spans="1:18" x14ac:dyDescent="0.2">
      <c r="A107" s="79" t="s">
        <v>113</v>
      </c>
      <c r="B107" s="80"/>
      <c r="C107" s="81"/>
      <c r="D107" s="45">
        <v>8</v>
      </c>
      <c r="E107" s="46">
        <v>7</v>
      </c>
      <c r="F107" s="46">
        <v>1</v>
      </c>
      <c r="G107" s="46">
        <v>6</v>
      </c>
      <c r="H107" s="46">
        <v>2</v>
      </c>
      <c r="I107" s="47">
        <f>SUM(D107:H107)</f>
        <v>24</v>
      </c>
      <c r="J107" s="82">
        <v>8882</v>
      </c>
      <c r="K107" s="82">
        <v>24375</v>
      </c>
      <c r="L107" s="82">
        <v>466313</v>
      </c>
      <c r="M107" s="50"/>
      <c r="N107" s="83">
        <f t="shared" si="25"/>
        <v>58659.666999999994</v>
      </c>
      <c r="O107" s="50">
        <f t="shared" si="25"/>
        <v>62442.773000000001</v>
      </c>
      <c r="P107" s="53"/>
      <c r="Q107" s="23"/>
      <c r="R107" s="23"/>
    </row>
    <row r="108" spans="1:18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0</v>
      </c>
      <c r="H108" s="46">
        <v>0</v>
      </c>
      <c r="I108" s="55">
        <f>SUM(D108:H108)</f>
        <v>0</v>
      </c>
      <c r="J108" s="219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  <c r="Q108" s="23"/>
      <c r="R108" s="23"/>
    </row>
    <row r="109" spans="1:18" ht="14.25" x14ac:dyDescent="0.2">
      <c r="A109" s="59"/>
      <c r="B109" s="60"/>
      <c r="C109" s="61" t="s">
        <v>78</v>
      </c>
      <c r="D109" s="84">
        <f t="shared" ref="D109:L109" si="26">SUM(D106:D108)</f>
        <v>43</v>
      </c>
      <c r="E109" s="62">
        <f t="shared" si="26"/>
        <v>25</v>
      </c>
      <c r="F109" s="62">
        <f t="shared" si="26"/>
        <v>1</v>
      </c>
      <c r="G109" s="62">
        <f t="shared" si="26"/>
        <v>49</v>
      </c>
      <c r="H109" s="62">
        <f t="shared" si="26"/>
        <v>2</v>
      </c>
      <c r="I109" s="63">
        <f t="shared" si="26"/>
        <v>120</v>
      </c>
      <c r="J109" s="64">
        <f t="shared" si="26"/>
        <v>84671</v>
      </c>
      <c r="K109" s="65">
        <f t="shared" si="26"/>
        <v>1036741</v>
      </c>
      <c r="L109" s="66">
        <f t="shared" si="26"/>
        <v>2939764</v>
      </c>
      <c r="M109" s="67"/>
      <c r="N109" s="221">
        <f>SUM(N106:N108)</f>
        <v>480593.52299999999</v>
      </c>
      <c r="O109" s="69">
        <f>SUM(O106:O108)</f>
        <v>628075.53400000068</v>
      </c>
      <c r="P109" s="70"/>
      <c r="Q109" s="71"/>
      <c r="R109" s="71"/>
    </row>
    <row r="110" spans="1:18" ht="14.25" x14ac:dyDescent="0.2">
      <c r="A110" s="86"/>
      <c r="B110" s="87" t="s">
        <v>79</v>
      </c>
      <c r="C110" s="88"/>
      <c r="D110" s="90">
        <f t="shared" ref="D110:L110" si="27">D104+D109</f>
        <v>59</v>
      </c>
      <c r="E110" s="90">
        <f t="shared" si="27"/>
        <v>25</v>
      </c>
      <c r="F110" s="90">
        <f t="shared" si="27"/>
        <v>8</v>
      </c>
      <c r="G110" s="90">
        <f t="shared" si="27"/>
        <v>57</v>
      </c>
      <c r="H110" s="90">
        <f t="shared" si="27"/>
        <v>7</v>
      </c>
      <c r="I110" s="91">
        <f t="shared" si="27"/>
        <v>156</v>
      </c>
      <c r="J110" s="92">
        <f t="shared" si="27"/>
        <v>166472</v>
      </c>
      <c r="K110" s="93">
        <f t="shared" si="27"/>
        <v>1042949</v>
      </c>
      <c r="L110" s="93">
        <f t="shared" si="27"/>
        <v>3920857</v>
      </c>
      <c r="M110" s="94"/>
      <c r="N110" s="95">
        <f>N104+N109</f>
        <v>587469.61</v>
      </c>
      <c r="O110" s="94">
        <f>O104+O109</f>
        <v>637708.44400000072</v>
      </c>
      <c r="P110" s="96"/>
      <c r="Q110" s="71"/>
      <c r="R110" s="71"/>
    </row>
    <row r="111" spans="1:18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  <c r="Q111" s="23"/>
      <c r="R111" s="23"/>
    </row>
    <row r="112" spans="1:18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  <c r="Q112" s="23"/>
      <c r="R112" s="23"/>
    </row>
    <row r="113" spans="1:18" ht="13.5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  <c r="Q113" s="23"/>
      <c r="R113" s="23"/>
    </row>
    <row r="114" spans="1:18" ht="19.5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  <c r="Q114" s="23"/>
      <c r="R114" s="23"/>
    </row>
    <row r="115" spans="1:18" ht="19.5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604928.61</v>
      </c>
      <c r="O115" s="121">
        <f>O110+O111</f>
        <v>643688.44400000072</v>
      </c>
      <c r="P115" s="119"/>
      <c r="Q115" s="23"/>
      <c r="R115" s="23"/>
    </row>
    <row r="116" spans="1:18" ht="23.25" x14ac:dyDescent="0.35">
      <c r="A116" s="120">
        <f>A93+31</f>
        <v>40337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  <c r="Q116" s="23"/>
      <c r="R116" s="23"/>
    </row>
    <row r="117" spans="1:18" ht="14.25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  <c r="Q117" s="23"/>
      <c r="R117" s="23"/>
    </row>
    <row r="118" spans="1:18" ht="14.25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  <c r="Q118" s="23"/>
      <c r="R118" s="23"/>
    </row>
    <row r="119" spans="1:18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47">
        <f t="shared" ref="I119:I126" si="28">SUM(D119:H119)</f>
        <v>2</v>
      </c>
      <c r="J119" s="48">
        <v>1635</v>
      </c>
      <c r="K119" s="48">
        <v>0</v>
      </c>
      <c r="L119" s="48">
        <v>123388</v>
      </c>
      <c r="M119" s="49"/>
      <c r="N119" s="50">
        <f t="shared" ref="N119:O126" si="29">N96+(J119/1000)</f>
        <v>18547.047999999999</v>
      </c>
      <c r="O119" s="50">
        <f t="shared" si="29"/>
        <v>1831.7200000000003</v>
      </c>
      <c r="P119" s="51"/>
      <c r="Q119" s="23"/>
      <c r="R119" s="23"/>
    </row>
    <row r="120" spans="1:18" x14ac:dyDescent="0.2">
      <c r="A120" s="42" t="s">
        <v>106</v>
      </c>
      <c r="B120" s="43"/>
      <c r="C120" s="44"/>
      <c r="D120" s="45">
        <v>3</v>
      </c>
      <c r="E120" s="46">
        <v>0</v>
      </c>
      <c r="F120" s="46">
        <v>1</v>
      </c>
      <c r="G120" s="46">
        <v>2</v>
      </c>
      <c r="H120" s="46">
        <v>0</v>
      </c>
      <c r="I120" s="47">
        <f t="shared" si="28"/>
        <v>6</v>
      </c>
      <c r="J120" s="48">
        <v>12543</v>
      </c>
      <c r="K120" s="48">
        <v>1147</v>
      </c>
      <c r="L120" s="48">
        <v>310608</v>
      </c>
      <c r="M120" s="52"/>
      <c r="N120" s="50">
        <f t="shared" si="29"/>
        <v>47418.973000000005</v>
      </c>
      <c r="O120" s="50">
        <f t="shared" si="29"/>
        <v>3770.6610000000032</v>
      </c>
      <c r="P120" s="53"/>
      <c r="Q120" s="23"/>
      <c r="R120" s="23"/>
    </row>
    <row r="121" spans="1:18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175</v>
      </c>
      <c r="K121" s="48">
        <v>0</v>
      </c>
      <c r="L121" s="48">
        <v>0</v>
      </c>
      <c r="M121" s="52"/>
      <c r="N121" s="50">
        <f t="shared" si="29"/>
        <v>302.21599999999984</v>
      </c>
      <c r="O121" s="50">
        <f t="shared" si="29"/>
        <v>0</v>
      </c>
      <c r="P121" s="53"/>
      <c r="Q121" s="23"/>
      <c r="R121" s="23"/>
    </row>
    <row r="122" spans="1:18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8"/>
        <v>9</v>
      </c>
      <c r="J122" s="48">
        <v>4694</v>
      </c>
      <c r="K122" s="48">
        <v>520</v>
      </c>
      <c r="L122" s="48">
        <v>135587</v>
      </c>
      <c r="M122" s="52"/>
      <c r="N122" s="50">
        <f t="shared" si="29"/>
        <v>12970.391000000003</v>
      </c>
      <c r="O122" s="50">
        <f t="shared" si="29"/>
        <v>1121.9879999999996</v>
      </c>
      <c r="P122" s="53"/>
      <c r="Q122" s="23"/>
      <c r="R122" s="23"/>
    </row>
    <row r="123" spans="1:18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1136</v>
      </c>
      <c r="K123" s="48">
        <v>139</v>
      </c>
      <c r="L123" s="48">
        <v>84977</v>
      </c>
      <c r="M123" s="52"/>
      <c r="N123" s="50">
        <f t="shared" si="29"/>
        <v>5961.3770000000013</v>
      </c>
      <c r="O123" s="50">
        <f t="shared" si="29"/>
        <v>619.64499999999975</v>
      </c>
      <c r="P123" s="53"/>
      <c r="Q123" s="23"/>
      <c r="R123" s="23"/>
    </row>
    <row r="124" spans="1:18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  <c r="Q124" s="23"/>
      <c r="R124" s="23"/>
    </row>
    <row r="125" spans="1:18" x14ac:dyDescent="0.2">
      <c r="A125" s="42" t="s">
        <v>110</v>
      </c>
      <c r="B125" s="43"/>
      <c r="C125" s="44"/>
      <c r="D125" s="45">
        <v>6</v>
      </c>
      <c r="E125" s="46">
        <v>0</v>
      </c>
      <c r="F125" s="46">
        <v>2</v>
      </c>
      <c r="G125" s="46">
        <v>1</v>
      </c>
      <c r="H125" s="46">
        <v>2</v>
      </c>
      <c r="I125" s="47">
        <f t="shared" si="28"/>
        <v>11</v>
      </c>
      <c r="J125" s="48">
        <v>59892</v>
      </c>
      <c r="K125" s="48">
        <v>4477</v>
      </c>
      <c r="L125" s="48">
        <v>423341</v>
      </c>
      <c r="M125" s="52"/>
      <c r="N125" s="50">
        <f t="shared" si="29"/>
        <v>18767.360000000008</v>
      </c>
      <c r="O125" s="50">
        <f t="shared" si="29"/>
        <v>2284.3549999999991</v>
      </c>
      <c r="P125" s="53"/>
      <c r="Q125" s="23"/>
      <c r="R125" s="23"/>
    </row>
    <row r="126" spans="1:18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3840</v>
      </c>
      <c r="K126" s="56">
        <v>0</v>
      </c>
      <c r="L126" s="56">
        <v>1126</v>
      </c>
      <c r="M126" s="57"/>
      <c r="N126" s="50">
        <f t="shared" si="29"/>
        <v>1474.5369999999994</v>
      </c>
      <c r="O126" s="50">
        <f t="shared" si="29"/>
        <v>0.82400000000000007</v>
      </c>
      <c r="P126" s="58"/>
      <c r="Q126" s="23"/>
      <c r="R126" s="23"/>
    </row>
    <row r="127" spans="1:18" ht="14.25" x14ac:dyDescent="0.2">
      <c r="A127" s="59"/>
      <c r="B127" s="60"/>
      <c r="C127" s="61" t="s">
        <v>77</v>
      </c>
      <c r="D127" s="62">
        <f t="shared" ref="D127:L127" si="30">SUM(D119:D126)</f>
        <v>17</v>
      </c>
      <c r="E127" s="62">
        <f t="shared" si="30"/>
        <v>0</v>
      </c>
      <c r="F127" s="62">
        <f t="shared" si="30"/>
        <v>7</v>
      </c>
      <c r="G127" s="62">
        <f t="shared" si="30"/>
        <v>8</v>
      </c>
      <c r="H127" s="62">
        <f t="shared" si="30"/>
        <v>5</v>
      </c>
      <c r="I127" s="63">
        <f t="shared" si="30"/>
        <v>37</v>
      </c>
      <c r="J127" s="64">
        <f t="shared" si="30"/>
        <v>83915</v>
      </c>
      <c r="K127" s="65">
        <f t="shared" si="30"/>
        <v>6283</v>
      </c>
      <c r="L127" s="66">
        <f t="shared" si="30"/>
        <v>1079027</v>
      </c>
      <c r="M127" s="67"/>
      <c r="N127" s="68">
        <f>SUM(N119:N126)</f>
        <v>106960.00200000002</v>
      </c>
      <c r="O127" s="69">
        <f>SUM(O119:O126)</f>
        <v>9639.1930000000011</v>
      </c>
      <c r="P127" s="70"/>
      <c r="Q127" s="71"/>
      <c r="R127" s="71"/>
    </row>
    <row r="128" spans="1:18" ht="14.25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77"/>
      <c r="K128" s="77"/>
      <c r="L128" s="77"/>
      <c r="M128" s="50"/>
      <c r="N128" s="83"/>
      <c r="O128" s="50"/>
      <c r="P128" s="53"/>
      <c r="Q128" s="23"/>
      <c r="R128" s="23"/>
    </row>
    <row r="129" spans="1:18" x14ac:dyDescent="0.2">
      <c r="A129" s="79" t="s">
        <v>112</v>
      </c>
      <c r="B129" s="80"/>
      <c r="C129" s="81"/>
      <c r="D129" s="45">
        <v>34</v>
      </c>
      <c r="E129" s="46">
        <v>17</v>
      </c>
      <c r="F129" s="46">
        <v>0</v>
      </c>
      <c r="G129" s="46">
        <v>45</v>
      </c>
      <c r="H129" s="46">
        <v>0</v>
      </c>
      <c r="I129" s="47">
        <f>SUM(D129:H129)</f>
        <v>96</v>
      </c>
      <c r="J129" s="82">
        <v>66211</v>
      </c>
      <c r="K129" s="82">
        <v>935924</v>
      </c>
      <c r="L129" s="82">
        <v>2073417</v>
      </c>
      <c r="M129" s="50"/>
      <c r="N129" s="83">
        <f t="shared" ref="N129:O131" si="31">N106+(J129/1000)</f>
        <v>421559.79399999999</v>
      </c>
      <c r="O129" s="50">
        <f t="shared" si="31"/>
        <v>566406.50100000063</v>
      </c>
      <c r="P129" s="53"/>
      <c r="Q129" s="23"/>
      <c r="R129" s="23"/>
    </row>
    <row r="130" spans="1:18" x14ac:dyDescent="0.2">
      <c r="A130" s="79" t="s">
        <v>113</v>
      </c>
      <c r="B130" s="80"/>
      <c r="C130" s="81"/>
      <c r="D130" s="45">
        <v>8</v>
      </c>
      <c r="E130" s="46">
        <v>7</v>
      </c>
      <c r="F130" s="46">
        <v>1</v>
      </c>
      <c r="G130" s="46">
        <v>6</v>
      </c>
      <c r="H130" s="46">
        <v>2</v>
      </c>
      <c r="I130" s="47">
        <f>SUM(D130:H130)</f>
        <v>24</v>
      </c>
      <c r="J130" s="82">
        <v>8307</v>
      </c>
      <c r="K130" s="82">
        <v>22738</v>
      </c>
      <c r="L130" s="82">
        <v>439176</v>
      </c>
      <c r="M130" s="50"/>
      <c r="N130" s="83">
        <f t="shared" si="31"/>
        <v>58667.973999999995</v>
      </c>
      <c r="O130" s="50">
        <f t="shared" si="31"/>
        <v>62465.510999999999</v>
      </c>
      <c r="P130" s="53"/>
      <c r="Q130" s="23"/>
      <c r="R130" s="23"/>
    </row>
    <row r="131" spans="1:18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19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  <c r="Q131" s="23"/>
      <c r="R131" s="23"/>
    </row>
    <row r="132" spans="1:18" ht="14.25" x14ac:dyDescent="0.2">
      <c r="A132" s="59"/>
      <c r="B132" s="60"/>
      <c r="C132" s="61" t="s">
        <v>78</v>
      </c>
      <c r="D132" s="84">
        <f t="shared" ref="D132:L132" si="32">SUM(D129:D131)</f>
        <v>42</v>
      </c>
      <c r="E132" s="62">
        <f t="shared" si="32"/>
        <v>24</v>
      </c>
      <c r="F132" s="62">
        <f t="shared" si="32"/>
        <v>1</v>
      </c>
      <c r="G132" s="62">
        <f t="shared" si="32"/>
        <v>54</v>
      </c>
      <c r="H132" s="62">
        <f t="shared" si="32"/>
        <v>2</v>
      </c>
      <c r="I132" s="63">
        <f t="shared" si="32"/>
        <v>123</v>
      </c>
      <c r="J132" s="64">
        <f t="shared" si="32"/>
        <v>74518</v>
      </c>
      <c r="K132" s="65">
        <f t="shared" si="32"/>
        <v>958662</v>
      </c>
      <c r="L132" s="66">
        <f t="shared" si="32"/>
        <v>2512593</v>
      </c>
      <c r="M132" s="67"/>
      <c r="N132" s="221">
        <f>SUM(N129:N131)</f>
        <v>480668.04099999997</v>
      </c>
      <c r="O132" s="69">
        <f>SUM(O129:O131)</f>
        <v>629034.19600000058</v>
      </c>
      <c r="P132" s="70"/>
      <c r="Q132" s="71"/>
      <c r="R132" s="71"/>
    </row>
    <row r="133" spans="1:18" ht="14.25" x14ac:dyDescent="0.2">
      <c r="A133" s="86"/>
      <c r="B133" s="87" t="s">
        <v>79</v>
      </c>
      <c r="C133" s="88"/>
      <c r="D133" s="90">
        <f t="shared" ref="D133:L133" si="33">D127+D132</f>
        <v>59</v>
      </c>
      <c r="E133" s="90">
        <f t="shared" si="33"/>
        <v>24</v>
      </c>
      <c r="F133" s="90">
        <f t="shared" si="33"/>
        <v>8</v>
      </c>
      <c r="G133" s="90">
        <f t="shared" si="33"/>
        <v>62</v>
      </c>
      <c r="H133" s="90">
        <f t="shared" si="33"/>
        <v>7</v>
      </c>
      <c r="I133" s="91">
        <f t="shared" si="33"/>
        <v>160</v>
      </c>
      <c r="J133" s="92">
        <f t="shared" si="33"/>
        <v>158433</v>
      </c>
      <c r="K133" s="93">
        <f t="shared" si="33"/>
        <v>964945</v>
      </c>
      <c r="L133" s="93">
        <f t="shared" si="33"/>
        <v>3591620</v>
      </c>
      <c r="M133" s="94"/>
      <c r="N133" s="95">
        <f>N127+N132</f>
        <v>587628.04299999995</v>
      </c>
      <c r="O133" s="94">
        <f>O127+O132</f>
        <v>638673.38900000055</v>
      </c>
      <c r="P133" s="96"/>
      <c r="Q133" s="71"/>
      <c r="R133" s="71"/>
    </row>
    <row r="134" spans="1:18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  <c r="Q134" s="23"/>
      <c r="R134" s="23"/>
    </row>
    <row r="135" spans="1:18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  <c r="Q135" s="23"/>
      <c r="R135" s="23"/>
    </row>
    <row r="136" spans="1:18" ht="13.5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  <c r="Q136" s="23"/>
      <c r="R136" s="23"/>
    </row>
    <row r="137" spans="1:18" ht="19.5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  <c r="Q137" s="23"/>
      <c r="R137" s="23"/>
    </row>
    <row r="138" spans="1:18" ht="19.5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605087.04299999995</v>
      </c>
      <c r="O138" s="121">
        <f>O133+O134</f>
        <v>644653.38900000055</v>
      </c>
      <c r="P138" s="119"/>
      <c r="Q138" s="23"/>
      <c r="R138" s="23"/>
    </row>
    <row r="139" spans="1:18" ht="23.25" x14ac:dyDescent="0.35">
      <c r="A139" s="120">
        <f>A116+31</f>
        <v>40368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  <c r="Q139" s="23"/>
      <c r="R139" s="23"/>
    </row>
    <row r="140" spans="1:18" ht="14.25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  <c r="Q140" s="23"/>
      <c r="R140" s="23"/>
    </row>
    <row r="141" spans="1:18" ht="14.25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  <c r="Q141" s="23"/>
      <c r="R141" s="23"/>
    </row>
    <row r="142" spans="1:18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47">
        <f t="shared" ref="I142:I149" si="34">SUM(D142:H142)</f>
        <v>2</v>
      </c>
      <c r="J142" s="48">
        <v>1662</v>
      </c>
      <c r="K142" s="48">
        <v>0</v>
      </c>
      <c r="L142" s="48">
        <v>122648</v>
      </c>
      <c r="M142" s="49"/>
      <c r="N142" s="50">
        <f t="shared" ref="N142:O149" si="35">N119+(J142/1000)</f>
        <v>18548.71</v>
      </c>
      <c r="O142" s="50">
        <f t="shared" si="35"/>
        <v>1831.7200000000003</v>
      </c>
      <c r="P142" s="51"/>
      <c r="Q142" s="23"/>
      <c r="R142" s="23"/>
    </row>
    <row r="143" spans="1:18" x14ac:dyDescent="0.2">
      <c r="A143" s="42" t="s">
        <v>106</v>
      </c>
      <c r="B143" s="43"/>
      <c r="C143" s="44"/>
      <c r="D143" s="45">
        <v>3</v>
      </c>
      <c r="E143" s="46">
        <v>0</v>
      </c>
      <c r="F143" s="46">
        <v>1</v>
      </c>
      <c r="G143" s="46">
        <v>2</v>
      </c>
      <c r="H143" s="46">
        <v>0</v>
      </c>
      <c r="I143" s="47">
        <f t="shared" si="34"/>
        <v>6</v>
      </c>
      <c r="J143" s="48">
        <v>17988</v>
      </c>
      <c r="K143" s="48">
        <v>1605</v>
      </c>
      <c r="L143" s="48">
        <v>338077</v>
      </c>
      <c r="M143" s="52"/>
      <c r="N143" s="50">
        <f t="shared" si="35"/>
        <v>47436.961000000003</v>
      </c>
      <c r="O143" s="50">
        <f t="shared" si="35"/>
        <v>3772.2660000000033</v>
      </c>
      <c r="P143" s="53"/>
      <c r="Q143" s="23"/>
      <c r="R143" s="23"/>
    </row>
    <row r="144" spans="1:18" x14ac:dyDescent="0.2">
      <c r="A144" s="42" t="s">
        <v>117</v>
      </c>
      <c r="B144" s="43"/>
      <c r="C144" s="44"/>
      <c r="D144" s="45">
        <v>0</v>
      </c>
      <c r="E144" s="46">
        <v>0</v>
      </c>
      <c r="F144" s="46">
        <v>0</v>
      </c>
      <c r="G144" s="46">
        <v>1</v>
      </c>
      <c r="H144" s="46">
        <v>0</v>
      </c>
      <c r="I144" s="47">
        <f t="shared" si="34"/>
        <v>1</v>
      </c>
      <c r="J144" s="48">
        <v>0</v>
      </c>
      <c r="K144" s="48">
        <v>0</v>
      </c>
      <c r="L144" s="48">
        <v>0</v>
      </c>
      <c r="M144" s="52"/>
      <c r="N144" s="50">
        <f t="shared" si="35"/>
        <v>302.21599999999984</v>
      </c>
      <c r="O144" s="50">
        <f t="shared" si="35"/>
        <v>0</v>
      </c>
      <c r="P144" s="53"/>
      <c r="Q144" s="23"/>
      <c r="R144" s="23"/>
    </row>
    <row r="145" spans="1:18" x14ac:dyDescent="0.2">
      <c r="A145" s="42" t="s">
        <v>107</v>
      </c>
      <c r="B145" s="43"/>
      <c r="C145" s="44"/>
      <c r="D145" s="45">
        <v>3</v>
      </c>
      <c r="E145" s="46">
        <v>0</v>
      </c>
      <c r="F145" s="46">
        <v>1</v>
      </c>
      <c r="G145" s="46">
        <v>2</v>
      </c>
      <c r="H145" s="46">
        <v>3</v>
      </c>
      <c r="I145" s="47">
        <f t="shared" si="34"/>
        <v>9</v>
      </c>
      <c r="J145" s="48">
        <v>5386</v>
      </c>
      <c r="K145" s="48">
        <v>534</v>
      </c>
      <c r="L145" s="48">
        <v>236131</v>
      </c>
      <c r="M145" s="52"/>
      <c r="N145" s="50">
        <f t="shared" si="35"/>
        <v>12975.777000000004</v>
      </c>
      <c r="O145" s="50">
        <f t="shared" si="35"/>
        <v>1122.5219999999997</v>
      </c>
      <c r="P145" s="53"/>
      <c r="Q145" s="23"/>
      <c r="R145" s="23"/>
    </row>
    <row r="146" spans="1:18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2332</v>
      </c>
      <c r="K146" s="48">
        <v>285</v>
      </c>
      <c r="L146" s="48">
        <v>93227</v>
      </c>
      <c r="M146" s="52"/>
      <c r="N146" s="50">
        <f t="shared" si="35"/>
        <v>5963.7090000000017</v>
      </c>
      <c r="O146" s="50">
        <f t="shared" si="35"/>
        <v>619.92999999999972</v>
      </c>
      <c r="P146" s="53"/>
      <c r="Q146" s="23"/>
      <c r="R146" s="23"/>
    </row>
    <row r="147" spans="1:18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  <c r="Q147" s="23"/>
      <c r="R147" s="23"/>
    </row>
    <row r="148" spans="1:18" x14ac:dyDescent="0.2">
      <c r="A148" s="42" t="s">
        <v>110</v>
      </c>
      <c r="B148" s="43"/>
      <c r="C148" s="44"/>
      <c r="D148" s="45">
        <v>6</v>
      </c>
      <c r="E148" s="46">
        <v>0</v>
      </c>
      <c r="F148" s="46">
        <v>1</v>
      </c>
      <c r="G148" s="46">
        <v>2</v>
      </c>
      <c r="H148" s="46">
        <v>2</v>
      </c>
      <c r="I148" s="47">
        <f t="shared" si="34"/>
        <v>11</v>
      </c>
      <c r="J148" s="48">
        <v>51799</v>
      </c>
      <c r="K148" s="48">
        <v>4101</v>
      </c>
      <c r="L148" s="48">
        <v>425099</v>
      </c>
      <c r="M148" s="52"/>
      <c r="N148" s="50">
        <f t="shared" si="35"/>
        <v>18819.159000000007</v>
      </c>
      <c r="O148" s="50">
        <f t="shared" si="35"/>
        <v>2288.4559999999992</v>
      </c>
      <c r="P148" s="53"/>
      <c r="Q148" s="23"/>
      <c r="R148" s="23"/>
    </row>
    <row r="149" spans="1:18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 t="shared" si="34"/>
        <v>4</v>
      </c>
      <c r="J149" s="48">
        <v>4186</v>
      </c>
      <c r="K149" s="56">
        <v>0</v>
      </c>
      <c r="L149" s="56">
        <v>13271</v>
      </c>
      <c r="M149" s="57"/>
      <c r="N149" s="50">
        <f t="shared" si="35"/>
        <v>1478.7229999999993</v>
      </c>
      <c r="O149" s="50">
        <f t="shared" si="35"/>
        <v>0.82400000000000007</v>
      </c>
      <c r="P149" s="58"/>
      <c r="Q149" s="23"/>
      <c r="R149" s="23"/>
    </row>
    <row r="150" spans="1:18" ht="14.25" x14ac:dyDescent="0.2">
      <c r="A150" s="59"/>
      <c r="B150" s="60"/>
      <c r="C150" s="61" t="s">
        <v>77</v>
      </c>
      <c r="D150" s="62">
        <f t="shared" ref="D150:L150" si="36">SUM(D142:D149)</f>
        <v>16</v>
      </c>
      <c r="E150" s="62">
        <f t="shared" si="36"/>
        <v>0</v>
      </c>
      <c r="F150" s="62">
        <f t="shared" si="36"/>
        <v>6</v>
      </c>
      <c r="G150" s="62">
        <f t="shared" si="36"/>
        <v>10</v>
      </c>
      <c r="H150" s="62">
        <f t="shared" si="36"/>
        <v>5</v>
      </c>
      <c r="I150" s="63">
        <f t="shared" si="36"/>
        <v>37</v>
      </c>
      <c r="J150" s="64">
        <f t="shared" si="36"/>
        <v>83353</v>
      </c>
      <c r="K150" s="65">
        <f t="shared" si="36"/>
        <v>6525</v>
      </c>
      <c r="L150" s="66">
        <f t="shared" si="36"/>
        <v>1228453</v>
      </c>
      <c r="M150" s="67"/>
      <c r="N150" s="68">
        <f>SUM(N142:N149)</f>
        <v>107043.35500000001</v>
      </c>
      <c r="O150" s="69">
        <f>SUM(O142:O149)</f>
        <v>9645.7180000000026</v>
      </c>
      <c r="P150" s="70"/>
      <c r="Q150" s="71"/>
      <c r="R150" s="71"/>
    </row>
    <row r="151" spans="1:18" ht="14.25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77"/>
      <c r="K151" s="77"/>
      <c r="L151" s="77"/>
      <c r="M151" s="50"/>
      <c r="N151" s="83"/>
      <c r="O151" s="50"/>
      <c r="P151" s="53"/>
      <c r="Q151" s="23"/>
      <c r="R151" s="23"/>
    </row>
    <row r="152" spans="1:18" x14ac:dyDescent="0.2">
      <c r="A152" s="79" t="s">
        <v>112</v>
      </c>
      <c r="B152" s="80"/>
      <c r="C152" s="81"/>
      <c r="D152" s="45">
        <v>36</v>
      </c>
      <c r="E152" s="46">
        <v>17</v>
      </c>
      <c r="F152" s="46">
        <v>0</v>
      </c>
      <c r="G152" s="46">
        <v>43</v>
      </c>
      <c r="H152" s="46">
        <v>0</v>
      </c>
      <c r="I152" s="47">
        <f>SUM(D152:H152)</f>
        <v>96</v>
      </c>
      <c r="J152" s="82">
        <v>77822</v>
      </c>
      <c r="K152" s="82">
        <v>1135595</v>
      </c>
      <c r="L152" s="82">
        <v>2780959</v>
      </c>
      <c r="M152" s="50"/>
      <c r="N152" s="83">
        <f t="shared" ref="N152:O154" si="37">N129+(J152/1000)</f>
        <v>421637.61599999998</v>
      </c>
      <c r="O152" s="50">
        <f t="shared" si="37"/>
        <v>567542.0960000006</v>
      </c>
      <c r="P152" s="53"/>
      <c r="Q152" s="23"/>
      <c r="R152" s="23"/>
    </row>
    <row r="153" spans="1:18" x14ac:dyDescent="0.2">
      <c r="A153" s="79" t="s">
        <v>113</v>
      </c>
      <c r="B153" s="80"/>
      <c r="C153" s="81"/>
      <c r="D153" s="45">
        <v>8</v>
      </c>
      <c r="E153" s="46">
        <v>7</v>
      </c>
      <c r="F153" s="46">
        <v>1</v>
      </c>
      <c r="G153" s="46">
        <v>6</v>
      </c>
      <c r="H153" s="46">
        <v>2</v>
      </c>
      <c r="I153" s="47">
        <f>SUM(D153:H153)</f>
        <v>24</v>
      </c>
      <c r="J153" s="82">
        <v>8514</v>
      </c>
      <c r="K153" s="82">
        <v>23589</v>
      </c>
      <c r="L153" s="82">
        <v>472431</v>
      </c>
      <c r="M153" s="50"/>
      <c r="N153" s="83">
        <f t="shared" si="37"/>
        <v>58676.487999999998</v>
      </c>
      <c r="O153" s="50">
        <f t="shared" si="37"/>
        <v>62489.1</v>
      </c>
      <c r="P153" s="53"/>
      <c r="Q153" s="23"/>
      <c r="R153" s="23"/>
    </row>
    <row r="154" spans="1:18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19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  <c r="Q154" s="23"/>
      <c r="R154" s="23"/>
    </row>
    <row r="155" spans="1:18" ht="14.25" x14ac:dyDescent="0.2">
      <c r="A155" s="59"/>
      <c r="B155" s="60"/>
      <c r="C155" s="61" t="s">
        <v>78</v>
      </c>
      <c r="D155" s="84">
        <f t="shared" ref="D155:L155" si="38">SUM(D152:D154)</f>
        <v>44</v>
      </c>
      <c r="E155" s="62">
        <f t="shared" si="38"/>
        <v>24</v>
      </c>
      <c r="F155" s="62">
        <f t="shared" si="38"/>
        <v>1</v>
      </c>
      <c r="G155" s="62">
        <f t="shared" si="38"/>
        <v>52</v>
      </c>
      <c r="H155" s="62">
        <f t="shared" si="38"/>
        <v>2</v>
      </c>
      <c r="I155" s="63">
        <f t="shared" si="38"/>
        <v>123</v>
      </c>
      <c r="J155" s="64">
        <f t="shared" si="38"/>
        <v>86336</v>
      </c>
      <c r="K155" s="65">
        <f t="shared" si="38"/>
        <v>1159184</v>
      </c>
      <c r="L155" s="66">
        <f t="shared" si="38"/>
        <v>3253390</v>
      </c>
      <c r="M155" s="67"/>
      <c r="N155" s="221">
        <f>SUM(N152:N154)</f>
        <v>480754.37699999998</v>
      </c>
      <c r="O155" s="69">
        <f>SUM(O152:O154)</f>
        <v>630193.38000000059</v>
      </c>
      <c r="P155" s="70"/>
      <c r="Q155" s="71"/>
      <c r="R155" s="71"/>
    </row>
    <row r="156" spans="1:18" ht="14.25" x14ac:dyDescent="0.2">
      <c r="A156" s="86"/>
      <c r="B156" s="87" t="s">
        <v>79</v>
      </c>
      <c r="C156" s="88"/>
      <c r="D156" s="90">
        <f t="shared" ref="D156:L156" si="39">D150+D155</f>
        <v>60</v>
      </c>
      <c r="E156" s="90">
        <f t="shared" si="39"/>
        <v>24</v>
      </c>
      <c r="F156" s="90">
        <f t="shared" si="39"/>
        <v>7</v>
      </c>
      <c r="G156" s="90">
        <f t="shared" si="39"/>
        <v>62</v>
      </c>
      <c r="H156" s="90">
        <f t="shared" si="39"/>
        <v>7</v>
      </c>
      <c r="I156" s="91">
        <f t="shared" si="39"/>
        <v>160</v>
      </c>
      <c r="J156" s="92">
        <f t="shared" si="39"/>
        <v>169689</v>
      </c>
      <c r="K156" s="93">
        <f t="shared" si="39"/>
        <v>1165709</v>
      </c>
      <c r="L156" s="93">
        <f t="shared" si="39"/>
        <v>4481843</v>
      </c>
      <c r="M156" s="94"/>
      <c r="N156" s="95">
        <f>N150+N155</f>
        <v>587797.73199999996</v>
      </c>
      <c r="O156" s="94">
        <f>O150+O155</f>
        <v>639839.09800000058</v>
      </c>
      <c r="P156" s="96"/>
      <c r="Q156" s="71"/>
      <c r="R156" s="71"/>
    </row>
    <row r="157" spans="1:18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  <c r="Q157" s="23"/>
      <c r="R157" s="23"/>
    </row>
    <row r="158" spans="1:18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  <c r="Q158" s="23"/>
      <c r="R158" s="23"/>
    </row>
    <row r="159" spans="1:18" ht="13.5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  <c r="Q159" s="23"/>
      <c r="R159" s="23"/>
    </row>
    <row r="160" spans="1:18" ht="19.5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  <c r="Q160" s="23"/>
      <c r="R160" s="23"/>
    </row>
    <row r="161" spans="1:18" ht="19.5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605256.73199999996</v>
      </c>
      <c r="O161" s="121">
        <f>O156+O157</f>
        <v>645819.09800000058</v>
      </c>
      <c r="P161" s="119"/>
      <c r="Q161" s="23"/>
      <c r="R161" s="23"/>
    </row>
    <row r="162" spans="1:18" ht="23.25" x14ac:dyDescent="0.35">
      <c r="A162" s="120">
        <f>A139+31</f>
        <v>40399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  <c r="Q162" s="23"/>
      <c r="R162" s="23"/>
    </row>
    <row r="163" spans="1:18" ht="14.25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  <c r="Q163" s="23"/>
      <c r="R163" s="23"/>
    </row>
    <row r="164" spans="1:18" ht="14.25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  <c r="Q164" s="23"/>
      <c r="R164" s="23"/>
    </row>
    <row r="165" spans="1:18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47">
        <f t="shared" ref="I165:I172" si="40">SUM(D165:H165)</f>
        <v>2</v>
      </c>
      <c r="J165" s="48">
        <v>789</v>
      </c>
      <c r="K165" s="48">
        <v>0</v>
      </c>
      <c r="L165" s="48">
        <v>52214</v>
      </c>
      <c r="M165" s="49"/>
      <c r="N165" s="50">
        <f t="shared" ref="N165:O172" si="41">N142+(J165/1000)</f>
        <v>18549.499</v>
      </c>
      <c r="O165" s="50">
        <f t="shared" si="41"/>
        <v>1831.7200000000003</v>
      </c>
      <c r="P165" s="51"/>
      <c r="Q165" s="23"/>
      <c r="R165" s="23"/>
    </row>
    <row r="166" spans="1:18" x14ac:dyDescent="0.2">
      <c r="A166" s="42" t="s">
        <v>106</v>
      </c>
      <c r="B166" s="43"/>
      <c r="C166" s="44"/>
      <c r="D166" s="45">
        <v>3</v>
      </c>
      <c r="E166" s="46">
        <v>0</v>
      </c>
      <c r="F166" s="46">
        <v>1</v>
      </c>
      <c r="G166" s="46">
        <v>2</v>
      </c>
      <c r="H166" s="46">
        <v>0</v>
      </c>
      <c r="I166" s="47">
        <f t="shared" si="40"/>
        <v>6</v>
      </c>
      <c r="J166" s="48">
        <v>14320</v>
      </c>
      <c r="K166" s="48">
        <v>1256</v>
      </c>
      <c r="L166" s="48">
        <v>249981</v>
      </c>
      <c r="M166" s="52"/>
      <c r="N166" s="50">
        <f t="shared" si="41"/>
        <v>47451.281000000003</v>
      </c>
      <c r="O166" s="50">
        <f t="shared" si="41"/>
        <v>3773.5220000000031</v>
      </c>
      <c r="P166" s="53"/>
      <c r="Q166" s="23"/>
      <c r="R166" s="23"/>
    </row>
    <row r="167" spans="1:18" x14ac:dyDescent="0.2">
      <c r="A167" s="42" t="s">
        <v>117</v>
      </c>
      <c r="B167" s="43"/>
      <c r="C167" s="44"/>
      <c r="D167" s="45">
        <v>0</v>
      </c>
      <c r="E167" s="46">
        <v>0</v>
      </c>
      <c r="F167" s="46">
        <v>0</v>
      </c>
      <c r="G167" s="46">
        <v>1</v>
      </c>
      <c r="H167" s="46">
        <v>0</v>
      </c>
      <c r="I167" s="47">
        <f t="shared" si="40"/>
        <v>1</v>
      </c>
      <c r="J167" s="48">
        <v>0</v>
      </c>
      <c r="K167" s="48">
        <v>0</v>
      </c>
      <c r="L167" s="48">
        <v>0</v>
      </c>
      <c r="M167" s="52"/>
      <c r="N167" s="50">
        <f t="shared" si="41"/>
        <v>302.21599999999984</v>
      </c>
      <c r="O167" s="50">
        <f t="shared" si="41"/>
        <v>0</v>
      </c>
      <c r="P167" s="53"/>
      <c r="Q167" s="23"/>
      <c r="R167" s="23"/>
    </row>
    <row r="168" spans="1:18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0"/>
        <v>9</v>
      </c>
      <c r="J168" s="48">
        <v>5367</v>
      </c>
      <c r="K168" s="48">
        <v>529</v>
      </c>
      <c r="L168" s="48">
        <v>115970</v>
      </c>
      <c r="M168" s="52"/>
      <c r="N168" s="50">
        <f t="shared" si="41"/>
        <v>12981.144000000004</v>
      </c>
      <c r="O168" s="50">
        <f t="shared" si="41"/>
        <v>1123.0509999999997</v>
      </c>
      <c r="P168" s="53"/>
      <c r="Q168" s="23"/>
      <c r="R168" s="23"/>
    </row>
    <row r="169" spans="1:18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2402</v>
      </c>
      <c r="K169" s="48">
        <v>293</v>
      </c>
      <c r="L169" s="48">
        <v>91295</v>
      </c>
      <c r="M169" s="52"/>
      <c r="N169" s="50">
        <f t="shared" si="41"/>
        <v>5966.1110000000017</v>
      </c>
      <c r="O169" s="50">
        <f t="shared" si="41"/>
        <v>620.22299999999973</v>
      </c>
      <c r="P169" s="53"/>
      <c r="Q169" s="23"/>
      <c r="R169" s="23"/>
    </row>
    <row r="170" spans="1:18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  <c r="Q170" s="23"/>
      <c r="R170" s="23"/>
    </row>
    <row r="171" spans="1:18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2</v>
      </c>
      <c r="G171" s="46">
        <v>1</v>
      </c>
      <c r="H171" s="46">
        <v>2</v>
      </c>
      <c r="I171" s="47">
        <f t="shared" si="40"/>
        <v>10</v>
      </c>
      <c r="J171" s="48">
        <v>47283</v>
      </c>
      <c r="K171" s="48">
        <v>3884</v>
      </c>
      <c r="L171" s="48">
        <v>406259</v>
      </c>
      <c r="M171" s="52"/>
      <c r="N171" s="50">
        <f t="shared" si="41"/>
        <v>18866.442000000006</v>
      </c>
      <c r="O171" s="50">
        <f t="shared" si="41"/>
        <v>2292.3399999999992</v>
      </c>
      <c r="P171" s="53"/>
      <c r="Q171" s="23"/>
      <c r="R171" s="23"/>
    </row>
    <row r="172" spans="1:18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0</v>
      </c>
      <c r="G172" s="46">
        <v>2</v>
      </c>
      <c r="H172" s="46">
        <v>0</v>
      </c>
      <c r="I172" s="55">
        <f t="shared" si="40"/>
        <v>4</v>
      </c>
      <c r="J172" s="48">
        <v>4053</v>
      </c>
      <c r="K172" s="56">
        <v>0</v>
      </c>
      <c r="L172" s="56">
        <v>12569</v>
      </c>
      <c r="M172" s="57"/>
      <c r="N172" s="50">
        <f t="shared" si="41"/>
        <v>1482.7759999999994</v>
      </c>
      <c r="O172" s="50">
        <f t="shared" si="41"/>
        <v>0.82400000000000007</v>
      </c>
      <c r="P172" s="58"/>
      <c r="Q172" s="23"/>
      <c r="R172" s="23"/>
    </row>
    <row r="173" spans="1:18" ht="14.25" x14ac:dyDescent="0.2">
      <c r="A173" s="59"/>
      <c r="B173" s="60"/>
      <c r="C173" s="61" t="s">
        <v>77</v>
      </c>
      <c r="D173" s="62">
        <f t="shared" ref="D173:L173" si="42">SUM(D165:D172)</f>
        <v>15</v>
      </c>
      <c r="E173" s="62">
        <f t="shared" si="42"/>
        <v>0</v>
      </c>
      <c r="F173" s="62">
        <f t="shared" si="42"/>
        <v>7</v>
      </c>
      <c r="G173" s="62">
        <f t="shared" si="42"/>
        <v>9</v>
      </c>
      <c r="H173" s="62">
        <f t="shared" si="42"/>
        <v>5</v>
      </c>
      <c r="I173" s="63">
        <f t="shared" si="42"/>
        <v>36</v>
      </c>
      <c r="J173" s="64">
        <f t="shared" si="42"/>
        <v>74214</v>
      </c>
      <c r="K173" s="65">
        <f t="shared" si="42"/>
        <v>5962</v>
      </c>
      <c r="L173" s="66">
        <f t="shared" si="42"/>
        <v>928288</v>
      </c>
      <c r="M173" s="67"/>
      <c r="N173" s="68">
        <f>SUM(N165:N172)</f>
        <v>107117.56900000002</v>
      </c>
      <c r="O173" s="69">
        <f>SUM(O165:O172)</f>
        <v>9651.6800000000039</v>
      </c>
      <c r="P173" s="70"/>
      <c r="Q173" s="71"/>
      <c r="R173" s="71"/>
    </row>
    <row r="174" spans="1:18" ht="14.25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77"/>
      <c r="K174" s="77"/>
      <c r="L174" s="77"/>
      <c r="M174" s="50"/>
      <c r="N174" s="83"/>
      <c r="O174" s="50"/>
      <c r="P174" s="53"/>
      <c r="Q174" s="23"/>
      <c r="R174" s="23"/>
    </row>
    <row r="175" spans="1:18" x14ac:dyDescent="0.2">
      <c r="A175" s="79" t="s">
        <v>112</v>
      </c>
      <c r="B175" s="80"/>
      <c r="C175" s="81"/>
      <c r="D175" s="45">
        <v>37</v>
      </c>
      <c r="E175" s="46">
        <v>20</v>
      </c>
      <c r="F175" s="46">
        <v>0</v>
      </c>
      <c r="G175" s="46">
        <v>39</v>
      </c>
      <c r="H175" s="46">
        <v>0</v>
      </c>
      <c r="I175" s="47">
        <f>SUM(D175:H175)</f>
        <v>96</v>
      </c>
      <c r="J175" s="82">
        <v>86888</v>
      </c>
      <c r="K175" s="82">
        <v>1486549</v>
      </c>
      <c r="L175" s="82">
        <v>3227026</v>
      </c>
      <c r="M175" s="50"/>
      <c r="N175" s="83">
        <f t="shared" ref="N175:O177" si="43">N152+(J175/1000)</f>
        <v>421724.50399999996</v>
      </c>
      <c r="O175" s="50">
        <f t="shared" si="43"/>
        <v>569028.6450000006</v>
      </c>
      <c r="P175" s="53"/>
      <c r="Q175" s="23"/>
      <c r="R175" s="23"/>
    </row>
    <row r="176" spans="1:18" x14ac:dyDescent="0.2">
      <c r="A176" s="79" t="s">
        <v>113</v>
      </c>
      <c r="B176" s="80"/>
      <c r="C176" s="81"/>
      <c r="D176" s="45">
        <v>8</v>
      </c>
      <c r="E176" s="46">
        <v>7</v>
      </c>
      <c r="F176" s="46">
        <v>1</v>
      </c>
      <c r="G176" s="46">
        <v>6</v>
      </c>
      <c r="H176" s="46">
        <v>2</v>
      </c>
      <c r="I176" s="47">
        <f>SUM(D176:H176)</f>
        <v>24</v>
      </c>
      <c r="J176" s="82">
        <v>6741</v>
      </c>
      <c r="K176" s="82">
        <v>19891</v>
      </c>
      <c r="L176" s="82">
        <v>462305</v>
      </c>
      <c r="M176" s="50"/>
      <c r="N176" s="83">
        <f t="shared" si="43"/>
        <v>58683.228999999999</v>
      </c>
      <c r="O176" s="50">
        <f t="shared" si="43"/>
        <v>62508.991000000002</v>
      </c>
      <c r="P176" s="53"/>
      <c r="Q176" s="23"/>
      <c r="R176" s="23"/>
    </row>
    <row r="177" spans="1:18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19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  <c r="Q177" s="23"/>
      <c r="R177" s="23"/>
    </row>
    <row r="178" spans="1:18" ht="14.25" x14ac:dyDescent="0.2">
      <c r="A178" s="59"/>
      <c r="B178" s="60"/>
      <c r="C178" s="61" t="s">
        <v>78</v>
      </c>
      <c r="D178" s="84">
        <f t="shared" ref="D178:L178" si="44">SUM(D175:D177)</f>
        <v>45</v>
      </c>
      <c r="E178" s="62">
        <f t="shared" si="44"/>
        <v>27</v>
      </c>
      <c r="F178" s="62">
        <f t="shared" si="44"/>
        <v>1</v>
      </c>
      <c r="G178" s="62">
        <f t="shared" si="44"/>
        <v>48</v>
      </c>
      <c r="H178" s="62">
        <f t="shared" si="44"/>
        <v>2</v>
      </c>
      <c r="I178" s="63">
        <f t="shared" si="44"/>
        <v>123</v>
      </c>
      <c r="J178" s="64">
        <f t="shared" si="44"/>
        <v>93629</v>
      </c>
      <c r="K178" s="65">
        <f t="shared" si="44"/>
        <v>1506440</v>
      </c>
      <c r="L178" s="66">
        <f t="shared" si="44"/>
        <v>3689331</v>
      </c>
      <c r="M178" s="67"/>
      <c r="N178" s="221">
        <f>SUM(N175:N177)</f>
        <v>480848.00599999994</v>
      </c>
      <c r="O178" s="69">
        <f>SUM(O175:O177)</f>
        <v>631699.82000000065</v>
      </c>
      <c r="P178" s="70"/>
      <c r="Q178" s="71"/>
      <c r="R178" s="71"/>
    </row>
    <row r="179" spans="1:18" ht="14.25" x14ac:dyDescent="0.2">
      <c r="A179" s="86"/>
      <c r="B179" s="87" t="s">
        <v>79</v>
      </c>
      <c r="C179" s="88"/>
      <c r="D179" s="90">
        <f t="shared" ref="D179:L179" si="45">D173+D178</f>
        <v>60</v>
      </c>
      <c r="E179" s="90">
        <f t="shared" si="45"/>
        <v>27</v>
      </c>
      <c r="F179" s="90">
        <f t="shared" si="45"/>
        <v>8</v>
      </c>
      <c r="G179" s="90">
        <f t="shared" si="45"/>
        <v>57</v>
      </c>
      <c r="H179" s="90">
        <f t="shared" si="45"/>
        <v>7</v>
      </c>
      <c r="I179" s="91">
        <f t="shared" si="45"/>
        <v>159</v>
      </c>
      <c r="J179" s="92">
        <f t="shared" si="45"/>
        <v>167843</v>
      </c>
      <c r="K179" s="93">
        <f t="shared" si="45"/>
        <v>1512402</v>
      </c>
      <c r="L179" s="93">
        <f t="shared" si="45"/>
        <v>4617619</v>
      </c>
      <c r="M179" s="94"/>
      <c r="N179" s="95">
        <f>N173+N178</f>
        <v>587965.57499999995</v>
      </c>
      <c r="O179" s="94">
        <f>O173+O178</f>
        <v>641351.5000000007</v>
      </c>
      <c r="P179" s="96"/>
      <c r="Q179" s="71"/>
      <c r="R179" s="71"/>
    </row>
    <row r="180" spans="1:18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  <c r="Q180" s="23"/>
      <c r="R180" s="23"/>
    </row>
    <row r="181" spans="1:18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  <c r="Q181" s="23"/>
      <c r="R181" s="23"/>
    </row>
    <row r="182" spans="1:18" ht="13.5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  <c r="Q182" s="23"/>
      <c r="R182" s="23"/>
    </row>
    <row r="183" spans="1:18" ht="19.5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  <c r="Q183" s="23"/>
      <c r="R183" s="23"/>
    </row>
    <row r="184" spans="1:18" ht="19.5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605424.57499999995</v>
      </c>
      <c r="O184" s="121">
        <f>O179+O180</f>
        <v>647331.5000000007</v>
      </c>
      <c r="P184" s="119"/>
      <c r="Q184" s="23"/>
      <c r="R184" s="23"/>
    </row>
    <row r="185" spans="1:18" ht="23.25" x14ac:dyDescent="0.35">
      <c r="A185" s="120">
        <f>A162+31</f>
        <v>40430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  <c r="Q185" s="23"/>
      <c r="R185" s="23"/>
    </row>
    <row r="186" spans="1:18" ht="14.25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  <c r="Q186" s="23"/>
      <c r="R186" s="23"/>
    </row>
    <row r="187" spans="1:18" ht="14.25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  <c r="Q187" s="23"/>
      <c r="R187" s="23"/>
    </row>
    <row r="188" spans="1:18" x14ac:dyDescent="0.2">
      <c r="A188" s="42" t="s">
        <v>105</v>
      </c>
      <c r="B188" s="43"/>
      <c r="C188" s="44"/>
      <c r="D188" s="45">
        <v>0</v>
      </c>
      <c r="E188" s="46">
        <v>0</v>
      </c>
      <c r="F188" s="46">
        <v>0</v>
      </c>
      <c r="G188" s="46">
        <v>2</v>
      </c>
      <c r="H188" s="46">
        <v>0</v>
      </c>
      <c r="I188" s="47">
        <f t="shared" ref="I188:I195" si="46">SUM(D188:H188)</f>
        <v>2</v>
      </c>
      <c r="J188" s="48">
        <v>0</v>
      </c>
      <c r="K188" s="48">
        <v>0</v>
      </c>
      <c r="L188" s="48">
        <v>0</v>
      </c>
      <c r="M188" s="49"/>
      <c r="N188" s="50">
        <f t="shared" ref="N188:O195" si="47">N165+(J188/1000)</f>
        <v>18549.499</v>
      </c>
      <c r="O188" s="50">
        <f t="shared" si="47"/>
        <v>1831.7200000000003</v>
      </c>
      <c r="P188" s="51"/>
      <c r="Q188" s="23"/>
      <c r="R188" s="23"/>
    </row>
    <row r="189" spans="1:18" x14ac:dyDescent="0.2">
      <c r="A189" s="42" t="s">
        <v>106</v>
      </c>
      <c r="B189" s="43"/>
      <c r="C189" s="44"/>
      <c r="D189" s="45">
        <v>3</v>
      </c>
      <c r="E189" s="46">
        <v>0</v>
      </c>
      <c r="F189" s="46">
        <v>1</v>
      </c>
      <c r="G189" s="46">
        <v>2</v>
      </c>
      <c r="H189" s="46">
        <v>0</v>
      </c>
      <c r="I189" s="47">
        <f t="shared" si="46"/>
        <v>6</v>
      </c>
      <c r="J189" s="48">
        <v>14390</v>
      </c>
      <c r="K189" s="48">
        <v>1261</v>
      </c>
      <c r="L189" s="48">
        <v>342665</v>
      </c>
      <c r="M189" s="52"/>
      <c r="N189" s="50">
        <f t="shared" si="47"/>
        <v>47465.671000000002</v>
      </c>
      <c r="O189" s="50">
        <f t="shared" si="47"/>
        <v>3774.7830000000031</v>
      </c>
      <c r="P189" s="53"/>
      <c r="Q189" s="23"/>
      <c r="R189" s="23"/>
    </row>
    <row r="190" spans="1:18" x14ac:dyDescent="0.2">
      <c r="A190" s="42" t="s">
        <v>117</v>
      </c>
      <c r="B190" s="43"/>
      <c r="C190" s="44"/>
      <c r="D190" s="45">
        <v>0</v>
      </c>
      <c r="E190" s="46">
        <v>0</v>
      </c>
      <c r="F190" s="46">
        <v>0</v>
      </c>
      <c r="G190" s="46">
        <v>1</v>
      </c>
      <c r="H190" s="46">
        <v>0</v>
      </c>
      <c r="I190" s="47">
        <f t="shared" si="46"/>
        <v>1</v>
      </c>
      <c r="J190" s="48">
        <v>0</v>
      </c>
      <c r="K190" s="48">
        <v>0</v>
      </c>
      <c r="L190" s="48">
        <v>0</v>
      </c>
      <c r="M190" s="52"/>
      <c r="N190" s="50">
        <f t="shared" si="47"/>
        <v>302.21599999999984</v>
      </c>
      <c r="O190" s="50">
        <f t="shared" si="47"/>
        <v>0</v>
      </c>
      <c r="P190" s="53"/>
      <c r="Q190" s="23"/>
      <c r="R190" s="23"/>
    </row>
    <row r="191" spans="1:18" x14ac:dyDescent="0.2">
      <c r="A191" s="42" t="s">
        <v>107</v>
      </c>
      <c r="B191" s="43"/>
      <c r="C191" s="44"/>
      <c r="D191" s="45">
        <v>3</v>
      </c>
      <c r="E191" s="46">
        <v>0</v>
      </c>
      <c r="F191" s="46">
        <v>1</v>
      </c>
      <c r="G191" s="46">
        <v>2</v>
      </c>
      <c r="H191" s="46">
        <v>3</v>
      </c>
      <c r="I191" s="47">
        <f t="shared" si="46"/>
        <v>9</v>
      </c>
      <c r="J191" s="48">
        <v>6817</v>
      </c>
      <c r="K191" s="48">
        <v>688</v>
      </c>
      <c r="L191" s="48">
        <v>177335</v>
      </c>
      <c r="M191" s="52"/>
      <c r="N191" s="50">
        <f t="shared" si="47"/>
        <v>12987.961000000003</v>
      </c>
      <c r="O191" s="50">
        <f t="shared" si="47"/>
        <v>1123.7389999999998</v>
      </c>
      <c r="P191" s="53"/>
      <c r="Q191" s="23"/>
      <c r="R191" s="23"/>
    </row>
    <row r="192" spans="1:18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2294</v>
      </c>
      <c r="K192" s="48">
        <v>280</v>
      </c>
      <c r="L192" s="48">
        <v>90285</v>
      </c>
      <c r="M192" s="52"/>
      <c r="N192" s="50">
        <f t="shared" si="47"/>
        <v>5968.4050000000016</v>
      </c>
      <c r="O192" s="50">
        <f t="shared" si="47"/>
        <v>620.5029999999997</v>
      </c>
      <c r="P192" s="53"/>
      <c r="Q192" s="23"/>
      <c r="R192" s="23"/>
    </row>
    <row r="193" spans="1:18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1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  <c r="Q193" s="23"/>
      <c r="R193" s="23"/>
    </row>
    <row r="194" spans="1:18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2</v>
      </c>
      <c r="H194" s="46">
        <v>2</v>
      </c>
      <c r="I194" s="47">
        <f t="shared" si="46"/>
        <v>10</v>
      </c>
      <c r="J194" s="48">
        <v>37593</v>
      </c>
      <c r="K194" s="48">
        <v>2904</v>
      </c>
      <c r="L194" s="48">
        <v>350212</v>
      </c>
      <c r="M194" s="52"/>
      <c r="N194" s="50">
        <f t="shared" si="47"/>
        <v>18904.035000000007</v>
      </c>
      <c r="O194" s="50">
        <f t="shared" si="47"/>
        <v>2295.2439999999992</v>
      </c>
      <c r="P194" s="53"/>
      <c r="Q194" s="23"/>
      <c r="R194" s="23"/>
    </row>
    <row r="195" spans="1:18" x14ac:dyDescent="0.2">
      <c r="A195" s="42" t="s">
        <v>111</v>
      </c>
      <c r="B195" s="43"/>
      <c r="C195" s="44"/>
      <c r="D195" s="45">
        <v>2</v>
      </c>
      <c r="E195" s="46">
        <v>0</v>
      </c>
      <c r="F195" s="46">
        <v>0</v>
      </c>
      <c r="G195" s="46">
        <v>2</v>
      </c>
      <c r="H195" s="46">
        <v>0</v>
      </c>
      <c r="I195" s="55">
        <f t="shared" si="46"/>
        <v>4</v>
      </c>
      <c r="J195" s="48">
        <v>3551</v>
      </c>
      <c r="K195" s="56">
        <v>0</v>
      </c>
      <c r="L195" s="56">
        <v>10630</v>
      </c>
      <c r="M195" s="57"/>
      <c r="N195" s="50">
        <f t="shared" si="47"/>
        <v>1486.3269999999993</v>
      </c>
      <c r="O195" s="50">
        <f t="shared" si="47"/>
        <v>0.82400000000000007</v>
      </c>
      <c r="P195" s="58"/>
      <c r="Q195" s="23"/>
      <c r="R195" s="23"/>
    </row>
    <row r="196" spans="1:18" ht="14.25" x14ac:dyDescent="0.2">
      <c r="A196" s="59"/>
      <c r="B196" s="60"/>
      <c r="C196" s="61" t="s">
        <v>77</v>
      </c>
      <c r="D196" s="62">
        <f t="shared" ref="D196:L196" si="48">SUM(D188:D195)</f>
        <v>14</v>
      </c>
      <c r="E196" s="62">
        <f t="shared" si="48"/>
        <v>0</v>
      </c>
      <c r="F196" s="62">
        <f t="shared" si="48"/>
        <v>5</v>
      </c>
      <c r="G196" s="62">
        <f t="shared" si="48"/>
        <v>12</v>
      </c>
      <c r="H196" s="62">
        <f t="shared" si="48"/>
        <v>5</v>
      </c>
      <c r="I196" s="63">
        <f t="shared" si="48"/>
        <v>36</v>
      </c>
      <c r="J196" s="64">
        <f t="shared" si="48"/>
        <v>64645</v>
      </c>
      <c r="K196" s="65">
        <f t="shared" si="48"/>
        <v>5133</v>
      </c>
      <c r="L196" s="66">
        <f t="shared" si="48"/>
        <v>971127</v>
      </c>
      <c r="M196" s="67"/>
      <c r="N196" s="68">
        <f>SUM(N188:N195)</f>
        <v>107182.21400000002</v>
      </c>
      <c r="O196" s="69">
        <f>SUM(O188:O195)</f>
        <v>9656.8130000000019</v>
      </c>
      <c r="P196" s="70"/>
      <c r="Q196" s="71"/>
      <c r="R196" s="71"/>
    </row>
    <row r="197" spans="1:18" ht="14.25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77"/>
      <c r="K197" s="77"/>
      <c r="L197" s="77"/>
      <c r="M197" s="50"/>
      <c r="N197" s="83"/>
      <c r="O197" s="50"/>
      <c r="P197" s="53"/>
      <c r="Q197" s="23"/>
      <c r="R197" s="23"/>
    </row>
    <row r="198" spans="1:18" x14ac:dyDescent="0.2">
      <c r="A198" s="79" t="s">
        <v>112</v>
      </c>
      <c r="B198" s="80"/>
      <c r="C198" s="81"/>
      <c r="D198" s="45">
        <v>37</v>
      </c>
      <c r="E198" s="46">
        <v>20</v>
      </c>
      <c r="F198" s="46">
        <v>0</v>
      </c>
      <c r="G198" s="46">
        <v>39</v>
      </c>
      <c r="H198" s="46">
        <v>0</v>
      </c>
      <c r="I198" s="47">
        <f>SUM(D198:H198)</f>
        <v>96</v>
      </c>
      <c r="J198" s="82">
        <v>86679</v>
      </c>
      <c r="K198" s="82">
        <v>1488997</v>
      </c>
      <c r="L198" s="82">
        <v>3235197</v>
      </c>
      <c r="M198" s="50"/>
      <c r="N198" s="83">
        <f t="shared" ref="N198:O200" si="49">N175+(J198/1000)</f>
        <v>421811.18299999996</v>
      </c>
      <c r="O198" s="50">
        <f t="shared" si="49"/>
        <v>570517.64200000057</v>
      </c>
      <c r="P198" s="53"/>
      <c r="Q198" s="23"/>
      <c r="R198" s="23"/>
    </row>
    <row r="199" spans="1:18" x14ac:dyDescent="0.2">
      <c r="A199" s="79" t="s">
        <v>113</v>
      </c>
      <c r="B199" s="80"/>
      <c r="C199" s="81"/>
      <c r="D199" s="45">
        <v>8</v>
      </c>
      <c r="E199" s="46">
        <v>7</v>
      </c>
      <c r="F199" s="46">
        <v>1</v>
      </c>
      <c r="G199" s="46">
        <v>6</v>
      </c>
      <c r="H199" s="46">
        <v>2</v>
      </c>
      <c r="I199" s="47">
        <f>SUM(D199:H199)</f>
        <v>24</v>
      </c>
      <c r="J199" s="82">
        <v>5628</v>
      </c>
      <c r="K199" s="82">
        <v>16944</v>
      </c>
      <c r="L199" s="82">
        <v>442845</v>
      </c>
      <c r="M199" s="50"/>
      <c r="N199" s="83">
        <f t="shared" si="49"/>
        <v>58688.856999999996</v>
      </c>
      <c r="O199" s="50">
        <f t="shared" si="49"/>
        <v>62525.935000000005</v>
      </c>
      <c r="P199" s="53"/>
      <c r="Q199" s="23"/>
      <c r="R199" s="23"/>
    </row>
    <row r="200" spans="1:18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19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  <c r="Q200" s="23"/>
      <c r="R200" s="23"/>
    </row>
    <row r="201" spans="1:18" ht="14.25" x14ac:dyDescent="0.2">
      <c r="A201" s="59"/>
      <c r="B201" s="60"/>
      <c r="C201" s="61" t="s">
        <v>78</v>
      </c>
      <c r="D201" s="84">
        <f t="shared" ref="D201:L201" si="50">SUM(D198:D200)</f>
        <v>45</v>
      </c>
      <c r="E201" s="62">
        <f t="shared" si="50"/>
        <v>27</v>
      </c>
      <c r="F201" s="62">
        <f t="shared" si="50"/>
        <v>1</v>
      </c>
      <c r="G201" s="62">
        <f t="shared" si="50"/>
        <v>48</v>
      </c>
      <c r="H201" s="62">
        <f t="shared" si="50"/>
        <v>2</v>
      </c>
      <c r="I201" s="63">
        <f t="shared" si="50"/>
        <v>123</v>
      </c>
      <c r="J201" s="64">
        <f t="shared" si="50"/>
        <v>92307</v>
      </c>
      <c r="K201" s="65">
        <f t="shared" si="50"/>
        <v>1505941</v>
      </c>
      <c r="L201" s="66">
        <f t="shared" si="50"/>
        <v>3678042</v>
      </c>
      <c r="M201" s="67"/>
      <c r="N201" s="221">
        <f>SUM(N198:N200)</f>
        <v>480940.31299999997</v>
      </c>
      <c r="O201" s="69">
        <f>SUM(O198:O200)</f>
        <v>633205.76100000064</v>
      </c>
      <c r="P201" s="70"/>
      <c r="Q201" s="71"/>
      <c r="R201" s="71"/>
    </row>
    <row r="202" spans="1:18" ht="14.25" x14ac:dyDescent="0.2">
      <c r="A202" s="86"/>
      <c r="B202" s="87" t="s">
        <v>79</v>
      </c>
      <c r="C202" s="88"/>
      <c r="D202" s="90">
        <f t="shared" ref="D202:L202" si="51">D196+D201</f>
        <v>59</v>
      </c>
      <c r="E202" s="90">
        <f t="shared" si="51"/>
        <v>27</v>
      </c>
      <c r="F202" s="90">
        <f t="shared" si="51"/>
        <v>6</v>
      </c>
      <c r="G202" s="90">
        <f t="shared" si="51"/>
        <v>60</v>
      </c>
      <c r="H202" s="90">
        <f t="shared" si="51"/>
        <v>7</v>
      </c>
      <c r="I202" s="91">
        <f t="shared" si="51"/>
        <v>159</v>
      </c>
      <c r="J202" s="92">
        <f t="shared" si="51"/>
        <v>156952</v>
      </c>
      <c r="K202" s="93">
        <f t="shared" si="51"/>
        <v>1511074</v>
      </c>
      <c r="L202" s="93">
        <f t="shared" si="51"/>
        <v>4649169</v>
      </c>
      <c r="M202" s="94"/>
      <c r="N202" s="95">
        <f>N196+N201</f>
        <v>588122.527</v>
      </c>
      <c r="O202" s="94">
        <f>O196+O201</f>
        <v>642862.5740000006</v>
      </c>
      <c r="P202" s="96"/>
      <c r="Q202" s="71"/>
      <c r="R202" s="71"/>
    </row>
    <row r="203" spans="1:18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  <c r="Q203" s="23"/>
      <c r="R203" s="23"/>
    </row>
    <row r="204" spans="1:18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  <c r="Q204" s="23"/>
      <c r="R204" s="23"/>
    </row>
    <row r="205" spans="1:18" ht="13.5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  <c r="Q205" s="23"/>
      <c r="R205" s="23"/>
    </row>
    <row r="206" spans="1:18" ht="19.5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  <c r="Q206" s="23"/>
      <c r="R206" s="23"/>
    </row>
    <row r="207" spans="1:18" ht="19.5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605581.527</v>
      </c>
      <c r="O207" s="121">
        <f>O202+O203</f>
        <v>648842.5740000006</v>
      </c>
      <c r="P207" s="119"/>
      <c r="Q207" s="23"/>
      <c r="R207" s="23"/>
    </row>
    <row r="208" spans="1:18" ht="23.25" x14ac:dyDescent="0.35">
      <c r="A208" s="120">
        <f>A185+31</f>
        <v>40461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  <c r="Q208" s="23"/>
      <c r="R208" s="23"/>
    </row>
    <row r="209" spans="1:18" ht="14.25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  <c r="Q209" s="23"/>
      <c r="R209" s="23"/>
    </row>
    <row r="210" spans="1:18" ht="14.25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  <c r="Q210" s="23"/>
      <c r="R210" s="23"/>
    </row>
    <row r="211" spans="1:18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47">
        <f t="shared" ref="I211:I218" si="52">SUM(D211:H211)</f>
        <v>2</v>
      </c>
      <c r="J211" s="48">
        <v>0</v>
      </c>
      <c r="K211" s="48">
        <v>0</v>
      </c>
      <c r="L211" s="48">
        <v>0</v>
      </c>
      <c r="M211" s="49"/>
      <c r="N211" s="50">
        <f t="shared" ref="N211:O218" si="53">N188+(J211/1000)</f>
        <v>18549.499</v>
      </c>
      <c r="O211" s="50">
        <f t="shared" si="53"/>
        <v>1831.7200000000003</v>
      </c>
      <c r="P211" s="51"/>
      <c r="Q211" s="23"/>
      <c r="R211" s="23"/>
    </row>
    <row r="212" spans="1:18" x14ac:dyDescent="0.2">
      <c r="A212" s="42" t="s">
        <v>106</v>
      </c>
      <c r="B212" s="43"/>
      <c r="C212" s="44"/>
      <c r="D212" s="45">
        <v>3</v>
      </c>
      <c r="E212" s="46">
        <v>0</v>
      </c>
      <c r="F212" s="46">
        <v>1</v>
      </c>
      <c r="G212" s="46">
        <v>2</v>
      </c>
      <c r="H212" s="46">
        <v>0</v>
      </c>
      <c r="I212" s="47">
        <f t="shared" si="52"/>
        <v>6</v>
      </c>
      <c r="J212" s="48">
        <v>18264</v>
      </c>
      <c r="K212" s="48">
        <v>1630</v>
      </c>
      <c r="L212" s="48">
        <v>340425</v>
      </c>
      <c r="M212" s="52"/>
      <c r="N212" s="50">
        <f t="shared" si="53"/>
        <v>47483.935000000005</v>
      </c>
      <c r="O212" s="50">
        <f t="shared" si="53"/>
        <v>3776.4130000000032</v>
      </c>
      <c r="P212" s="53"/>
      <c r="Q212" s="23"/>
      <c r="R212" s="23"/>
    </row>
    <row r="213" spans="1:18" x14ac:dyDescent="0.2">
      <c r="A213" s="42" t="s">
        <v>117</v>
      </c>
      <c r="B213" s="43"/>
      <c r="C213" s="44"/>
      <c r="D213" s="45">
        <v>0</v>
      </c>
      <c r="E213" s="46">
        <v>0</v>
      </c>
      <c r="F213" s="46">
        <v>0</v>
      </c>
      <c r="G213" s="46">
        <v>1</v>
      </c>
      <c r="H213" s="46">
        <v>0</v>
      </c>
      <c r="I213" s="47">
        <f t="shared" si="52"/>
        <v>1</v>
      </c>
      <c r="J213" s="48">
        <v>0</v>
      </c>
      <c r="K213" s="48">
        <v>0</v>
      </c>
      <c r="L213" s="48">
        <v>0</v>
      </c>
      <c r="M213" s="52"/>
      <c r="N213" s="50">
        <f t="shared" si="53"/>
        <v>302.21599999999984</v>
      </c>
      <c r="O213" s="50">
        <f t="shared" si="53"/>
        <v>0</v>
      </c>
      <c r="P213" s="53"/>
      <c r="Q213" s="23"/>
      <c r="R213" s="23"/>
    </row>
    <row r="214" spans="1:18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2</v>
      </c>
      <c r="H214" s="46">
        <v>3</v>
      </c>
      <c r="I214" s="47">
        <f t="shared" si="52"/>
        <v>9</v>
      </c>
      <c r="J214" s="48">
        <v>6978</v>
      </c>
      <c r="K214" s="48">
        <v>704</v>
      </c>
      <c r="L214" s="48">
        <v>175748</v>
      </c>
      <c r="M214" s="52"/>
      <c r="N214" s="50">
        <f t="shared" si="53"/>
        <v>12994.939000000002</v>
      </c>
      <c r="O214" s="50">
        <f t="shared" si="53"/>
        <v>1124.4429999999998</v>
      </c>
      <c r="P214" s="53"/>
      <c r="Q214" s="23"/>
      <c r="R214" s="23"/>
    </row>
    <row r="215" spans="1:18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2372</v>
      </c>
      <c r="K215" s="48">
        <v>289</v>
      </c>
      <c r="L215" s="48">
        <v>91115</v>
      </c>
      <c r="M215" s="52"/>
      <c r="N215" s="50">
        <f t="shared" si="53"/>
        <v>5970.7770000000019</v>
      </c>
      <c r="O215" s="50">
        <f t="shared" si="53"/>
        <v>620.79199999999969</v>
      </c>
      <c r="P215" s="53"/>
      <c r="Q215" s="23"/>
      <c r="R215" s="23"/>
    </row>
    <row r="216" spans="1:18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  <c r="Q216" s="23"/>
      <c r="R216" s="23"/>
    </row>
    <row r="217" spans="1:18" x14ac:dyDescent="0.2">
      <c r="A217" s="42" t="s">
        <v>110</v>
      </c>
      <c r="B217" s="43"/>
      <c r="C217" s="44"/>
      <c r="D217" s="45">
        <v>4</v>
      </c>
      <c r="E217" s="46">
        <v>0</v>
      </c>
      <c r="F217" s="46">
        <v>1</v>
      </c>
      <c r="G217" s="46">
        <v>4</v>
      </c>
      <c r="H217" s="46">
        <v>2</v>
      </c>
      <c r="I217" s="47">
        <f t="shared" si="52"/>
        <v>11</v>
      </c>
      <c r="J217" s="48">
        <v>27623</v>
      </c>
      <c r="K217" s="48">
        <v>1802</v>
      </c>
      <c r="L217" s="48">
        <v>286716</v>
      </c>
      <c r="M217" s="52"/>
      <c r="N217" s="50">
        <f t="shared" si="53"/>
        <v>18931.658000000007</v>
      </c>
      <c r="O217" s="50">
        <f t="shared" si="53"/>
        <v>2297.0459999999994</v>
      </c>
      <c r="P217" s="53"/>
      <c r="Q217" s="23"/>
      <c r="R217" s="23"/>
    </row>
    <row r="218" spans="1:18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3679</v>
      </c>
      <c r="K218" s="56">
        <v>0</v>
      </c>
      <c r="L218" s="56">
        <v>11985</v>
      </c>
      <c r="M218" s="57"/>
      <c r="N218" s="50">
        <f t="shared" si="53"/>
        <v>1490.0059999999994</v>
      </c>
      <c r="O218" s="50">
        <f t="shared" si="53"/>
        <v>0.82400000000000007</v>
      </c>
      <c r="P218" s="58"/>
      <c r="Q218" s="23"/>
      <c r="R218" s="23"/>
    </row>
    <row r="219" spans="1:18" ht="14.25" x14ac:dyDescent="0.2">
      <c r="A219" s="59"/>
      <c r="B219" s="60"/>
      <c r="C219" s="61" t="s">
        <v>77</v>
      </c>
      <c r="D219" s="62">
        <f t="shared" ref="D219:L219" si="54">SUM(D211:D218)</f>
        <v>14</v>
      </c>
      <c r="E219" s="62">
        <f t="shared" si="54"/>
        <v>0</v>
      </c>
      <c r="F219" s="62">
        <f t="shared" si="54"/>
        <v>6</v>
      </c>
      <c r="G219" s="62">
        <f t="shared" si="54"/>
        <v>12</v>
      </c>
      <c r="H219" s="62">
        <f t="shared" si="54"/>
        <v>5</v>
      </c>
      <c r="I219" s="63">
        <f t="shared" si="54"/>
        <v>37</v>
      </c>
      <c r="J219" s="64">
        <f t="shared" si="54"/>
        <v>58916</v>
      </c>
      <c r="K219" s="65">
        <f t="shared" si="54"/>
        <v>4425</v>
      </c>
      <c r="L219" s="66">
        <f t="shared" si="54"/>
        <v>905989</v>
      </c>
      <c r="M219" s="67"/>
      <c r="N219" s="68">
        <f>SUM(N211:N218)</f>
        <v>107241.13000000002</v>
      </c>
      <c r="O219" s="69">
        <f>SUM(O211:O218)</f>
        <v>9661.2380000000012</v>
      </c>
      <c r="P219" s="70"/>
      <c r="Q219" s="71"/>
      <c r="R219" s="71"/>
    </row>
    <row r="220" spans="1:18" ht="14.25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77"/>
      <c r="K220" s="77"/>
      <c r="L220" s="77"/>
      <c r="M220" s="50"/>
      <c r="N220" s="83"/>
      <c r="O220" s="50"/>
      <c r="P220" s="53"/>
      <c r="Q220" s="23"/>
      <c r="R220" s="23"/>
    </row>
    <row r="221" spans="1:18" x14ac:dyDescent="0.2">
      <c r="A221" s="79" t="s">
        <v>112</v>
      </c>
      <c r="B221" s="80"/>
      <c r="C221" s="81"/>
      <c r="D221" s="45">
        <v>41</v>
      </c>
      <c r="E221" s="46">
        <v>19</v>
      </c>
      <c r="F221" s="46">
        <v>0</v>
      </c>
      <c r="G221" s="46">
        <v>36</v>
      </c>
      <c r="H221" s="46">
        <v>0</v>
      </c>
      <c r="I221" s="47">
        <f>SUM(D221:H221)</f>
        <v>96</v>
      </c>
      <c r="J221" s="82">
        <v>87595</v>
      </c>
      <c r="K221" s="82">
        <v>1470735</v>
      </c>
      <c r="L221" s="82">
        <v>3154133</v>
      </c>
      <c r="M221" s="50"/>
      <c r="N221" s="83">
        <f t="shared" ref="N221:O223" si="55">N198+(J221/1000)</f>
        <v>421898.77799999993</v>
      </c>
      <c r="O221" s="50">
        <f t="shared" si="55"/>
        <v>571988.37700000056</v>
      </c>
      <c r="P221" s="53"/>
      <c r="Q221" s="23"/>
      <c r="R221" s="23"/>
    </row>
    <row r="222" spans="1:18" x14ac:dyDescent="0.2">
      <c r="A222" s="79" t="s">
        <v>113</v>
      </c>
      <c r="B222" s="80"/>
      <c r="C222" s="81"/>
      <c r="D222" s="45">
        <v>8</v>
      </c>
      <c r="E222" s="46">
        <v>7</v>
      </c>
      <c r="F222" s="46">
        <v>1</v>
      </c>
      <c r="G222" s="46">
        <v>6</v>
      </c>
      <c r="H222" s="46">
        <v>2</v>
      </c>
      <c r="I222" s="47">
        <f>SUM(D222:H222)</f>
        <v>24</v>
      </c>
      <c r="J222" s="82">
        <v>7074</v>
      </c>
      <c r="K222" s="82">
        <v>21113</v>
      </c>
      <c r="L222" s="82">
        <v>453507</v>
      </c>
      <c r="M222" s="50"/>
      <c r="N222" s="83">
        <f t="shared" si="55"/>
        <v>58695.930999999997</v>
      </c>
      <c r="O222" s="50">
        <f t="shared" si="55"/>
        <v>62547.048000000003</v>
      </c>
      <c r="P222" s="53"/>
      <c r="Q222" s="23"/>
      <c r="R222" s="23"/>
    </row>
    <row r="223" spans="1:18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19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  <c r="Q223" s="23"/>
      <c r="R223" s="23"/>
    </row>
    <row r="224" spans="1:18" ht="14.25" x14ac:dyDescent="0.2">
      <c r="A224" s="59"/>
      <c r="B224" s="60"/>
      <c r="C224" s="61" t="s">
        <v>78</v>
      </c>
      <c r="D224" s="84">
        <f t="shared" ref="D224:L224" si="56">SUM(D221:D223)</f>
        <v>49</v>
      </c>
      <c r="E224" s="62">
        <f t="shared" si="56"/>
        <v>26</v>
      </c>
      <c r="F224" s="62">
        <f t="shared" si="56"/>
        <v>1</v>
      </c>
      <c r="G224" s="62">
        <f t="shared" si="56"/>
        <v>45</v>
      </c>
      <c r="H224" s="62">
        <f t="shared" si="56"/>
        <v>2</v>
      </c>
      <c r="I224" s="63">
        <f t="shared" si="56"/>
        <v>123</v>
      </c>
      <c r="J224" s="64">
        <f t="shared" si="56"/>
        <v>94669</v>
      </c>
      <c r="K224" s="65">
        <f t="shared" si="56"/>
        <v>1491848</v>
      </c>
      <c r="L224" s="66">
        <f t="shared" si="56"/>
        <v>3607640</v>
      </c>
      <c r="M224" s="67"/>
      <c r="N224" s="221">
        <f>SUM(N221:N223)</f>
        <v>481034.9819999999</v>
      </c>
      <c r="O224" s="69">
        <f>SUM(O221:O223)</f>
        <v>634697.60900000052</v>
      </c>
      <c r="P224" s="70"/>
      <c r="Q224" s="71"/>
      <c r="R224" s="71"/>
    </row>
    <row r="225" spans="1:18" ht="14.25" x14ac:dyDescent="0.2">
      <c r="A225" s="86"/>
      <c r="B225" s="87" t="s">
        <v>79</v>
      </c>
      <c r="C225" s="88"/>
      <c r="D225" s="90">
        <f t="shared" ref="D225:L225" si="57">D219+D224</f>
        <v>63</v>
      </c>
      <c r="E225" s="90">
        <f t="shared" si="57"/>
        <v>26</v>
      </c>
      <c r="F225" s="90">
        <f t="shared" si="57"/>
        <v>7</v>
      </c>
      <c r="G225" s="90">
        <f t="shared" si="57"/>
        <v>57</v>
      </c>
      <c r="H225" s="90">
        <f t="shared" si="57"/>
        <v>7</v>
      </c>
      <c r="I225" s="91">
        <f t="shared" si="57"/>
        <v>160</v>
      </c>
      <c r="J225" s="92">
        <f t="shared" si="57"/>
        <v>153585</v>
      </c>
      <c r="K225" s="93">
        <f t="shared" si="57"/>
        <v>1496273</v>
      </c>
      <c r="L225" s="93">
        <f t="shared" si="57"/>
        <v>4513629</v>
      </c>
      <c r="M225" s="94"/>
      <c r="N225" s="95">
        <f>N219+N224</f>
        <v>588276.11199999996</v>
      </c>
      <c r="O225" s="94">
        <f>O219+O224</f>
        <v>644358.84700000053</v>
      </c>
      <c r="P225" s="96"/>
      <c r="Q225" s="71"/>
      <c r="R225" s="71"/>
    </row>
    <row r="226" spans="1:18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  <c r="Q226" s="23"/>
      <c r="R226" s="23"/>
    </row>
    <row r="227" spans="1:18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  <c r="Q227" s="23"/>
      <c r="R227" s="23"/>
    </row>
    <row r="228" spans="1:18" ht="13.5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  <c r="Q228" s="23"/>
      <c r="R228" s="23"/>
    </row>
    <row r="229" spans="1:18" ht="19.5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  <c r="Q229" s="23"/>
      <c r="R229" s="23"/>
    </row>
    <row r="230" spans="1:18" ht="19.5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605735.11199999996</v>
      </c>
      <c r="O230" s="121">
        <f>O225+O226</f>
        <v>650338.84700000053</v>
      </c>
      <c r="P230" s="119"/>
      <c r="Q230" s="23"/>
      <c r="R230" s="23"/>
    </row>
    <row r="231" spans="1:18" ht="23.25" x14ac:dyDescent="0.35">
      <c r="A231" s="120">
        <f>A208+31</f>
        <v>40492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  <c r="Q231" s="23"/>
      <c r="R231" s="23"/>
    </row>
    <row r="232" spans="1:18" ht="14.25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  <c r="Q232" s="23"/>
      <c r="R232" s="23"/>
    </row>
    <row r="233" spans="1:18" ht="14.25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  <c r="Q233" s="23"/>
      <c r="R233" s="23"/>
    </row>
    <row r="234" spans="1:18" x14ac:dyDescent="0.2">
      <c r="A234" s="42" t="s">
        <v>105</v>
      </c>
      <c r="B234" s="43"/>
      <c r="C234" s="44"/>
      <c r="D234" s="45">
        <v>0</v>
      </c>
      <c r="E234" s="46">
        <v>0</v>
      </c>
      <c r="F234" s="46">
        <v>1</v>
      </c>
      <c r="G234" s="46">
        <v>1</v>
      </c>
      <c r="H234" s="46">
        <v>0</v>
      </c>
      <c r="I234" s="145">
        <v>2</v>
      </c>
      <c r="J234" s="48">
        <v>0</v>
      </c>
      <c r="K234" s="48">
        <v>0</v>
      </c>
      <c r="L234" s="48">
        <v>0</v>
      </c>
      <c r="M234" s="49"/>
      <c r="N234" s="50">
        <f t="shared" ref="N234:O241" si="58">N211+(J234/1000)</f>
        <v>18549.499</v>
      </c>
      <c r="O234" s="50">
        <f t="shared" si="58"/>
        <v>1831.7200000000003</v>
      </c>
      <c r="P234" s="51"/>
      <c r="Q234" s="23"/>
      <c r="R234" s="23"/>
    </row>
    <row r="235" spans="1:18" x14ac:dyDescent="0.2">
      <c r="A235" s="42" t="s">
        <v>106</v>
      </c>
      <c r="B235" s="43"/>
      <c r="C235" s="44"/>
      <c r="D235" s="45">
        <v>3</v>
      </c>
      <c r="E235" s="46">
        <v>0</v>
      </c>
      <c r="F235" s="46">
        <v>1</v>
      </c>
      <c r="G235" s="46">
        <v>2</v>
      </c>
      <c r="H235" s="46">
        <v>0</v>
      </c>
      <c r="I235" s="47">
        <v>6</v>
      </c>
      <c r="J235" s="48">
        <v>16917</v>
      </c>
      <c r="K235" s="48">
        <v>1513</v>
      </c>
      <c r="L235" s="48">
        <v>316259</v>
      </c>
      <c r="M235" s="52"/>
      <c r="N235" s="50">
        <f t="shared" si="58"/>
        <v>47500.852000000006</v>
      </c>
      <c r="O235" s="50">
        <f t="shared" si="58"/>
        <v>3777.9260000000031</v>
      </c>
      <c r="P235" s="53"/>
      <c r="Q235" s="23"/>
      <c r="R235" s="23"/>
    </row>
    <row r="236" spans="1:18" x14ac:dyDescent="0.2">
      <c r="A236" s="42" t="s">
        <v>117</v>
      </c>
      <c r="B236" s="43"/>
      <c r="C236" s="44"/>
      <c r="D236" s="45">
        <v>0</v>
      </c>
      <c r="E236" s="46">
        <v>0</v>
      </c>
      <c r="F236" s="46">
        <v>0</v>
      </c>
      <c r="G236" s="46">
        <v>1</v>
      </c>
      <c r="H236" s="46">
        <v>0</v>
      </c>
      <c r="I236" s="47">
        <v>1</v>
      </c>
      <c r="J236" s="48">
        <v>0</v>
      </c>
      <c r="K236" s="48">
        <v>0</v>
      </c>
      <c r="L236" s="48">
        <v>0</v>
      </c>
      <c r="M236" s="52"/>
      <c r="N236" s="50">
        <f t="shared" si="58"/>
        <v>302.21599999999984</v>
      </c>
      <c r="O236" s="50">
        <f t="shared" si="58"/>
        <v>0</v>
      </c>
      <c r="P236" s="53"/>
      <c r="Q236" s="23"/>
      <c r="R236" s="23"/>
    </row>
    <row r="237" spans="1:18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v>9</v>
      </c>
      <c r="J237" s="48">
        <v>6899</v>
      </c>
      <c r="K237" s="48">
        <v>696</v>
      </c>
      <c r="L237" s="48">
        <v>174365</v>
      </c>
      <c r="M237" s="52"/>
      <c r="N237" s="50">
        <f t="shared" si="58"/>
        <v>13001.838000000002</v>
      </c>
      <c r="O237" s="50">
        <f t="shared" si="58"/>
        <v>1125.1389999999997</v>
      </c>
      <c r="P237" s="53"/>
      <c r="Q237" s="23"/>
      <c r="R237" s="23"/>
    </row>
    <row r="238" spans="1:18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v>2</v>
      </c>
      <c r="J238" s="48">
        <v>2320</v>
      </c>
      <c r="K238" s="48">
        <v>283</v>
      </c>
      <c r="L238" s="48">
        <v>88131</v>
      </c>
      <c r="M238" s="52"/>
      <c r="N238" s="50">
        <f t="shared" si="58"/>
        <v>5973.0970000000016</v>
      </c>
      <c r="O238" s="50">
        <f t="shared" si="58"/>
        <v>621.0749999999997</v>
      </c>
      <c r="P238" s="53"/>
      <c r="Q238" s="23"/>
      <c r="R238" s="23"/>
    </row>
    <row r="239" spans="1:18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v>2</v>
      </c>
      <c r="J239" s="48">
        <v>0</v>
      </c>
      <c r="K239" s="48">
        <v>0</v>
      </c>
      <c r="L239" s="48">
        <v>0</v>
      </c>
      <c r="M239" s="52"/>
      <c r="N239" s="50">
        <f t="shared" si="58"/>
        <v>1518.1</v>
      </c>
      <c r="O239" s="50">
        <f t="shared" si="58"/>
        <v>10</v>
      </c>
      <c r="P239" s="53"/>
      <c r="Q239" s="23"/>
      <c r="R239" s="23"/>
    </row>
    <row r="240" spans="1:18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3</v>
      </c>
      <c r="H240" s="46">
        <v>2</v>
      </c>
      <c r="I240" s="47">
        <v>11</v>
      </c>
      <c r="J240" s="48">
        <v>31408</v>
      </c>
      <c r="K240" s="48">
        <v>1052</v>
      </c>
      <c r="L240" s="48">
        <v>364747</v>
      </c>
      <c r="M240" s="52"/>
      <c r="N240" s="50">
        <f t="shared" si="58"/>
        <v>18963.066000000006</v>
      </c>
      <c r="O240" s="50">
        <f t="shared" si="58"/>
        <v>2298.0979999999995</v>
      </c>
      <c r="P240" s="53"/>
      <c r="Q240" s="23"/>
      <c r="R240" s="23"/>
    </row>
    <row r="241" spans="1:18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47">
        <v>4</v>
      </c>
      <c r="J241" s="48">
        <v>3476</v>
      </c>
      <c r="K241" s="56">
        <v>0</v>
      </c>
      <c r="L241" s="56">
        <v>10630</v>
      </c>
      <c r="M241" s="57"/>
      <c r="N241" s="50">
        <f t="shared" si="58"/>
        <v>1493.4819999999995</v>
      </c>
      <c r="O241" s="50">
        <f t="shared" si="58"/>
        <v>0.82400000000000007</v>
      </c>
      <c r="P241" s="58"/>
      <c r="Q241" s="23"/>
      <c r="R241" s="23"/>
    </row>
    <row r="242" spans="1:18" ht="14.25" x14ac:dyDescent="0.2">
      <c r="A242" s="59"/>
      <c r="B242" s="60"/>
      <c r="C242" s="61" t="s">
        <v>77</v>
      </c>
      <c r="D242" s="62">
        <v>14</v>
      </c>
      <c r="E242" s="62">
        <v>0</v>
      </c>
      <c r="F242" s="62">
        <v>6</v>
      </c>
      <c r="G242" s="62">
        <v>12</v>
      </c>
      <c r="H242" s="62">
        <v>5</v>
      </c>
      <c r="I242" s="85">
        <v>37</v>
      </c>
      <c r="J242" s="64">
        <v>61020</v>
      </c>
      <c r="K242" s="65">
        <v>3544</v>
      </c>
      <c r="L242" s="66">
        <v>954132</v>
      </c>
      <c r="M242" s="67"/>
      <c r="N242" s="68">
        <f>SUM(N234:N241)</f>
        <v>107302.15000000002</v>
      </c>
      <c r="O242" s="69">
        <f>SUM(O234:O241)</f>
        <v>9664.7820000000029</v>
      </c>
      <c r="P242" s="70"/>
      <c r="Q242" s="71"/>
      <c r="R242" s="71"/>
    </row>
    <row r="243" spans="1:18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  <c r="Q243" s="23"/>
      <c r="R243" s="23"/>
    </row>
    <row r="244" spans="1:18" x14ac:dyDescent="0.2">
      <c r="A244" s="79" t="s">
        <v>112</v>
      </c>
      <c r="B244" s="80"/>
      <c r="C244" s="81"/>
      <c r="D244" s="45">
        <v>41</v>
      </c>
      <c r="E244" s="46">
        <v>22</v>
      </c>
      <c r="F244" s="46">
        <v>0</v>
      </c>
      <c r="G244" s="46">
        <v>33</v>
      </c>
      <c r="H244" s="46">
        <v>0</v>
      </c>
      <c r="I244" s="47">
        <v>96</v>
      </c>
      <c r="J244" s="230">
        <v>86599</v>
      </c>
      <c r="K244" s="82">
        <v>1480968</v>
      </c>
      <c r="L244" s="82">
        <v>3237742</v>
      </c>
      <c r="M244" s="50"/>
      <c r="N244" s="83">
        <f t="shared" ref="N244:O246" si="59">N221+(J244/1000)</f>
        <v>421985.37699999992</v>
      </c>
      <c r="O244" s="50">
        <f t="shared" si="59"/>
        <v>573469.34500000055</v>
      </c>
      <c r="P244" s="53"/>
      <c r="Q244" s="23"/>
      <c r="R244" s="23"/>
    </row>
    <row r="245" spans="1:18" x14ac:dyDescent="0.2">
      <c r="A245" s="79" t="s">
        <v>113</v>
      </c>
      <c r="B245" s="80"/>
      <c r="C245" s="81"/>
      <c r="D245" s="45">
        <v>8</v>
      </c>
      <c r="E245" s="46">
        <v>7</v>
      </c>
      <c r="F245" s="46">
        <v>1</v>
      </c>
      <c r="G245" s="46">
        <v>6</v>
      </c>
      <c r="H245" s="46">
        <v>2</v>
      </c>
      <c r="I245" s="47">
        <v>24</v>
      </c>
      <c r="J245" s="230">
        <v>6914</v>
      </c>
      <c r="K245" s="82">
        <v>20009</v>
      </c>
      <c r="L245" s="82">
        <v>375537</v>
      </c>
      <c r="M245" s="50"/>
      <c r="N245" s="83">
        <f t="shared" si="59"/>
        <v>58702.844999999994</v>
      </c>
      <c r="O245" s="50">
        <f t="shared" si="59"/>
        <v>62567.057000000001</v>
      </c>
      <c r="P245" s="53"/>
      <c r="Q245" s="23"/>
      <c r="R245" s="23"/>
    </row>
    <row r="246" spans="1:18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v>3</v>
      </c>
      <c r="J246" s="231">
        <v>0</v>
      </c>
      <c r="K246" s="219">
        <v>0</v>
      </c>
      <c r="L246" s="219">
        <v>0</v>
      </c>
      <c r="M246" s="147"/>
      <c r="N246" s="220">
        <f t="shared" si="59"/>
        <v>440.27299999999997</v>
      </c>
      <c r="O246" s="50">
        <f t="shared" si="59"/>
        <v>162.18400000000008</v>
      </c>
      <c r="P246" s="58"/>
      <c r="Q246" s="23"/>
      <c r="R246" s="23"/>
    </row>
    <row r="247" spans="1:18" ht="14.25" x14ac:dyDescent="0.2">
      <c r="A247" s="59"/>
      <c r="B247" s="60"/>
      <c r="C247" s="61" t="s">
        <v>78</v>
      </c>
      <c r="D247" s="84">
        <f t="shared" ref="D247:L247" si="60">SUM(D244:D246)</f>
        <v>49</v>
      </c>
      <c r="E247" s="62">
        <f t="shared" si="60"/>
        <v>29</v>
      </c>
      <c r="F247" s="62">
        <f t="shared" si="60"/>
        <v>1</v>
      </c>
      <c r="G247" s="62">
        <f t="shared" si="60"/>
        <v>42</v>
      </c>
      <c r="H247" s="62">
        <f t="shared" si="60"/>
        <v>2</v>
      </c>
      <c r="I247" s="63">
        <f t="shared" si="60"/>
        <v>123</v>
      </c>
      <c r="J247" s="64">
        <f t="shared" si="60"/>
        <v>93513</v>
      </c>
      <c r="K247" s="65">
        <f t="shared" si="60"/>
        <v>1500977</v>
      </c>
      <c r="L247" s="66">
        <f t="shared" si="60"/>
        <v>3613279</v>
      </c>
      <c r="M247" s="67"/>
      <c r="N247" s="221">
        <f>SUM(N244:N246)</f>
        <v>481128.49499999988</v>
      </c>
      <c r="O247" s="69">
        <f>SUM(O244:O246)</f>
        <v>636198.58600000059</v>
      </c>
      <c r="P247" s="70"/>
      <c r="Q247" s="71"/>
      <c r="R247" s="71"/>
    </row>
    <row r="248" spans="1:18" ht="14.25" x14ac:dyDescent="0.2">
      <c r="A248" s="86"/>
      <c r="B248" s="87" t="s">
        <v>79</v>
      </c>
      <c r="C248" s="88"/>
      <c r="D248" s="90">
        <f t="shared" ref="D248:L248" si="61">D242+D247</f>
        <v>63</v>
      </c>
      <c r="E248" s="90">
        <f t="shared" si="61"/>
        <v>29</v>
      </c>
      <c r="F248" s="90">
        <f t="shared" si="61"/>
        <v>7</v>
      </c>
      <c r="G248" s="90">
        <f t="shared" si="61"/>
        <v>54</v>
      </c>
      <c r="H248" s="90">
        <f t="shared" si="61"/>
        <v>7</v>
      </c>
      <c r="I248" s="91">
        <f t="shared" si="61"/>
        <v>160</v>
      </c>
      <c r="J248" s="92">
        <f t="shared" si="61"/>
        <v>154533</v>
      </c>
      <c r="K248" s="93">
        <f t="shared" si="61"/>
        <v>1504521</v>
      </c>
      <c r="L248" s="93">
        <f t="shared" si="61"/>
        <v>4567411</v>
      </c>
      <c r="M248" s="94"/>
      <c r="N248" s="95">
        <f>N242+N247</f>
        <v>588430.6449999999</v>
      </c>
      <c r="O248" s="94">
        <f>O242+O247</f>
        <v>645863.3680000006</v>
      </c>
      <c r="P248" s="96"/>
      <c r="Q248" s="71"/>
      <c r="R248" s="71"/>
    </row>
    <row r="249" spans="1:18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  <c r="Q249" s="23"/>
      <c r="R249" s="23"/>
    </row>
    <row r="250" spans="1:18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  <c r="Q250" s="23"/>
      <c r="R250" s="23"/>
    </row>
    <row r="251" spans="1:18" ht="13.5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  <c r="Q251" s="23"/>
      <c r="R251" s="23"/>
    </row>
    <row r="252" spans="1:18" ht="19.5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  <c r="Q252" s="23"/>
      <c r="R252" s="23"/>
    </row>
    <row r="253" spans="1:18" ht="19.5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605889.6449999999</v>
      </c>
      <c r="O253" s="121">
        <f>O248+O249</f>
        <v>651843.3680000006</v>
      </c>
      <c r="P253" s="119"/>
      <c r="Q253" s="23"/>
      <c r="R253" s="23"/>
    </row>
    <row r="254" spans="1:18" ht="23.25" x14ac:dyDescent="0.35">
      <c r="A254" s="120">
        <f>A231+31</f>
        <v>40523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  <c r="Q254" s="23"/>
      <c r="R254" s="23"/>
    </row>
    <row r="255" spans="1:18" ht="14.25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  <c r="Q255" s="23"/>
      <c r="R255" s="23"/>
    </row>
    <row r="256" spans="1:18" ht="14.25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  <c r="Q256" s="23"/>
      <c r="R256" s="23"/>
    </row>
    <row r="257" spans="1:18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47">
        <f t="shared" ref="I257:I264" si="62">SUM(D257:H257)</f>
        <v>2</v>
      </c>
      <c r="J257" s="48">
        <v>0</v>
      </c>
      <c r="K257" s="48">
        <v>0</v>
      </c>
      <c r="L257" s="48">
        <v>0</v>
      </c>
      <c r="M257" s="49"/>
      <c r="N257" s="50">
        <f t="shared" ref="N257:O264" si="63">N234+(J257/1000)</f>
        <v>18549.499</v>
      </c>
      <c r="O257" s="50">
        <f t="shared" si="63"/>
        <v>1831.7200000000003</v>
      </c>
      <c r="P257" s="51"/>
      <c r="Q257" s="23"/>
      <c r="R257" s="23"/>
    </row>
    <row r="258" spans="1:18" x14ac:dyDescent="0.2">
      <c r="A258" s="42" t="s">
        <v>106</v>
      </c>
      <c r="B258" s="43"/>
      <c r="C258" s="44"/>
      <c r="D258" s="45">
        <v>3</v>
      </c>
      <c r="E258" s="46">
        <v>0</v>
      </c>
      <c r="F258" s="46">
        <v>1</v>
      </c>
      <c r="G258" s="46">
        <v>2</v>
      </c>
      <c r="H258" s="46">
        <v>0</v>
      </c>
      <c r="I258" s="47">
        <f t="shared" si="62"/>
        <v>6</v>
      </c>
      <c r="J258" s="48">
        <v>17745</v>
      </c>
      <c r="K258" s="48">
        <v>1588</v>
      </c>
      <c r="L258" s="48">
        <v>349008</v>
      </c>
      <c r="M258" s="52"/>
      <c r="N258" s="50">
        <f t="shared" si="63"/>
        <v>47518.597000000009</v>
      </c>
      <c r="O258" s="50">
        <f t="shared" si="63"/>
        <v>3779.5140000000033</v>
      </c>
      <c r="P258" s="53"/>
      <c r="Q258" s="23"/>
      <c r="R258" s="23"/>
    </row>
    <row r="259" spans="1:18" x14ac:dyDescent="0.2">
      <c r="A259" s="42" t="s">
        <v>117</v>
      </c>
      <c r="B259" s="43"/>
      <c r="C259" s="44"/>
      <c r="D259" s="45">
        <v>0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2"/>
        <v>0</v>
      </c>
      <c r="J259" s="48">
        <v>0</v>
      </c>
      <c r="K259" s="48">
        <v>0</v>
      </c>
      <c r="L259" s="48">
        <v>0</v>
      </c>
      <c r="M259" s="52"/>
      <c r="N259" s="50">
        <f t="shared" si="63"/>
        <v>302.21599999999984</v>
      </c>
      <c r="O259" s="50">
        <f t="shared" si="63"/>
        <v>0</v>
      </c>
      <c r="P259" s="53"/>
      <c r="Q259" s="23"/>
      <c r="R259" s="23"/>
    </row>
    <row r="260" spans="1:18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2"/>
        <v>9</v>
      </c>
      <c r="J260" s="48">
        <v>7065</v>
      </c>
      <c r="K260" s="48">
        <v>715</v>
      </c>
      <c r="L260" s="48">
        <v>177667</v>
      </c>
      <c r="M260" s="52"/>
      <c r="N260" s="50">
        <f t="shared" si="63"/>
        <v>13008.903000000002</v>
      </c>
      <c r="O260" s="50">
        <f t="shared" si="63"/>
        <v>1125.8539999999996</v>
      </c>
      <c r="P260" s="53"/>
      <c r="Q260" s="23"/>
      <c r="R260" s="23"/>
    </row>
    <row r="261" spans="1:18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2"/>
        <v>2</v>
      </c>
      <c r="J261" s="48">
        <v>2399</v>
      </c>
      <c r="K261" s="48">
        <v>293</v>
      </c>
      <c r="L261" s="48">
        <v>90990</v>
      </c>
      <c r="M261" s="52"/>
      <c r="N261" s="50">
        <f t="shared" si="63"/>
        <v>5975.4960000000019</v>
      </c>
      <c r="O261" s="50">
        <f t="shared" si="63"/>
        <v>621.36799999999971</v>
      </c>
      <c r="P261" s="53"/>
      <c r="Q261" s="23"/>
      <c r="R261" s="23"/>
    </row>
    <row r="262" spans="1:18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2"/>
        <v>2</v>
      </c>
      <c r="J262" s="48">
        <v>0</v>
      </c>
      <c r="K262" s="48">
        <v>0</v>
      </c>
      <c r="L262" s="48">
        <v>0</v>
      </c>
      <c r="M262" s="52"/>
      <c r="N262" s="50">
        <f t="shared" si="63"/>
        <v>1518.1</v>
      </c>
      <c r="O262" s="50">
        <f t="shared" si="63"/>
        <v>10</v>
      </c>
      <c r="P262" s="53"/>
      <c r="Q262" s="23"/>
      <c r="R262" s="23"/>
    </row>
    <row r="263" spans="1:18" x14ac:dyDescent="0.2">
      <c r="A263" s="42" t="s">
        <v>110</v>
      </c>
      <c r="B263" s="43"/>
      <c r="C263" s="44"/>
      <c r="D263" s="45">
        <v>6</v>
      </c>
      <c r="E263" s="46">
        <v>0</v>
      </c>
      <c r="F263" s="46">
        <v>1</v>
      </c>
      <c r="G263" s="46">
        <v>2</v>
      </c>
      <c r="H263" s="46">
        <v>2</v>
      </c>
      <c r="I263" s="47">
        <f t="shared" si="62"/>
        <v>11</v>
      </c>
      <c r="J263" s="48">
        <v>40970</v>
      </c>
      <c r="K263" s="48">
        <v>3771</v>
      </c>
      <c r="L263" s="48">
        <v>417263</v>
      </c>
      <c r="M263" s="52"/>
      <c r="N263" s="50">
        <f t="shared" si="63"/>
        <v>19004.036000000007</v>
      </c>
      <c r="O263" s="50">
        <f t="shared" si="63"/>
        <v>2301.8689999999997</v>
      </c>
      <c r="P263" s="53"/>
      <c r="Q263" s="23"/>
      <c r="R263" s="23"/>
    </row>
    <row r="264" spans="1:18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2"/>
        <v>4</v>
      </c>
      <c r="J264" s="48">
        <v>3595</v>
      </c>
      <c r="K264" s="56">
        <v>0</v>
      </c>
      <c r="L264" s="56">
        <v>13274</v>
      </c>
      <c r="M264" s="57"/>
      <c r="N264" s="50">
        <f t="shared" si="63"/>
        <v>1497.0769999999995</v>
      </c>
      <c r="O264" s="50">
        <f t="shared" si="63"/>
        <v>0.82400000000000007</v>
      </c>
      <c r="P264" s="58"/>
      <c r="Q264" s="23"/>
      <c r="R264" s="23"/>
    </row>
    <row r="265" spans="1:18" ht="14.25" x14ac:dyDescent="0.2">
      <c r="A265" s="59"/>
      <c r="B265" s="60"/>
      <c r="C265" s="61" t="s">
        <v>77</v>
      </c>
      <c r="D265" s="62">
        <f t="shared" ref="D265:L265" si="64">SUM(D257:D264)</f>
        <v>16</v>
      </c>
      <c r="E265" s="62">
        <f t="shared" si="64"/>
        <v>0</v>
      </c>
      <c r="F265" s="62">
        <f t="shared" si="64"/>
        <v>6</v>
      </c>
      <c r="G265" s="62">
        <f t="shared" si="64"/>
        <v>9</v>
      </c>
      <c r="H265" s="62">
        <f t="shared" si="64"/>
        <v>5</v>
      </c>
      <c r="I265" s="63">
        <f t="shared" si="64"/>
        <v>36</v>
      </c>
      <c r="J265" s="64">
        <f t="shared" si="64"/>
        <v>71774</v>
      </c>
      <c r="K265" s="65">
        <f t="shared" si="64"/>
        <v>6367</v>
      </c>
      <c r="L265" s="66">
        <f t="shared" si="64"/>
        <v>1048202</v>
      </c>
      <c r="M265" s="67"/>
      <c r="N265" s="68">
        <f>SUM(N257:N264)</f>
        <v>107373.92400000003</v>
      </c>
      <c r="O265" s="69">
        <f>SUM(O257:O264)</f>
        <v>9671.1490000000031</v>
      </c>
      <c r="P265" s="70"/>
      <c r="Q265" s="71"/>
      <c r="R265" s="71"/>
    </row>
    <row r="266" spans="1:18" ht="14.25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77"/>
      <c r="K266" s="77"/>
      <c r="L266" s="77"/>
      <c r="M266" s="50"/>
      <c r="N266" s="83"/>
      <c r="O266" s="50"/>
      <c r="P266" s="53"/>
      <c r="Q266" s="23"/>
      <c r="R266" s="23"/>
    </row>
    <row r="267" spans="1:18" x14ac:dyDescent="0.2">
      <c r="A267" s="79" t="s">
        <v>112</v>
      </c>
      <c r="B267" s="80"/>
      <c r="C267" s="81"/>
      <c r="D267" s="45">
        <v>33</v>
      </c>
      <c r="E267" s="46">
        <v>21</v>
      </c>
      <c r="F267" s="46">
        <v>0</v>
      </c>
      <c r="G267" s="46">
        <v>34</v>
      </c>
      <c r="H267" s="46">
        <v>0</v>
      </c>
      <c r="I267" s="47">
        <f>SUM(D267:H267)</f>
        <v>88</v>
      </c>
      <c r="J267" s="82">
        <v>95524</v>
      </c>
      <c r="K267" s="82">
        <v>1489772</v>
      </c>
      <c r="L267" s="82">
        <v>3561866</v>
      </c>
      <c r="M267" s="50"/>
      <c r="N267" s="83">
        <f t="shared" ref="N267:O269" si="65">N244+(J267/1000)</f>
        <v>422080.9009999999</v>
      </c>
      <c r="O267" s="50">
        <f t="shared" si="65"/>
        <v>574959.11700000055</v>
      </c>
      <c r="P267" s="53"/>
      <c r="Q267" s="23"/>
      <c r="R267" s="23"/>
    </row>
    <row r="268" spans="1:18" x14ac:dyDescent="0.2">
      <c r="A268" s="79" t="s">
        <v>113</v>
      </c>
      <c r="B268" s="80"/>
      <c r="C268" s="81"/>
      <c r="D268" s="45">
        <v>8</v>
      </c>
      <c r="E268" s="46">
        <v>7</v>
      </c>
      <c r="F268" s="46">
        <v>1</v>
      </c>
      <c r="G268" s="46">
        <v>6</v>
      </c>
      <c r="H268" s="46">
        <v>2</v>
      </c>
      <c r="I268" s="47">
        <f>SUM(D268:H268)</f>
        <v>24</v>
      </c>
      <c r="J268" s="82">
        <v>9008</v>
      </c>
      <c r="K268" s="82">
        <v>25650</v>
      </c>
      <c r="L268" s="82">
        <v>457043</v>
      </c>
      <c r="M268" s="50"/>
      <c r="N268" s="83">
        <f t="shared" si="65"/>
        <v>58711.852999999996</v>
      </c>
      <c r="O268" s="50">
        <f t="shared" si="65"/>
        <v>62592.707000000002</v>
      </c>
      <c r="P268" s="53"/>
      <c r="Q268" s="23"/>
      <c r="R268" s="23"/>
    </row>
    <row r="269" spans="1:18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0</v>
      </c>
      <c r="H269" s="46">
        <v>0</v>
      </c>
      <c r="I269" s="55">
        <f>SUM(D269:H269)</f>
        <v>0</v>
      </c>
      <c r="J269" s="219">
        <v>0</v>
      </c>
      <c r="K269" s="219">
        <v>0</v>
      </c>
      <c r="L269" s="219">
        <v>0</v>
      </c>
      <c r="M269" s="147"/>
      <c r="N269" s="220">
        <f t="shared" si="65"/>
        <v>440.27299999999997</v>
      </c>
      <c r="O269" s="50">
        <f t="shared" si="65"/>
        <v>162.18400000000008</v>
      </c>
      <c r="P269" s="58"/>
      <c r="Q269" s="23"/>
      <c r="R269" s="23"/>
    </row>
    <row r="270" spans="1:18" ht="14.25" x14ac:dyDescent="0.2">
      <c r="A270" s="59"/>
      <c r="B270" s="60"/>
      <c r="C270" s="61" t="s">
        <v>78</v>
      </c>
      <c r="D270" s="84">
        <f t="shared" ref="D270:L270" si="66">SUM(D267:D269)</f>
        <v>41</v>
      </c>
      <c r="E270" s="62">
        <f t="shared" si="66"/>
        <v>28</v>
      </c>
      <c r="F270" s="62">
        <f t="shared" si="66"/>
        <v>1</v>
      </c>
      <c r="G270" s="62">
        <f t="shared" si="66"/>
        <v>40</v>
      </c>
      <c r="H270" s="62">
        <f t="shared" si="66"/>
        <v>2</v>
      </c>
      <c r="I270" s="63">
        <f t="shared" si="66"/>
        <v>112</v>
      </c>
      <c r="J270" s="64">
        <f t="shared" si="66"/>
        <v>104532</v>
      </c>
      <c r="K270" s="65">
        <f t="shared" si="66"/>
        <v>1515422</v>
      </c>
      <c r="L270" s="66">
        <f t="shared" si="66"/>
        <v>4018909</v>
      </c>
      <c r="M270" s="67"/>
      <c r="N270" s="221">
        <f>SUM(N267:N269)</f>
        <v>481233.02699999989</v>
      </c>
      <c r="O270" s="69">
        <f>SUM(O267:O269)</f>
        <v>637714.00800000061</v>
      </c>
      <c r="P270" s="70"/>
      <c r="Q270" s="71"/>
      <c r="R270" s="71"/>
    </row>
    <row r="271" spans="1:18" ht="14.25" x14ac:dyDescent="0.2">
      <c r="A271" s="86"/>
      <c r="B271" s="87" t="s">
        <v>79</v>
      </c>
      <c r="C271" s="88"/>
      <c r="D271" s="90">
        <f t="shared" ref="D271:L271" si="67">D265+D270</f>
        <v>57</v>
      </c>
      <c r="E271" s="90">
        <f t="shared" si="67"/>
        <v>28</v>
      </c>
      <c r="F271" s="90">
        <f t="shared" si="67"/>
        <v>7</v>
      </c>
      <c r="G271" s="90">
        <f t="shared" si="67"/>
        <v>49</v>
      </c>
      <c r="H271" s="90">
        <f t="shared" si="67"/>
        <v>7</v>
      </c>
      <c r="I271" s="91">
        <f t="shared" si="67"/>
        <v>148</v>
      </c>
      <c r="J271" s="92">
        <f t="shared" si="67"/>
        <v>176306</v>
      </c>
      <c r="K271" s="93">
        <f t="shared" si="67"/>
        <v>1521789</v>
      </c>
      <c r="L271" s="93">
        <f t="shared" si="67"/>
        <v>5067111</v>
      </c>
      <c r="M271" s="94"/>
      <c r="N271" s="95">
        <f>N265+N270</f>
        <v>588606.95099999988</v>
      </c>
      <c r="O271" s="94">
        <f>O265+O270</f>
        <v>647385.15700000059</v>
      </c>
      <c r="P271" s="96"/>
      <c r="Q271" s="71"/>
      <c r="R271" s="71"/>
    </row>
    <row r="272" spans="1:18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  <c r="Q272" s="23"/>
      <c r="R272" s="23"/>
    </row>
    <row r="273" spans="1:18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  <c r="Q273" s="23"/>
      <c r="R273" s="23"/>
    </row>
    <row r="274" spans="1:18" ht="13.5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  <c r="Q274" s="23"/>
      <c r="R274" s="23"/>
    </row>
    <row r="275" spans="1:18" ht="19.5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  <c r="Q275" s="23"/>
      <c r="R275" s="23"/>
    </row>
    <row r="276" spans="1:18" ht="19.5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606065.95099999988</v>
      </c>
      <c r="O276" s="121">
        <f>O271+O272</f>
        <v>653365.15700000059</v>
      </c>
      <c r="P276" s="119"/>
      <c r="Q276" s="23"/>
      <c r="R276" s="23"/>
    </row>
    <row r="277" spans="1:18" ht="18.75" x14ac:dyDescent="0.2">
      <c r="A277" s="122" t="s">
        <v>91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  <c r="Q277" s="23"/>
      <c r="R277" s="23"/>
    </row>
    <row r="278" spans="1:18" ht="14.25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  <c r="Q278" s="23"/>
      <c r="R278" s="23"/>
    </row>
    <row r="279" spans="1:18" ht="14.25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  <c r="Q279" s="23"/>
      <c r="R279" s="23"/>
    </row>
    <row r="280" spans="1:18" x14ac:dyDescent="0.2">
      <c r="A280" s="142" t="s">
        <v>105</v>
      </c>
      <c r="B280" s="143"/>
      <c r="C280" s="144"/>
      <c r="D280" s="75">
        <f t="shared" ref="D280:H287" si="68">D257</f>
        <v>1</v>
      </c>
      <c r="E280" s="76">
        <f t="shared" si="68"/>
        <v>0</v>
      </c>
      <c r="F280" s="76">
        <f t="shared" si="68"/>
        <v>1</v>
      </c>
      <c r="G280" s="76">
        <f t="shared" si="68"/>
        <v>0</v>
      </c>
      <c r="H280" s="76">
        <f t="shared" si="68"/>
        <v>0</v>
      </c>
      <c r="I280" s="145">
        <f t="shared" ref="I280:I287" si="69">SUM(D280:H280)</f>
        <v>2</v>
      </c>
      <c r="J280" s="146">
        <f t="shared" ref="J280:L287" si="70">J4+J27+J50+J73+J96+J119+J142+J165+J188+J211+J234+J257</f>
        <v>8668</v>
      </c>
      <c r="K280" s="50">
        <f t="shared" si="70"/>
        <v>0</v>
      </c>
      <c r="L280" s="50">
        <f t="shared" si="70"/>
        <v>878955</v>
      </c>
      <c r="M280" s="49"/>
      <c r="N280" s="50">
        <f t="shared" ref="N280:O287" si="71">N257</f>
        <v>18549.499</v>
      </c>
      <c r="O280" s="50">
        <f t="shared" si="71"/>
        <v>1831.7200000000003</v>
      </c>
      <c r="P280" s="51"/>
      <c r="Q280" s="23"/>
      <c r="R280" s="23"/>
    </row>
    <row r="281" spans="1:18" x14ac:dyDescent="0.2">
      <c r="A281" s="142" t="s">
        <v>106</v>
      </c>
      <c r="B281" s="143"/>
      <c r="C281" s="144"/>
      <c r="D281" s="75">
        <f t="shared" si="68"/>
        <v>3</v>
      </c>
      <c r="E281" s="76">
        <f t="shared" si="68"/>
        <v>0</v>
      </c>
      <c r="F281" s="76">
        <f t="shared" si="68"/>
        <v>1</v>
      </c>
      <c r="G281" s="76">
        <f t="shared" si="68"/>
        <v>2</v>
      </c>
      <c r="H281" s="76">
        <f t="shared" si="68"/>
        <v>0</v>
      </c>
      <c r="I281" s="47">
        <f t="shared" si="69"/>
        <v>6</v>
      </c>
      <c r="J281" s="50">
        <f t="shared" si="70"/>
        <v>161005</v>
      </c>
      <c r="K281" s="50">
        <f t="shared" si="70"/>
        <v>14525</v>
      </c>
      <c r="L281" s="50">
        <f t="shared" si="70"/>
        <v>3421885</v>
      </c>
      <c r="M281" s="52"/>
      <c r="N281" s="50">
        <f t="shared" si="71"/>
        <v>47518.597000000009</v>
      </c>
      <c r="O281" s="50">
        <f t="shared" si="71"/>
        <v>3779.5140000000033</v>
      </c>
      <c r="P281" s="53"/>
      <c r="Q281" s="23"/>
      <c r="R281" s="23"/>
    </row>
    <row r="282" spans="1:18" x14ac:dyDescent="0.2">
      <c r="A282" s="142" t="s">
        <v>117</v>
      </c>
      <c r="B282" s="143"/>
      <c r="C282" s="144"/>
      <c r="D282" s="75">
        <f t="shared" si="68"/>
        <v>0</v>
      </c>
      <c r="E282" s="76">
        <f t="shared" si="68"/>
        <v>0</v>
      </c>
      <c r="F282" s="76">
        <f t="shared" si="68"/>
        <v>0</v>
      </c>
      <c r="G282" s="76">
        <f t="shared" si="68"/>
        <v>0</v>
      </c>
      <c r="H282" s="76">
        <f t="shared" si="68"/>
        <v>0</v>
      </c>
      <c r="I282" s="47">
        <f t="shared" si="69"/>
        <v>0</v>
      </c>
      <c r="J282" s="50">
        <f t="shared" si="70"/>
        <v>1702</v>
      </c>
      <c r="K282" s="50">
        <f t="shared" si="70"/>
        <v>0</v>
      </c>
      <c r="L282" s="50">
        <f t="shared" si="70"/>
        <v>0</v>
      </c>
      <c r="M282" s="52"/>
      <c r="N282" s="50">
        <f t="shared" si="71"/>
        <v>302.21599999999984</v>
      </c>
      <c r="O282" s="50">
        <f t="shared" si="71"/>
        <v>0</v>
      </c>
      <c r="P282" s="53"/>
      <c r="Q282" s="23"/>
      <c r="R282" s="23"/>
    </row>
    <row r="283" spans="1:18" x14ac:dyDescent="0.2">
      <c r="A283" s="142" t="s">
        <v>107</v>
      </c>
      <c r="B283" s="143"/>
      <c r="C283" s="144"/>
      <c r="D283" s="75">
        <f t="shared" si="68"/>
        <v>3</v>
      </c>
      <c r="E283" s="76">
        <f t="shared" si="68"/>
        <v>0</v>
      </c>
      <c r="F283" s="76">
        <f t="shared" si="68"/>
        <v>1</v>
      </c>
      <c r="G283" s="76">
        <f t="shared" si="68"/>
        <v>2</v>
      </c>
      <c r="H283" s="76">
        <f t="shared" si="68"/>
        <v>3</v>
      </c>
      <c r="I283" s="47">
        <f t="shared" si="69"/>
        <v>9</v>
      </c>
      <c r="J283" s="50">
        <f t="shared" si="70"/>
        <v>76779</v>
      </c>
      <c r="K283" s="50">
        <f t="shared" si="70"/>
        <v>7918</v>
      </c>
      <c r="L283" s="50">
        <f t="shared" si="70"/>
        <v>2004306</v>
      </c>
      <c r="M283" s="52"/>
      <c r="N283" s="50">
        <f t="shared" si="71"/>
        <v>13008.903000000002</v>
      </c>
      <c r="O283" s="50">
        <f t="shared" si="71"/>
        <v>1125.8539999999996</v>
      </c>
      <c r="P283" s="53"/>
      <c r="Q283" s="23"/>
      <c r="R283" s="23"/>
    </row>
    <row r="284" spans="1:18" x14ac:dyDescent="0.2">
      <c r="A284" s="142" t="s">
        <v>108</v>
      </c>
      <c r="B284" s="143"/>
      <c r="C284" s="144"/>
      <c r="D284" s="75">
        <f t="shared" si="68"/>
        <v>1</v>
      </c>
      <c r="E284" s="76">
        <f t="shared" si="68"/>
        <v>0</v>
      </c>
      <c r="F284" s="76">
        <f t="shared" si="68"/>
        <v>1</v>
      </c>
      <c r="G284" s="76">
        <f t="shared" si="68"/>
        <v>0</v>
      </c>
      <c r="H284" s="76">
        <f t="shared" si="68"/>
        <v>0</v>
      </c>
      <c r="I284" s="47">
        <f t="shared" si="69"/>
        <v>2</v>
      </c>
      <c r="J284" s="50">
        <f t="shared" si="70"/>
        <v>24897</v>
      </c>
      <c r="K284" s="50">
        <f t="shared" si="70"/>
        <v>3037</v>
      </c>
      <c r="L284" s="50">
        <f t="shared" si="70"/>
        <v>954994</v>
      </c>
      <c r="M284" s="52"/>
      <c r="N284" s="50">
        <f t="shared" si="71"/>
        <v>5975.4960000000019</v>
      </c>
      <c r="O284" s="50">
        <f t="shared" si="71"/>
        <v>621.36799999999971</v>
      </c>
      <c r="P284" s="53"/>
      <c r="Q284" s="23"/>
      <c r="R284" s="23"/>
    </row>
    <row r="285" spans="1:18" x14ac:dyDescent="0.2">
      <c r="A285" s="142" t="s">
        <v>109</v>
      </c>
      <c r="B285" s="143"/>
      <c r="C285" s="144"/>
      <c r="D285" s="75">
        <f t="shared" si="68"/>
        <v>0</v>
      </c>
      <c r="E285" s="76">
        <f t="shared" si="68"/>
        <v>0</v>
      </c>
      <c r="F285" s="76">
        <f t="shared" si="68"/>
        <v>1</v>
      </c>
      <c r="G285" s="76">
        <f t="shared" si="68"/>
        <v>1</v>
      </c>
      <c r="H285" s="76">
        <f t="shared" si="68"/>
        <v>0</v>
      </c>
      <c r="I285" s="47">
        <f t="shared" si="69"/>
        <v>2</v>
      </c>
      <c r="J285" s="50">
        <f t="shared" si="70"/>
        <v>0</v>
      </c>
      <c r="K285" s="50">
        <f t="shared" si="70"/>
        <v>0</v>
      </c>
      <c r="L285" s="50">
        <f t="shared" si="70"/>
        <v>0</v>
      </c>
      <c r="M285" s="52"/>
      <c r="N285" s="50">
        <f t="shared" si="71"/>
        <v>1518.1</v>
      </c>
      <c r="O285" s="50">
        <f t="shared" si="71"/>
        <v>10</v>
      </c>
      <c r="P285" s="53"/>
      <c r="Q285" s="23"/>
      <c r="R285" s="23"/>
    </row>
    <row r="286" spans="1:18" x14ac:dyDescent="0.2">
      <c r="A286" s="142" t="s">
        <v>110</v>
      </c>
      <c r="B286" s="143"/>
      <c r="C286" s="144"/>
      <c r="D286" s="75">
        <f t="shared" si="68"/>
        <v>6</v>
      </c>
      <c r="E286" s="76">
        <f t="shared" si="68"/>
        <v>0</v>
      </c>
      <c r="F286" s="76">
        <f t="shared" si="68"/>
        <v>1</v>
      </c>
      <c r="G286" s="76">
        <f t="shared" si="68"/>
        <v>2</v>
      </c>
      <c r="H286" s="76">
        <f t="shared" si="68"/>
        <v>2</v>
      </c>
      <c r="I286" s="47">
        <f t="shared" si="69"/>
        <v>11</v>
      </c>
      <c r="J286" s="50">
        <f t="shared" si="70"/>
        <v>462209</v>
      </c>
      <c r="K286" s="50">
        <f t="shared" si="70"/>
        <v>40258</v>
      </c>
      <c r="L286" s="50">
        <f t="shared" si="70"/>
        <v>4604957</v>
      </c>
      <c r="M286" s="52"/>
      <c r="N286" s="50">
        <f t="shared" si="71"/>
        <v>19004.036000000007</v>
      </c>
      <c r="O286" s="50">
        <f t="shared" si="71"/>
        <v>2301.8689999999997</v>
      </c>
      <c r="P286" s="53"/>
      <c r="Q286" s="23"/>
      <c r="R286" s="23"/>
    </row>
    <row r="287" spans="1:18" x14ac:dyDescent="0.2">
      <c r="A287" s="142" t="s">
        <v>111</v>
      </c>
      <c r="B287" s="143"/>
      <c r="C287" s="144"/>
      <c r="D287" s="75">
        <f t="shared" si="68"/>
        <v>2</v>
      </c>
      <c r="E287" s="76">
        <f t="shared" si="68"/>
        <v>0</v>
      </c>
      <c r="F287" s="76">
        <f t="shared" si="68"/>
        <v>0</v>
      </c>
      <c r="G287" s="76">
        <f t="shared" si="68"/>
        <v>2</v>
      </c>
      <c r="H287" s="76">
        <f t="shared" si="68"/>
        <v>0</v>
      </c>
      <c r="I287" s="55">
        <f t="shared" si="69"/>
        <v>4</v>
      </c>
      <c r="J287" s="50">
        <f t="shared" si="70"/>
        <v>40025</v>
      </c>
      <c r="K287" s="147">
        <f t="shared" si="70"/>
        <v>0</v>
      </c>
      <c r="L287" s="147">
        <f t="shared" si="70"/>
        <v>100595</v>
      </c>
      <c r="M287" s="57"/>
      <c r="N287" s="50">
        <f t="shared" si="71"/>
        <v>1497.0769999999995</v>
      </c>
      <c r="O287" s="50">
        <f t="shared" si="71"/>
        <v>0.82400000000000007</v>
      </c>
      <c r="P287" s="58"/>
      <c r="Q287" s="23"/>
      <c r="R287" s="23"/>
    </row>
    <row r="288" spans="1:18" ht="14.25" x14ac:dyDescent="0.2">
      <c r="A288" s="148"/>
      <c r="B288" s="149"/>
      <c r="C288" s="150" t="s">
        <v>77</v>
      </c>
      <c r="D288" s="151">
        <f t="shared" ref="D288:L288" si="72">SUM(D280:D287)</f>
        <v>16</v>
      </c>
      <c r="E288" s="151">
        <f t="shared" si="72"/>
        <v>0</v>
      </c>
      <c r="F288" s="151">
        <f t="shared" si="72"/>
        <v>6</v>
      </c>
      <c r="G288" s="151">
        <f t="shared" si="72"/>
        <v>9</v>
      </c>
      <c r="H288" s="151">
        <f t="shared" si="72"/>
        <v>5</v>
      </c>
      <c r="I288" s="152">
        <f t="shared" si="72"/>
        <v>36</v>
      </c>
      <c r="J288" s="153">
        <f t="shared" si="72"/>
        <v>775285</v>
      </c>
      <c r="K288" s="154">
        <f t="shared" si="72"/>
        <v>65738</v>
      </c>
      <c r="L288" s="155">
        <f t="shared" si="72"/>
        <v>11965692</v>
      </c>
      <c r="M288" s="156"/>
      <c r="N288" s="157">
        <f>SUM(N280:N287)</f>
        <v>107373.92400000003</v>
      </c>
      <c r="O288" s="158">
        <f>SUM(O280:O287)</f>
        <v>9671.1490000000031</v>
      </c>
      <c r="P288" s="159"/>
      <c r="Q288" s="23"/>
      <c r="R288" s="23"/>
    </row>
    <row r="289" spans="1:18" ht="14.25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  <c r="Q289" s="23"/>
      <c r="R289" s="23"/>
    </row>
    <row r="290" spans="1:18" x14ac:dyDescent="0.2">
      <c r="A290" s="163" t="s">
        <v>112</v>
      </c>
      <c r="B290" s="164"/>
      <c r="C290" s="165"/>
      <c r="D290" s="75">
        <f t="shared" ref="D290:H292" si="73">D267</f>
        <v>33</v>
      </c>
      <c r="E290" s="76">
        <f t="shared" si="73"/>
        <v>21</v>
      </c>
      <c r="F290" s="76">
        <f t="shared" si="73"/>
        <v>0</v>
      </c>
      <c r="G290" s="76">
        <f t="shared" si="73"/>
        <v>34</v>
      </c>
      <c r="H290" s="76">
        <f t="shared" si="73"/>
        <v>0</v>
      </c>
      <c r="I290" s="47">
        <f>SUM(D290:H290)</f>
        <v>88</v>
      </c>
      <c r="J290" s="146">
        <f t="shared" ref="J290:L292" si="74">J14+J37+J60+J83+J106+J129+J152+J175+J198+J221+J244+J267</f>
        <v>913841</v>
      </c>
      <c r="K290" s="77">
        <f t="shared" si="74"/>
        <v>13692032</v>
      </c>
      <c r="L290" s="77">
        <f t="shared" si="74"/>
        <v>34187142</v>
      </c>
      <c r="M290" s="50"/>
      <c r="N290" s="83">
        <f t="shared" ref="N290:O292" si="75">N267</f>
        <v>422080.9009999999</v>
      </c>
      <c r="O290" s="50">
        <f t="shared" si="75"/>
        <v>574959.11700000055</v>
      </c>
      <c r="P290" s="53"/>
      <c r="Q290" s="23"/>
      <c r="R290" s="23"/>
    </row>
    <row r="291" spans="1:18" x14ac:dyDescent="0.2">
      <c r="A291" s="163" t="s">
        <v>113</v>
      </c>
      <c r="B291" s="164"/>
      <c r="C291" s="165"/>
      <c r="D291" s="75">
        <f t="shared" si="73"/>
        <v>8</v>
      </c>
      <c r="E291" s="76">
        <f t="shared" si="73"/>
        <v>7</v>
      </c>
      <c r="F291" s="76">
        <f t="shared" si="73"/>
        <v>1</v>
      </c>
      <c r="G291" s="76">
        <f t="shared" si="73"/>
        <v>6</v>
      </c>
      <c r="H291" s="76">
        <f t="shared" si="73"/>
        <v>2</v>
      </c>
      <c r="I291" s="47">
        <f>SUM(D291:H291)</f>
        <v>24</v>
      </c>
      <c r="J291" s="146">
        <f t="shared" si="74"/>
        <v>88241</v>
      </c>
      <c r="K291" s="77">
        <f t="shared" si="74"/>
        <v>256153</v>
      </c>
      <c r="L291" s="77">
        <f t="shared" si="74"/>
        <v>5179725</v>
      </c>
      <c r="M291" s="50"/>
      <c r="N291" s="83">
        <f t="shared" si="75"/>
        <v>58711.852999999996</v>
      </c>
      <c r="O291" s="50">
        <f t="shared" si="75"/>
        <v>62592.707000000002</v>
      </c>
      <c r="P291" s="53"/>
      <c r="Q291" s="23"/>
      <c r="R291" s="23"/>
    </row>
    <row r="292" spans="1:18" x14ac:dyDescent="0.2">
      <c r="A292" s="163" t="s">
        <v>116</v>
      </c>
      <c r="B292" s="164"/>
      <c r="C292" s="165"/>
      <c r="D292" s="75">
        <f t="shared" si="73"/>
        <v>0</v>
      </c>
      <c r="E292" s="76">
        <f t="shared" si="73"/>
        <v>0</v>
      </c>
      <c r="F292" s="76">
        <f t="shared" si="73"/>
        <v>0</v>
      </c>
      <c r="G292" s="76">
        <f t="shared" si="73"/>
        <v>0</v>
      </c>
      <c r="H292" s="76">
        <f t="shared" si="73"/>
        <v>0</v>
      </c>
      <c r="I292" s="55">
        <f>SUM(D292:H292)</f>
        <v>0</v>
      </c>
      <c r="J292" s="222">
        <f t="shared" si="74"/>
        <v>0</v>
      </c>
      <c r="K292" s="223">
        <f t="shared" si="74"/>
        <v>0</v>
      </c>
      <c r="L292" s="223">
        <f t="shared" si="74"/>
        <v>0</v>
      </c>
      <c r="M292" s="147"/>
      <c r="N292" s="220">
        <f t="shared" si="75"/>
        <v>440.27299999999997</v>
      </c>
      <c r="O292" s="50">
        <f t="shared" si="75"/>
        <v>162.18400000000008</v>
      </c>
      <c r="P292" s="58"/>
      <c r="Q292" s="23"/>
      <c r="R292" s="23"/>
    </row>
    <row r="293" spans="1:18" ht="14.25" x14ac:dyDescent="0.2">
      <c r="A293" s="166"/>
      <c r="B293" s="167"/>
      <c r="C293" s="168" t="s">
        <v>78</v>
      </c>
      <c r="D293" s="169">
        <f t="shared" ref="D293:L293" si="76">SUM(D290:D292)</f>
        <v>41</v>
      </c>
      <c r="E293" s="151">
        <f t="shared" si="76"/>
        <v>28</v>
      </c>
      <c r="F293" s="151">
        <f t="shared" si="76"/>
        <v>1</v>
      </c>
      <c r="G293" s="151">
        <f t="shared" si="76"/>
        <v>40</v>
      </c>
      <c r="H293" s="151">
        <f t="shared" si="76"/>
        <v>2</v>
      </c>
      <c r="I293" s="152">
        <f t="shared" si="76"/>
        <v>112</v>
      </c>
      <c r="J293" s="153">
        <f t="shared" si="76"/>
        <v>1002082</v>
      </c>
      <c r="K293" s="155">
        <f t="shared" si="76"/>
        <v>13948185</v>
      </c>
      <c r="L293" s="155">
        <f t="shared" si="76"/>
        <v>39366867</v>
      </c>
      <c r="M293" s="156"/>
      <c r="N293" s="224">
        <f>SUM(N290:N292)</f>
        <v>481233.02699999989</v>
      </c>
      <c r="O293" s="158">
        <f>SUM(O290:O292)</f>
        <v>637714.00800000061</v>
      </c>
      <c r="P293" s="159"/>
      <c r="Q293" s="23"/>
      <c r="R293" s="23"/>
    </row>
    <row r="294" spans="1:18" ht="14.25" x14ac:dyDescent="0.2">
      <c r="A294" s="170"/>
      <c r="B294" s="171" t="s">
        <v>79</v>
      </c>
      <c r="C294" s="172"/>
      <c r="D294" s="90">
        <f t="shared" ref="D294:L294" si="77">D288+D293</f>
        <v>57</v>
      </c>
      <c r="E294" s="90">
        <f t="shared" si="77"/>
        <v>28</v>
      </c>
      <c r="F294" s="90">
        <f t="shared" si="77"/>
        <v>7</v>
      </c>
      <c r="G294" s="90">
        <f t="shared" si="77"/>
        <v>49</v>
      </c>
      <c r="H294" s="90">
        <f t="shared" si="77"/>
        <v>7</v>
      </c>
      <c r="I294" s="91">
        <f t="shared" si="77"/>
        <v>148</v>
      </c>
      <c r="J294" s="92">
        <f t="shared" si="77"/>
        <v>1777367</v>
      </c>
      <c r="K294" s="93">
        <f t="shared" si="77"/>
        <v>14013923</v>
      </c>
      <c r="L294" s="93">
        <f t="shared" si="77"/>
        <v>51332559</v>
      </c>
      <c r="M294" s="94"/>
      <c r="N294" s="95">
        <f>N288+N293</f>
        <v>588606.95099999988</v>
      </c>
      <c r="O294" s="94">
        <f>O288+O293</f>
        <v>647385.15700000059</v>
      </c>
      <c r="P294" s="96"/>
      <c r="Q294" s="23"/>
      <c r="R294" s="23"/>
    </row>
    <row r="295" spans="1:18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  <c r="Q295" s="23"/>
      <c r="R295" s="23"/>
    </row>
    <row r="296" spans="1:18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  <c r="Q296" s="23"/>
      <c r="R296" s="23"/>
    </row>
    <row r="297" spans="1:18" ht="13.5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  <c r="Q297" s="23"/>
      <c r="R297" s="23"/>
    </row>
    <row r="298" spans="1:18" ht="19.5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  <c r="Q298" s="23"/>
      <c r="R298" s="23"/>
    </row>
    <row r="299" spans="1:18" ht="19.5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606065.95099999988</v>
      </c>
      <c r="O299" s="195">
        <f>O294+O295</f>
        <v>653365.15700000059</v>
      </c>
      <c r="P299" s="196"/>
      <c r="Q299" s="23"/>
      <c r="R299" s="23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>O446</f>
        <v>33</v>
      </c>
      <c r="H446" s="207">
        <v>42</v>
      </c>
      <c r="I446" s="208" t="s">
        <v>35</v>
      </c>
      <c r="J446" s="209">
        <f>J12</f>
        <v>43200</v>
      </c>
      <c r="K446" s="209">
        <f>K12</f>
        <v>4460</v>
      </c>
      <c r="L446" s="209">
        <f>L12</f>
        <v>931242</v>
      </c>
      <c r="M446" s="210"/>
      <c r="O446" s="25">
        <v>33</v>
      </c>
    </row>
    <row r="447" spans="6:17" x14ac:dyDescent="0.2">
      <c r="F447" s="206" t="s">
        <v>83</v>
      </c>
      <c r="G447" s="25">
        <f t="shared" ref="G447:G457" si="78">O447</f>
        <v>56</v>
      </c>
      <c r="H447" s="207">
        <f t="shared" ref="H447:H457" si="79">H446+29</f>
        <v>71</v>
      </c>
      <c r="I447" s="208" t="s">
        <v>36</v>
      </c>
      <c r="J447" s="209">
        <f>J35</f>
        <v>44477</v>
      </c>
      <c r="K447" s="209">
        <f>K35</f>
        <v>5017</v>
      </c>
      <c r="L447" s="209">
        <f>L35</f>
        <v>866112</v>
      </c>
      <c r="M447" s="210"/>
      <c r="O447" s="25">
        <v>56</v>
      </c>
      <c r="Q447" s="24">
        <f t="shared" ref="Q447:Q457" si="80">O447-O446</f>
        <v>23</v>
      </c>
    </row>
    <row r="448" spans="6:17" x14ac:dyDescent="0.2">
      <c r="F448" s="206" t="s">
        <v>83</v>
      </c>
      <c r="G448" s="25">
        <f t="shared" si="78"/>
        <v>79</v>
      </c>
      <c r="H448" s="207">
        <f t="shared" si="79"/>
        <v>100</v>
      </c>
      <c r="I448" s="208" t="s">
        <v>37</v>
      </c>
      <c r="J448" s="209">
        <f>J58</f>
        <v>54657</v>
      </c>
      <c r="K448" s="209">
        <f>K58</f>
        <v>6098</v>
      </c>
      <c r="L448" s="209">
        <f>L58</f>
        <v>1017298</v>
      </c>
      <c r="M448" s="210"/>
      <c r="O448" s="25">
        <v>79</v>
      </c>
      <c r="Q448" s="24">
        <f t="shared" si="80"/>
        <v>23</v>
      </c>
    </row>
    <row r="449" spans="6:18" x14ac:dyDescent="0.2">
      <c r="F449" s="206" t="s">
        <v>83</v>
      </c>
      <c r="G449" s="25">
        <f t="shared" si="78"/>
        <v>102</v>
      </c>
      <c r="H449" s="207">
        <f t="shared" si="79"/>
        <v>129</v>
      </c>
      <c r="I449" s="208" t="s">
        <v>38</v>
      </c>
      <c r="J449" s="209">
        <f>J81</f>
        <v>53313</v>
      </c>
      <c r="K449" s="209">
        <f>K81</f>
        <v>5716</v>
      </c>
      <c r="L449" s="209">
        <f>L81</f>
        <v>1054729</v>
      </c>
      <c r="M449" s="210"/>
      <c r="O449" s="25">
        <v>102</v>
      </c>
      <c r="Q449" s="24">
        <f t="shared" si="80"/>
        <v>23</v>
      </c>
    </row>
    <row r="450" spans="6:18" x14ac:dyDescent="0.2">
      <c r="F450" s="206" t="s">
        <v>83</v>
      </c>
      <c r="G450" s="25">
        <f t="shared" si="78"/>
        <v>125</v>
      </c>
      <c r="H450" s="207">
        <f t="shared" si="79"/>
        <v>158</v>
      </c>
      <c r="I450" s="208" t="s">
        <v>39</v>
      </c>
      <c r="J450" s="209">
        <f>J104</f>
        <v>81801</v>
      </c>
      <c r="K450" s="209">
        <f>K104</f>
        <v>6208</v>
      </c>
      <c r="L450" s="209">
        <f>L104</f>
        <v>981093</v>
      </c>
      <c r="M450" s="210"/>
      <c r="O450" s="25">
        <f t="shared" ref="O450:O457" si="81">O449+23</f>
        <v>125</v>
      </c>
      <c r="Q450" s="24">
        <f t="shared" si="80"/>
        <v>23</v>
      </c>
    </row>
    <row r="451" spans="6:18" x14ac:dyDescent="0.2">
      <c r="F451" s="206" t="s">
        <v>83</v>
      </c>
      <c r="G451" s="25">
        <f t="shared" si="78"/>
        <v>148</v>
      </c>
      <c r="H451" s="207">
        <f t="shared" si="79"/>
        <v>187</v>
      </c>
      <c r="I451" s="208" t="s">
        <v>40</v>
      </c>
      <c r="J451" s="209">
        <f>J127</f>
        <v>83915</v>
      </c>
      <c r="K451" s="209">
        <f>K127</f>
        <v>6283</v>
      </c>
      <c r="L451" s="209">
        <f>L127</f>
        <v>1079027</v>
      </c>
      <c r="M451" s="210"/>
      <c r="O451" s="25">
        <f t="shared" si="81"/>
        <v>148</v>
      </c>
      <c r="Q451" s="24">
        <f t="shared" si="80"/>
        <v>23</v>
      </c>
    </row>
    <row r="452" spans="6:18" x14ac:dyDescent="0.2">
      <c r="F452" s="206" t="s">
        <v>83</v>
      </c>
      <c r="G452" s="25">
        <f t="shared" si="78"/>
        <v>171</v>
      </c>
      <c r="H452" s="207">
        <f t="shared" si="79"/>
        <v>216</v>
      </c>
      <c r="I452" s="208" t="s">
        <v>41</v>
      </c>
      <c r="J452" s="209">
        <f>J150</f>
        <v>83353</v>
      </c>
      <c r="K452" s="209">
        <f>K150</f>
        <v>6525</v>
      </c>
      <c r="L452" s="209">
        <f>L150</f>
        <v>1228453</v>
      </c>
      <c r="M452" s="210"/>
      <c r="O452" s="25">
        <f t="shared" si="81"/>
        <v>171</v>
      </c>
      <c r="Q452" s="24">
        <f t="shared" si="80"/>
        <v>23</v>
      </c>
    </row>
    <row r="453" spans="6:18" x14ac:dyDescent="0.2">
      <c r="F453" s="206" t="s">
        <v>83</v>
      </c>
      <c r="G453" s="25">
        <f t="shared" si="78"/>
        <v>194</v>
      </c>
      <c r="H453" s="207">
        <f t="shared" si="79"/>
        <v>245</v>
      </c>
      <c r="I453" s="208" t="s">
        <v>42</v>
      </c>
      <c r="J453" s="209">
        <f>J173</f>
        <v>74214</v>
      </c>
      <c r="K453" s="209">
        <f>K173</f>
        <v>5962</v>
      </c>
      <c r="L453" s="209">
        <f>L173</f>
        <v>928288</v>
      </c>
      <c r="M453" s="210"/>
      <c r="O453" s="25">
        <f t="shared" si="81"/>
        <v>194</v>
      </c>
      <c r="Q453" s="24">
        <f t="shared" si="80"/>
        <v>23</v>
      </c>
      <c r="R453" s="211"/>
    </row>
    <row r="454" spans="6:18" x14ac:dyDescent="0.2">
      <c r="F454" s="206" t="s">
        <v>83</v>
      </c>
      <c r="G454" s="25">
        <f t="shared" si="78"/>
        <v>217</v>
      </c>
      <c r="H454" s="207">
        <f t="shared" si="79"/>
        <v>274</v>
      </c>
      <c r="I454" s="208" t="s">
        <v>43</v>
      </c>
      <c r="J454" s="209">
        <f>J196</f>
        <v>64645</v>
      </c>
      <c r="K454" s="209">
        <f>K196</f>
        <v>5133</v>
      </c>
      <c r="L454" s="209">
        <f>L196</f>
        <v>971127</v>
      </c>
      <c r="M454" s="210"/>
      <c r="O454" s="25">
        <f t="shared" si="81"/>
        <v>217</v>
      </c>
      <c r="Q454" s="24">
        <f t="shared" si="80"/>
        <v>23</v>
      </c>
    </row>
    <row r="455" spans="6:18" x14ac:dyDescent="0.2">
      <c r="F455" s="206" t="s">
        <v>83</v>
      </c>
      <c r="G455" s="25">
        <f t="shared" si="78"/>
        <v>240</v>
      </c>
      <c r="H455" s="207">
        <f t="shared" si="79"/>
        <v>303</v>
      </c>
      <c r="I455" s="208" t="s">
        <v>44</v>
      </c>
      <c r="J455" s="209">
        <f>J219</f>
        <v>58916</v>
      </c>
      <c r="K455" s="209">
        <f>K219</f>
        <v>4425</v>
      </c>
      <c r="L455" s="209">
        <f>L219</f>
        <v>905989</v>
      </c>
      <c r="M455" s="210"/>
      <c r="O455" s="25">
        <f t="shared" si="81"/>
        <v>240</v>
      </c>
      <c r="Q455" s="24">
        <f t="shared" si="80"/>
        <v>23</v>
      </c>
    </row>
    <row r="456" spans="6:18" x14ac:dyDescent="0.2">
      <c r="F456" s="206" t="s">
        <v>83</v>
      </c>
      <c r="G456" s="25">
        <f t="shared" si="78"/>
        <v>263</v>
      </c>
      <c r="H456" s="207">
        <f t="shared" si="79"/>
        <v>332</v>
      </c>
      <c r="I456" s="208" t="s">
        <v>45</v>
      </c>
      <c r="J456" s="209">
        <f>J242</f>
        <v>61020</v>
      </c>
      <c r="K456" s="209">
        <f>K242</f>
        <v>3544</v>
      </c>
      <c r="L456" s="209">
        <f>L242</f>
        <v>954132</v>
      </c>
      <c r="M456" s="210"/>
      <c r="O456" s="25">
        <f t="shared" si="81"/>
        <v>263</v>
      </c>
      <c r="Q456" s="24">
        <f t="shared" si="80"/>
        <v>23</v>
      </c>
    </row>
    <row r="457" spans="6:18" x14ac:dyDescent="0.2">
      <c r="F457" s="206" t="s">
        <v>83</v>
      </c>
      <c r="G457" s="25">
        <f t="shared" si="78"/>
        <v>286</v>
      </c>
      <c r="H457" s="207">
        <f t="shared" si="79"/>
        <v>361</v>
      </c>
      <c r="I457" s="208" t="s">
        <v>46</v>
      </c>
      <c r="J457" s="209">
        <f>J265</f>
        <v>71774</v>
      </c>
      <c r="K457" s="209">
        <f>K265</f>
        <v>6367</v>
      </c>
      <c r="L457" s="209">
        <f>L265</f>
        <v>1048202</v>
      </c>
      <c r="M457" s="210"/>
      <c r="O457" s="25">
        <f t="shared" si="81"/>
        <v>286</v>
      </c>
      <c r="Q457" s="24">
        <f t="shared" si="80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2">G446+5</f>
        <v>38</v>
      </c>
      <c r="H462" s="207">
        <v>49</v>
      </c>
      <c r="I462" s="208" t="s">
        <v>35</v>
      </c>
      <c r="J462" s="209">
        <f>J17</f>
        <v>57879</v>
      </c>
      <c r="K462" s="209">
        <f>K17</f>
        <v>598002</v>
      </c>
      <c r="L462" s="209">
        <f>L17</f>
        <v>2996996</v>
      </c>
      <c r="M462" s="210"/>
    </row>
    <row r="463" spans="6:18" x14ac:dyDescent="0.2">
      <c r="G463" s="25">
        <f t="shared" si="82"/>
        <v>61</v>
      </c>
      <c r="H463" s="207">
        <f t="shared" ref="H463:H473" si="83">H462+29</f>
        <v>78</v>
      </c>
      <c r="I463" s="208" t="s">
        <v>36</v>
      </c>
      <c r="J463" s="209">
        <f>J40</f>
        <v>69893</v>
      </c>
      <c r="K463" s="209">
        <f>K40</f>
        <v>825961</v>
      </c>
      <c r="L463" s="209">
        <f>L40</f>
        <v>3117298</v>
      </c>
      <c r="M463" s="210"/>
    </row>
    <row r="464" spans="6:18" x14ac:dyDescent="0.2">
      <c r="G464" s="25">
        <f t="shared" si="82"/>
        <v>84</v>
      </c>
      <c r="H464" s="207">
        <f t="shared" si="83"/>
        <v>107</v>
      </c>
      <c r="I464" s="208" t="s">
        <v>37</v>
      </c>
      <c r="J464" s="209">
        <f>J63</f>
        <v>70635</v>
      </c>
      <c r="K464" s="209">
        <f>K63</f>
        <v>820412</v>
      </c>
      <c r="L464" s="209">
        <f>L63</f>
        <v>3042454</v>
      </c>
      <c r="M464" s="210"/>
    </row>
    <row r="465" spans="7:13" x14ac:dyDescent="0.2">
      <c r="G465" s="25">
        <f t="shared" si="82"/>
        <v>107</v>
      </c>
      <c r="H465" s="207">
        <f t="shared" si="83"/>
        <v>136</v>
      </c>
      <c r="I465" s="208" t="s">
        <v>38</v>
      </c>
      <c r="J465" s="209">
        <f>J86</f>
        <v>79500</v>
      </c>
      <c r="K465" s="209">
        <f>K86</f>
        <v>1028595</v>
      </c>
      <c r="L465" s="209">
        <f>L86</f>
        <v>2897171</v>
      </c>
      <c r="M465" s="210"/>
    </row>
    <row r="466" spans="7:13" x14ac:dyDescent="0.2">
      <c r="G466" s="25">
        <f t="shared" si="82"/>
        <v>130</v>
      </c>
      <c r="H466" s="207">
        <f t="shared" si="83"/>
        <v>165</v>
      </c>
      <c r="I466" s="208" t="s">
        <v>39</v>
      </c>
      <c r="J466" s="209">
        <f>J109</f>
        <v>84671</v>
      </c>
      <c r="K466" s="209">
        <f>K109</f>
        <v>1036741</v>
      </c>
      <c r="L466" s="209">
        <f>L109</f>
        <v>2939764</v>
      </c>
      <c r="M466" s="210"/>
    </row>
    <row r="467" spans="7:13" x14ac:dyDescent="0.2">
      <c r="G467" s="25">
        <f t="shared" si="82"/>
        <v>153</v>
      </c>
      <c r="H467" s="207">
        <f t="shared" si="83"/>
        <v>194</v>
      </c>
      <c r="I467" s="208" t="s">
        <v>40</v>
      </c>
      <c r="J467" s="209">
        <f>J132</f>
        <v>74518</v>
      </c>
      <c r="K467" s="209">
        <f>K132</f>
        <v>958662</v>
      </c>
      <c r="L467" s="209">
        <f>L132</f>
        <v>2512593</v>
      </c>
      <c r="M467" s="210"/>
    </row>
    <row r="468" spans="7:13" x14ac:dyDescent="0.2">
      <c r="G468" s="25">
        <f t="shared" si="82"/>
        <v>176</v>
      </c>
      <c r="H468" s="207">
        <f t="shared" si="83"/>
        <v>223</v>
      </c>
      <c r="I468" s="208" t="s">
        <v>41</v>
      </c>
      <c r="J468" s="209">
        <f>J155</f>
        <v>86336</v>
      </c>
      <c r="K468" s="209">
        <f>K155</f>
        <v>1159184</v>
      </c>
      <c r="L468" s="209">
        <f>L155</f>
        <v>3253390</v>
      </c>
      <c r="M468" s="210"/>
    </row>
    <row r="469" spans="7:13" x14ac:dyDescent="0.2">
      <c r="G469" s="25">
        <f t="shared" si="82"/>
        <v>199</v>
      </c>
      <c r="H469" s="207">
        <f t="shared" si="83"/>
        <v>252</v>
      </c>
      <c r="I469" s="208" t="s">
        <v>42</v>
      </c>
      <c r="J469" s="209">
        <f>J178</f>
        <v>93629</v>
      </c>
      <c r="K469" s="209">
        <f>K178</f>
        <v>1506440</v>
      </c>
      <c r="L469" s="209">
        <f>L178</f>
        <v>3689331</v>
      </c>
      <c r="M469" s="210"/>
    </row>
    <row r="470" spans="7:13" x14ac:dyDescent="0.2">
      <c r="G470" s="25">
        <f t="shared" si="82"/>
        <v>222</v>
      </c>
      <c r="H470" s="207">
        <f t="shared" si="83"/>
        <v>281</v>
      </c>
      <c r="I470" s="208" t="s">
        <v>43</v>
      </c>
      <c r="J470" s="209">
        <f>J201</f>
        <v>92307</v>
      </c>
      <c r="K470" s="209">
        <f>K201</f>
        <v>1505941</v>
      </c>
      <c r="L470" s="209">
        <f>L201</f>
        <v>3678042</v>
      </c>
      <c r="M470" s="210"/>
    </row>
    <row r="471" spans="7:13" x14ac:dyDescent="0.2">
      <c r="G471" s="25">
        <f t="shared" si="82"/>
        <v>245</v>
      </c>
      <c r="H471" s="207">
        <f t="shared" si="83"/>
        <v>310</v>
      </c>
      <c r="I471" s="208" t="s">
        <v>44</v>
      </c>
      <c r="J471" s="209">
        <f>J224</f>
        <v>94669</v>
      </c>
      <c r="K471" s="209">
        <f>K224</f>
        <v>1491848</v>
      </c>
      <c r="L471" s="209">
        <f>L224</f>
        <v>3607640</v>
      </c>
      <c r="M471" s="210"/>
    </row>
    <row r="472" spans="7:13" x14ac:dyDescent="0.2">
      <c r="G472" s="25">
        <f t="shared" si="82"/>
        <v>268</v>
      </c>
      <c r="H472" s="207">
        <f t="shared" si="83"/>
        <v>339</v>
      </c>
      <c r="I472" s="208" t="s">
        <v>45</v>
      </c>
      <c r="J472" s="209">
        <f>J247</f>
        <v>93513</v>
      </c>
      <c r="K472" s="209">
        <f>K247</f>
        <v>1500977</v>
      </c>
      <c r="L472" s="209">
        <f>L247</f>
        <v>3613279</v>
      </c>
      <c r="M472" s="210"/>
    </row>
    <row r="473" spans="7:13" x14ac:dyDescent="0.2">
      <c r="G473" s="25">
        <f t="shared" si="82"/>
        <v>291</v>
      </c>
      <c r="H473" s="207">
        <f t="shared" si="83"/>
        <v>368</v>
      </c>
      <c r="I473" s="208" t="s">
        <v>46</v>
      </c>
      <c r="J473" s="209">
        <f>J270</f>
        <v>104532</v>
      </c>
      <c r="K473" s="209">
        <f>K270</f>
        <v>1515422</v>
      </c>
      <c r="L473" s="209">
        <f>L270</f>
        <v>4018909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4">G462+1</f>
        <v>39</v>
      </c>
      <c r="H478" s="207">
        <v>52</v>
      </c>
      <c r="I478" s="208" t="s">
        <v>35</v>
      </c>
      <c r="J478" s="209">
        <f>J18</f>
        <v>101079</v>
      </c>
      <c r="K478" s="209">
        <f>K18</f>
        <v>602462</v>
      </c>
      <c r="L478" s="209">
        <f>L18</f>
        <v>3928238</v>
      </c>
      <c r="M478" s="210"/>
    </row>
    <row r="479" spans="7:13" x14ac:dyDescent="0.2">
      <c r="G479" s="25">
        <f t="shared" si="84"/>
        <v>62</v>
      </c>
      <c r="H479" s="207">
        <f t="shared" ref="H479:H489" si="85">H478+29</f>
        <v>81</v>
      </c>
      <c r="I479" s="208" t="s">
        <v>36</v>
      </c>
      <c r="J479" s="209">
        <f>J41</f>
        <v>114370</v>
      </c>
      <c r="K479" s="209">
        <f>K41</f>
        <v>830978</v>
      </c>
      <c r="L479" s="209">
        <f>L41</f>
        <v>3983410</v>
      </c>
      <c r="M479" s="210"/>
    </row>
    <row r="480" spans="7:13" x14ac:dyDescent="0.2">
      <c r="G480" s="25">
        <f t="shared" si="84"/>
        <v>85</v>
      </c>
      <c r="H480" s="207">
        <f t="shared" si="85"/>
        <v>110</v>
      </c>
      <c r="I480" s="208" t="s">
        <v>37</v>
      </c>
      <c r="J480" s="209">
        <f>J64</f>
        <v>125292</v>
      </c>
      <c r="K480" s="209">
        <f>K64</f>
        <v>826510</v>
      </c>
      <c r="L480" s="209">
        <f>L64</f>
        <v>4059752</v>
      </c>
      <c r="M480" s="210"/>
    </row>
    <row r="481" spans="7:29" x14ac:dyDescent="0.2">
      <c r="G481" s="25">
        <f t="shared" si="84"/>
        <v>108</v>
      </c>
      <c r="H481" s="207">
        <f t="shared" si="85"/>
        <v>139</v>
      </c>
      <c r="I481" s="208" t="s">
        <v>38</v>
      </c>
      <c r="J481" s="209">
        <f>J87</f>
        <v>132813</v>
      </c>
      <c r="K481" s="209">
        <f>K87</f>
        <v>1034311</v>
      </c>
      <c r="L481" s="209">
        <f>L87</f>
        <v>3951900</v>
      </c>
      <c r="M481" s="210"/>
    </row>
    <row r="482" spans="7:29" x14ac:dyDescent="0.2">
      <c r="G482" s="25">
        <f t="shared" si="84"/>
        <v>131</v>
      </c>
      <c r="H482" s="207">
        <f t="shared" si="85"/>
        <v>168</v>
      </c>
      <c r="I482" s="208" t="s">
        <v>39</v>
      </c>
      <c r="J482" s="209">
        <f>J110</f>
        <v>166472</v>
      </c>
      <c r="K482" s="209">
        <f>K110</f>
        <v>1042949</v>
      </c>
      <c r="L482" s="209">
        <f>L110</f>
        <v>3920857</v>
      </c>
      <c r="M482" s="210"/>
    </row>
    <row r="483" spans="7:29" x14ac:dyDescent="0.2">
      <c r="G483" s="25">
        <f t="shared" si="84"/>
        <v>154</v>
      </c>
      <c r="H483" s="207">
        <f t="shared" si="85"/>
        <v>197</v>
      </c>
      <c r="I483" s="208" t="s">
        <v>40</v>
      </c>
      <c r="J483" s="209">
        <f>J133</f>
        <v>158433</v>
      </c>
      <c r="K483" s="209">
        <f>K133</f>
        <v>964945</v>
      </c>
      <c r="L483" s="209">
        <f>L133</f>
        <v>3591620</v>
      </c>
      <c r="M483" s="210"/>
    </row>
    <row r="484" spans="7:29" x14ac:dyDescent="0.2">
      <c r="G484" s="25">
        <f t="shared" si="84"/>
        <v>177</v>
      </c>
      <c r="H484" s="207">
        <f t="shared" si="85"/>
        <v>226</v>
      </c>
      <c r="I484" s="208" t="s">
        <v>41</v>
      </c>
      <c r="J484" s="209">
        <f>J156</f>
        <v>169689</v>
      </c>
      <c r="K484" s="209">
        <f>K156</f>
        <v>1165709</v>
      </c>
      <c r="L484" s="209">
        <f>L156</f>
        <v>4481843</v>
      </c>
      <c r="M484" s="210"/>
    </row>
    <row r="485" spans="7:29" x14ac:dyDescent="0.2">
      <c r="G485" s="25">
        <f t="shared" si="84"/>
        <v>200</v>
      </c>
      <c r="H485" s="207">
        <f t="shared" si="85"/>
        <v>255</v>
      </c>
      <c r="I485" s="208" t="s">
        <v>42</v>
      </c>
      <c r="J485" s="209">
        <f>J179</f>
        <v>167843</v>
      </c>
      <c r="K485" s="209">
        <f>K179</f>
        <v>1512402</v>
      </c>
      <c r="L485" s="209">
        <f>L179</f>
        <v>4617619</v>
      </c>
      <c r="M485" s="210"/>
    </row>
    <row r="486" spans="7:29" x14ac:dyDescent="0.2">
      <c r="G486" s="25">
        <f t="shared" si="84"/>
        <v>223</v>
      </c>
      <c r="H486" s="207">
        <f t="shared" si="85"/>
        <v>284</v>
      </c>
      <c r="I486" s="208" t="s">
        <v>43</v>
      </c>
      <c r="J486" s="209">
        <f>J202</f>
        <v>156952</v>
      </c>
      <c r="K486" s="209">
        <f>K202</f>
        <v>1511074</v>
      </c>
      <c r="L486" s="209">
        <f>L202</f>
        <v>4649169</v>
      </c>
      <c r="M486" s="210"/>
    </row>
    <row r="487" spans="7:29" x14ac:dyDescent="0.2">
      <c r="G487" s="25">
        <f t="shared" si="84"/>
        <v>246</v>
      </c>
      <c r="H487" s="207">
        <f t="shared" si="85"/>
        <v>313</v>
      </c>
      <c r="I487" s="208" t="s">
        <v>44</v>
      </c>
      <c r="J487" s="209">
        <f>J225</f>
        <v>153585</v>
      </c>
      <c r="K487" s="209">
        <f>K225</f>
        <v>1496273</v>
      </c>
      <c r="L487" s="209">
        <f>L225</f>
        <v>4513629</v>
      </c>
      <c r="M487" s="210"/>
    </row>
    <row r="488" spans="7:29" x14ac:dyDescent="0.2">
      <c r="G488" s="25">
        <f t="shared" si="84"/>
        <v>269</v>
      </c>
      <c r="H488" s="207">
        <f t="shared" si="85"/>
        <v>342</v>
      </c>
      <c r="I488" s="208" t="s">
        <v>45</v>
      </c>
      <c r="J488" s="209">
        <f>J248</f>
        <v>154533</v>
      </c>
      <c r="K488" s="209">
        <f>K248</f>
        <v>1504521</v>
      </c>
      <c r="L488" s="209">
        <f>L248</f>
        <v>4567411</v>
      </c>
      <c r="M488" s="210"/>
    </row>
    <row r="489" spans="7:29" x14ac:dyDescent="0.2">
      <c r="G489" s="25">
        <f t="shared" si="84"/>
        <v>292</v>
      </c>
      <c r="H489" s="207">
        <f t="shared" si="85"/>
        <v>371</v>
      </c>
      <c r="I489" s="208" t="s">
        <v>46</v>
      </c>
      <c r="J489" s="209">
        <f>J271</f>
        <v>176306</v>
      </c>
      <c r="K489" s="209">
        <f>K271</f>
        <v>1521789</v>
      </c>
      <c r="L489" s="209">
        <f>L271</f>
        <v>5067111</v>
      </c>
      <c r="M489" s="210"/>
    </row>
    <row r="490" spans="7:29" x14ac:dyDescent="0.2">
      <c r="H490" s="212"/>
      <c r="I490" s="218"/>
      <c r="J490" s="218"/>
      <c r="K490" s="218"/>
      <c r="L490" s="218"/>
      <c r="M490" s="215"/>
    </row>
    <row r="493" spans="7:29" x14ac:dyDescent="0.2">
      <c r="AC493" s="24">
        <f>457</f>
        <v>457</v>
      </c>
    </row>
  </sheetData>
  <phoneticPr fontId="8" type="noConversion"/>
  <pageMargins left="0.75" right="0.75" top="1" bottom="1" header="0.5" footer="0.5"/>
  <pageSetup scale="62" orientation="landscape" r:id="rId1"/>
  <headerFooter alignWithMargins="0"/>
  <rowBreaks count="16" manualBreakCount="16">
    <brk id="23" max="16383" man="1"/>
    <brk id="46" max="16383" man="1"/>
    <brk id="69" max="16383" man="1"/>
    <brk id="92" max="16383" man="1"/>
    <brk id="115" max="16383" man="1"/>
    <brk id="138" max="16383" man="1"/>
    <brk id="161" max="16383" man="1"/>
    <brk id="184" max="16383" man="1"/>
    <brk id="207" max="16383" man="1"/>
    <brk id="230" max="16383" man="1"/>
    <brk id="253" max="16383" man="1"/>
    <brk id="276" max="16383" man="1"/>
    <brk id="300" max="16383" man="1"/>
    <brk id="340" max="16383" man="1"/>
    <brk id="384" max="16383" man="1"/>
    <brk id="434" max="16383" man="1"/>
  </rowBreaks>
  <colBreaks count="1" manualBreakCount="1">
    <brk id="1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E2DE-B2A8-4E5D-854D-80E7573887EA}">
  <sheetPr>
    <tabColor theme="0"/>
  </sheetPr>
  <dimension ref="A1:AD490"/>
  <sheetViews>
    <sheetView showGridLines="0" topLeftCell="A265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9" width="9.140625" style="25"/>
    <col min="10" max="10" width="9.28515625" style="25" bestFit="1" customWidth="1"/>
    <col min="11" max="11" width="9.5703125" style="25" bestFit="1" customWidth="1"/>
    <col min="12" max="12" width="11.42578125" style="25" customWidth="1"/>
    <col min="13" max="13" width="2.5703125" style="25" customWidth="1"/>
    <col min="14" max="14" width="11" style="25" bestFit="1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20">
        <v>39817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47">
        <f t="shared" ref="I4:I11" si="0">SUM(D4:H4)</f>
        <v>2</v>
      </c>
      <c r="J4" s="48">
        <v>513</v>
      </c>
      <c r="K4" s="48">
        <v>0</v>
      </c>
      <c r="L4" s="48">
        <v>32672</v>
      </c>
      <c r="M4" s="49"/>
      <c r="N4" s="50">
        <f>'2008'!N257+(J4/1000)</f>
        <v>18534.704999999998</v>
      </c>
      <c r="O4" s="50">
        <f>'2008'!O257+(K4/1000)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si="0"/>
        <v>6</v>
      </c>
      <c r="J5" s="48">
        <v>16157</v>
      </c>
      <c r="K5" s="48">
        <v>1454</v>
      </c>
      <c r="L5" s="48">
        <v>302437</v>
      </c>
      <c r="M5" s="52"/>
      <c r="N5" s="50">
        <f>'2008'!N258+(J5/1000)</f>
        <v>47206.148000000001</v>
      </c>
      <c r="O5" s="50">
        <f>'2008'!O258+(K5/1000)</f>
        <v>3751.2190000000032</v>
      </c>
      <c r="P5" s="53"/>
      <c r="Q5" s="229"/>
      <c r="R5" s="23"/>
    </row>
    <row r="6" spans="1:18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33</v>
      </c>
      <c r="K6" s="48">
        <v>0</v>
      </c>
      <c r="L6" s="48">
        <v>0</v>
      </c>
      <c r="M6" s="52"/>
      <c r="N6" s="50">
        <f>'2008'!N259+(J6/1000)</f>
        <v>298.13199999999978</v>
      </c>
      <c r="O6" s="50">
        <f>'2008'!O259+(K6/1000)</f>
        <v>0</v>
      </c>
      <c r="P6" s="53"/>
      <c r="Q6" s="23"/>
      <c r="R6" s="23"/>
    </row>
    <row r="7" spans="1:18" x14ac:dyDescent="0.2">
      <c r="A7" s="42" t="s">
        <v>107</v>
      </c>
      <c r="B7" s="43"/>
      <c r="C7" s="44"/>
      <c r="D7" s="45">
        <v>2</v>
      </c>
      <c r="E7" s="46">
        <v>0</v>
      </c>
      <c r="F7" s="46">
        <v>1</v>
      </c>
      <c r="G7" s="46">
        <v>3</v>
      </c>
      <c r="H7" s="46">
        <v>3</v>
      </c>
      <c r="I7" s="47">
        <f t="shared" si="0"/>
        <v>9</v>
      </c>
      <c r="J7" s="48">
        <v>4310</v>
      </c>
      <c r="K7" s="48">
        <v>490</v>
      </c>
      <c r="L7" s="48">
        <v>35966</v>
      </c>
      <c r="M7" s="52"/>
      <c r="N7" s="50">
        <f>'2008'!N260+(J7/1000)</f>
        <v>12876.821000000004</v>
      </c>
      <c r="O7" s="50">
        <f>'2008'!O260+(K7/1000)</f>
        <v>1112.2549999999994</v>
      </c>
      <c r="P7" s="53"/>
      <c r="Q7" s="23"/>
      <c r="R7" s="23"/>
    </row>
    <row r="8" spans="1:18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2412</v>
      </c>
      <c r="K8" s="48">
        <v>294</v>
      </c>
      <c r="L8" s="48">
        <v>74141</v>
      </c>
      <c r="M8" s="52"/>
      <c r="N8" s="50">
        <f>'2008'!N261+(J8/1000)</f>
        <v>5925.6790000000028</v>
      </c>
      <c r="O8" s="50">
        <f>'2008'!O261+(K8/1000)</f>
        <v>615.28999999999962</v>
      </c>
      <c r="P8" s="53"/>
      <c r="Q8" s="23"/>
      <c r="R8" s="23"/>
    </row>
    <row r="9" spans="1:18" x14ac:dyDescent="0.2">
      <c r="A9" s="42" t="s">
        <v>109</v>
      </c>
      <c r="B9" s="43"/>
      <c r="C9" s="44"/>
      <c r="D9" s="45">
        <v>0</v>
      </c>
      <c r="E9" s="46">
        <v>0</v>
      </c>
      <c r="F9" s="46">
        <v>0</v>
      </c>
      <c r="G9" s="46">
        <v>2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'2008'!N262+(J9/1000)</f>
        <v>1518.1</v>
      </c>
      <c r="O9" s="50">
        <f>'2008'!O262+(K9/1000)</f>
        <v>10</v>
      </c>
      <c r="P9" s="53"/>
      <c r="Q9" s="23"/>
      <c r="R9" s="23"/>
    </row>
    <row r="10" spans="1:18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2</v>
      </c>
      <c r="H10" s="46">
        <v>2</v>
      </c>
      <c r="I10" s="47">
        <f t="shared" si="0"/>
        <v>10</v>
      </c>
      <c r="J10" s="48">
        <v>27634</v>
      </c>
      <c r="K10" s="48">
        <v>3544</v>
      </c>
      <c r="L10" s="48">
        <v>265912</v>
      </c>
      <c r="M10" s="52"/>
      <c r="N10" s="50">
        <f>'2008'!N263+(J10/1000)</f>
        <v>18240.869000000002</v>
      </c>
      <c r="O10" s="50">
        <f>'2008'!O263+(K10/1000)</f>
        <v>2223.1779999999999</v>
      </c>
      <c r="P10" s="53"/>
      <c r="Q10" s="23"/>
      <c r="R10" s="23"/>
    </row>
    <row r="11" spans="1:18" x14ac:dyDescent="0.2">
      <c r="A11" s="42" t="s">
        <v>111</v>
      </c>
      <c r="B11" s="43"/>
      <c r="C11" s="44"/>
      <c r="D11" s="45">
        <v>0</v>
      </c>
      <c r="E11" s="46">
        <v>0</v>
      </c>
      <c r="F11" s="46">
        <v>0</v>
      </c>
      <c r="G11" s="46">
        <v>4</v>
      </c>
      <c r="H11" s="46">
        <v>0</v>
      </c>
      <c r="I11" s="55">
        <f t="shared" si="0"/>
        <v>4</v>
      </c>
      <c r="J11" s="48">
        <v>0</v>
      </c>
      <c r="K11" s="56">
        <v>0</v>
      </c>
      <c r="L11" s="56">
        <v>0</v>
      </c>
      <c r="M11" s="57"/>
      <c r="N11" s="50">
        <f>'2008'!N264+(J11/1000)</f>
        <v>1434.6749999999997</v>
      </c>
      <c r="O11" s="50">
        <f>'2008'!O264+(K11/1000)</f>
        <v>0.29799999999999999</v>
      </c>
      <c r="P11" s="58"/>
      <c r="Q11" s="23"/>
      <c r="R11" s="23"/>
    </row>
    <row r="12" spans="1:18" ht="14.25" x14ac:dyDescent="0.2">
      <c r="A12" s="59"/>
      <c r="B12" s="60"/>
      <c r="C12" s="61" t="s">
        <v>77</v>
      </c>
      <c r="D12" s="62">
        <f t="shared" ref="D12:L12" si="1">SUM(D4:D11)</f>
        <v>13</v>
      </c>
      <c r="E12" s="62">
        <f t="shared" si="1"/>
        <v>0</v>
      </c>
      <c r="F12" s="62">
        <f t="shared" si="1"/>
        <v>5</v>
      </c>
      <c r="G12" s="62">
        <f t="shared" si="1"/>
        <v>13</v>
      </c>
      <c r="H12" s="62">
        <f t="shared" si="1"/>
        <v>5</v>
      </c>
      <c r="I12" s="63">
        <f t="shared" si="1"/>
        <v>36</v>
      </c>
      <c r="J12" s="64">
        <f t="shared" si="1"/>
        <v>51059</v>
      </c>
      <c r="K12" s="65">
        <f t="shared" si="1"/>
        <v>5782</v>
      </c>
      <c r="L12" s="66">
        <f t="shared" si="1"/>
        <v>711128</v>
      </c>
      <c r="M12" s="67"/>
      <c r="N12" s="68">
        <f>SUM(N4:N11)</f>
        <v>106035.12900000003</v>
      </c>
      <c r="O12" s="69">
        <f>SUM(O4:O11)</f>
        <v>9543.9600000000046</v>
      </c>
      <c r="P12" s="70"/>
      <c r="Q12" s="71"/>
      <c r="R12" s="71"/>
    </row>
    <row r="13" spans="1:18" ht="14.25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77"/>
      <c r="K13" s="77"/>
      <c r="L13" s="77"/>
      <c r="M13" s="50"/>
      <c r="N13" s="83"/>
      <c r="O13" s="50"/>
      <c r="P13" s="53"/>
      <c r="Q13" s="23"/>
      <c r="R13" s="23"/>
    </row>
    <row r="14" spans="1:18" x14ac:dyDescent="0.2">
      <c r="A14" s="79" t="s">
        <v>112</v>
      </c>
      <c r="B14" s="80"/>
      <c r="C14" s="81"/>
      <c r="D14" s="45">
        <v>0</v>
      </c>
      <c r="E14" s="46">
        <v>0</v>
      </c>
      <c r="F14" s="46">
        <v>0</v>
      </c>
      <c r="G14" s="46">
        <v>103</v>
      </c>
      <c r="H14" s="46">
        <v>0</v>
      </c>
      <c r="I14" s="47">
        <f>SUM(D14:H14)</f>
        <v>103</v>
      </c>
      <c r="J14" s="82">
        <v>0</v>
      </c>
      <c r="K14" s="82">
        <v>0</v>
      </c>
      <c r="L14" s="82">
        <v>0</v>
      </c>
      <c r="M14" s="50"/>
      <c r="N14" s="83">
        <f>'2008'!N267+(J14/1000)</f>
        <v>421154.641</v>
      </c>
      <c r="O14" s="50">
        <f>'2008'!O267+(K14/1000)</f>
        <v>561267.08500000054</v>
      </c>
      <c r="P14" s="53"/>
      <c r="Q14" s="23"/>
      <c r="R14" s="23"/>
    </row>
    <row r="15" spans="1:18" x14ac:dyDescent="0.2">
      <c r="A15" s="79" t="s">
        <v>113</v>
      </c>
      <c r="B15" s="80"/>
      <c r="C15" s="81"/>
      <c r="D15" s="45">
        <v>8</v>
      </c>
      <c r="E15" s="46">
        <v>5</v>
      </c>
      <c r="F15" s="46">
        <v>0</v>
      </c>
      <c r="G15" s="46">
        <v>9</v>
      </c>
      <c r="H15" s="46">
        <v>2</v>
      </c>
      <c r="I15" s="47">
        <f>SUM(D15:H15)</f>
        <v>24</v>
      </c>
      <c r="J15" s="82">
        <v>7013</v>
      </c>
      <c r="K15" s="82">
        <v>23246</v>
      </c>
      <c r="L15" s="82">
        <v>445351</v>
      </c>
      <c r="M15" s="50"/>
      <c r="N15" s="83">
        <f>'2008'!N268+(J15/1000)</f>
        <v>58561.23799999999</v>
      </c>
      <c r="O15" s="50">
        <f>'2008'!O268+(K15/1000)</f>
        <v>62135.702000000005</v>
      </c>
      <c r="P15" s="53"/>
      <c r="Q15" s="23"/>
      <c r="R15" s="23"/>
    </row>
    <row r="16" spans="1:18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19">
        <v>0</v>
      </c>
      <c r="K16" s="219">
        <v>0</v>
      </c>
      <c r="L16" s="219">
        <v>0</v>
      </c>
      <c r="M16" s="147"/>
      <c r="N16" s="220">
        <f>'2008'!N269+(J16/1000)</f>
        <v>440.27299999999997</v>
      </c>
      <c r="O16" s="50">
        <f>'2008'!O269+(K16/1000)</f>
        <v>162.18400000000008</v>
      </c>
      <c r="P16" s="58"/>
      <c r="Q16" s="23"/>
      <c r="R16" s="23"/>
    </row>
    <row r="17" spans="1:18" ht="14.25" x14ac:dyDescent="0.2">
      <c r="A17" s="59"/>
      <c r="B17" s="60"/>
      <c r="C17" s="61" t="s">
        <v>78</v>
      </c>
      <c r="D17" s="84">
        <f t="shared" ref="D17:L17" si="2">SUM(D14:D16)</f>
        <v>8</v>
      </c>
      <c r="E17" s="62">
        <f t="shared" si="2"/>
        <v>5</v>
      </c>
      <c r="F17" s="62">
        <f t="shared" si="2"/>
        <v>0</v>
      </c>
      <c r="G17" s="62">
        <f t="shared" si="2"/>
        <v>115</v>
      </c>
      <c r="H17" s="62">
        <f t="shared" si="2"/>
        <v>2</v>
      </c>
      <c r="I17" s="63">
        <f t="shared" si="2"/>
        <v>130</v>
      </c>
      <c r="J17" s="64">
        <f t="shared" si="2"/>
        <v>7013</v>
      </c>
      <c r="K17" s="65">
        <f t="shared" si="2"/>
        <v>23246</v>
      </c>
      <c r="L17" s="66">
        <f t="shared" si="2"/>
        <v>445351</v>
      </c>
      <c r="M17" s="67"/>
      <c r="N17" s="221">
        <f>SUM(N14:N16)</f>
        <v>480156.152</v>
      </c>
      <c r="O17" s="69">
        <f>SUM(O14:O16)</f>
        <v>623564.9710000006</v>
      </c>
      <c r="P17" s="70"/>
      <c r="Q17" s="71"/>
      <c r="R17" s="71"/>
    </row>
    <row r="18" spans="1:18" ht="14.25" x14ac:dyDescent="0.2">
      <c r="A18" s="86"/>
      <c r="B18" s="87" t="s">
        <v>79</v>
      </c>
      <c r="C18" s="88"/>
      <c r="D18" s="90">
        <f t="shared" ref="D18:L18" si="3">D12+D17</f>
        <v>21</v>
      </c>
      <c r="E18" s="90">
        <f t="shared" si="3"/>
        <v>5</v>
      </c>
      <c r="F18" s="90">
        <f t="shared" si="3"/>
        <v>5</v>
      </c>
      <c r="G18" s="90">
        <f t="shared" si="3"/>
        <v>128</v>
      </c>
      <c r="H18" s="90">
        <f t="shared" si="3"/>
        <v>7</v>
      </c>
      <c r="I18" s="91">
        <f t="shared" si="3"/>
        <v>166</v>
      </c>
      <c r="J18" s="92">
        <f t="shared" si="3"/>
        <v>58072</v>
      </c>
      <c r="K18" s="93">
        <f t="shared" si="3"/>
        <v>29028</v>
      </c>
      <c r="L18" s="93">
        <f t="shared" si="3"/>
        <v>1156479</v>
      </c>
      <c r="M18" s="94"/>
      <c r="N18" s="95">
        <f>N12+N17</f>
        <v>586191.28100000008</v>
      </c>
      <c r="O18" s="94">
        <f>O12+O17</f>
        <v>633108.93100000056</v>
      </c>
      <c r="P18" s="96"/>
      <c r="Q18" s="71"/>
      <c r="R18" s="71"/>
    </row>
    <row r="19" spans="1:18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  <c r="Q19" s="23"/>
      <c r="R19" s="23"/>
    </row>
    <row r="20" spans="1:18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  <c r="Q20" s="23"/>
      <c r="R20" s="23"/>
    </row>
    <row r="21" spans="1:18" ht="13.5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  <c r="Q21" s="23"/>
      <c r="R21" s="23"/>
    </row>
    <row r="22" spans="1:18" ht="19.5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  <c r="Q22" s="23"/>
      <c r="R22" s="23"/>
    </row>
    <row r="23" spans="1:18" ht="19.5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603650.28100000008</v>
      </c>
      <c r="O23" s="121">
        <f>O18+O19</f>
        <v>639088.93100000056</v>
      </c>
      <c r="P23" s="119"/>
      <c r="Q23" s="23"/>
      <c r="R23" s="23"/>
    </row>
    <row r="24" spans="1:18" ht="23.25" x14ac:dyDescent="0.35">
      <c r="A24" s="120">
        <f>A1+31</f>
        <v>39848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  <c r="Q24" s="23"/>
      <c r="R24" s="23"/>
    </row>
    <row r="25" spans="1:18" ht="14.25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  <c r="Q25" s="23"/>
      <c r="R25" s="23"/>
    </row>
    <row r="26" spans="1:18" ht="14.25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  <c r="Q26" s="23"/>
      <c r="R26" s="23"/>
    </row>
    <row r="27" spans="1:18" x14ac:dyDescent="0.2">
      <c r="A27" s="42" t="s">
        <v>105</v>
      </c>
      <c r="B27" s="43"/>
      <c r="C27" s="44"/>
      <c r="D27" s="45">
        <v>0</v>
      </c>
      <c r="E27" s="46">
        <v>0</v>
      </c>
      <c r="F27" s="46">
        <v>0</v>
      </c>
      <c r="G27" s="46">
        <v>2</v>
      </c>
      <c r="H27" s="46">
        <v>0</v>
      </c>
      <c r="I27" s="47">
        <f t="shared" ref="I27:I34" si="4">SUM(D27:H27)</f>
        <v>2</v>
      </c>
      <c r="J27" s="48">
        <v>0</v>
      </c>
      <c r="K27" s="48">
        <v>0</v>
      </c>
      <c r="L27" s="48">
        <v>0</v>
      </c>
      <c r="M27" s="49"/>
      <c r="N27" s="50">
        <f>N4+(J27/1000)</f>
        <v>18534.704999999998</v>
      </c>
      <c r="O27" s="50">
        <f t="shared" ref="N27:O34" si="5">O4+(K27/1000)</f>
        <v>1831.7200000000003</v>
      </c>
      <c r="P27" s="51"/>
      <c r="Q27" s="23"/>
      <c r="R27" s="23"/>
    </row>
    <row r="28" spans="1:18" x14ac:dyDescent="0.2">
      <c r="A28" s="42" t="s">
        <v>106</v>
      </c>
      <c r="B28" s="43"/>
      <c r="C28" s="44"/>
      <c r="D28" s="45">
        <v>3</v>
      </c>
      <c r="E28" s="46">
        <v>0</v>
      </c>
      <c r="F28" s="46">
        <v>1</v>
      </c>
      <c r="G28" s="46">
        <v>2</v>
      </c>
      <c r="H28" s="46">
        <v>0</v>
      </c>
      <c r="I28" s="47">
        <f t="shared" si="4"/>
        <v>6</v>
      </c>
      <c r="J28" s="48">
        <v>15133</v>
      </c>
      <c r="K28" s="48">
        <v>1364</v>
      </c>
      <c r="L28" s="48">
        <v>271461</v>
      </c>
      <c r="M28" s="52"/>
      <c r="N28" s="50">
        <f t="shared" si="5"/>
        <v>47221.281000000003</v>
      </c>
      <c r="O28" s="50">
        <f t="shared" si="5"/>
        <v>3752.5830000000033</v>
      </c>
      <c r="P28" s="53"/>
      <c r="Q28" s="23"/>
      <c r="R28" s="23"/>
    </row>
    <row r="29" spans="1:18" x14ac:dyDescent="0.2">
      <c r="A29" s="42" t="s">
        <v>117</v>
      </c>
      <c r="B29" s="43"/>
      <c r="C29" s="44"/>
      <c r="D29" s="45">
        <v>0</v>
      </c>
      <c r="E29" s="46">
        <v>0</v>
      </c>
      <c r="F29" s="46">
        <v>0</v>
      </c>
      <c r="G29" s="46">
        <v>1</v>
      </c>
      <c r="H29" s="46">
        <v>0</v>
      </c>
      <c r="I29" s="47">
        <f t="shared" si="4"/>
        <v>1</v>
      </c>
      <c r="J29" s="48">
        <v>13</v>
      </c>
      <c r="K29" s="48">
        <v>0</v>
      </c>
      <c r="L29" s="48">
        <v>0</v>
      </c>
      <c r="M29" s="52"/>
      <c r="N29" s="50">
        <f t="shared" si="5"/>
        <v>298.14499999999975</v>
      </c>
      <c r="O29" s="50">
        <f t="shared" si="5"/>
        <v>0</v>
      </c>
      <c r="P29" s="53"/>
      <c r="Q29" s="23"/>
      <c r="R29" s="23"/>
    </row>
    <row r="30" spans="1:18" x14ac:dyDescent="0.2">
      <c r="A30" s="42" t="s">
        <v>107</v>
      </c>
      <c r="B30" s="43"/>
      <c r="C30" s="44"/>
      <c r="D30" s="45">
        <v>2</v>
      </c>
      <c r="E30" s="46">
        <v>0</v>
      </c>
      <c r="F30" s="46">
        <v>1</v>
      </c>
      <c r="G30" s="46">
        <v>3</v>
      </c>
      <c r="H30" s="46">
        <v>3</v>
      </c>
      <c r="I30" s="47">
        <f t="shared" si="4"/>
        <v>9</v>
      </c>
      <c r="J30" s="48">
        <v>4061</v>
      </c>
      <c r="K30" s="48">
        <v>453</v>
      </c>
      <c r="L30" s="48">
        <v>28373</v>
      </c>
      <c r="M30" s="52"/>
      <c r="N30" s="50">
        <f t="shared" si="5"/>
        <v>12880.882000000003</v>
      </c>
      <c r="O30" s="50">
        <f t="shared" si="5"/>
        <v>1112.7079999999994</v>
      </c>
      <c r="P30" s="53"/>
      <c r="Q30" s="23"/>
      <c r="R30" s="23"/>
    </row>
    <row r="31" spans="1:18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2238</v>
      </c>
      <c r="K31" s="48">
        <v>273</v>
      </c>
      <c r="L31" s="48">
        <v>69810</v>
      </c>
      <c r="M31" s="52"/>
      <c r="N31" s="50">
        <f t="shared" si="5"/>
        <v>5927.9170000000031</v>
      </c>
      <c r="O31" s="50">
        <f t="shared" si="5"/>
        <v>615.56299999999965</v>
      </c>
      <c r="P31" s="53"/>
      <c r="Q31" s="23"/>
      <c r="R31" s="23"/>
    </row>
    <row r="32" spans="1:18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0</v>
      </c>
      <c r="G32" s="46">
        <v>2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  <c r="Q32" s="23"/>
      <c r="R32" s="23"/>
    </row>
    <row r="33" spans="1:18" x14ac:dyDescent="0.2">
      <c r="A33" s="42" t="s">
        <v>110</v>
      </c>
      <c r="B33" s="43"/>
      <c r="C33" s="44"/>
      <c r="D33" s="45">
        <v>3</v>
      </c>
      <c r="E33" s="46">
        <v>0</v>
      </c>
      <c r="F33" s="46">
        <v>1</v>
      </c>
      <c r="G33" s="46">
        <v>4</v>
      </c>
      <c r="H33" s="46">
        <v>2</v>
      </c>
      <c r="I33" s="47">
        <f t="shared" si="4"/>
        <v>10</v>
      </c>
      <c r="J33" s="48">
        <v>25181</v>
      </c>
      <c r="K33" s="48">
        <v>3253</v>
      </c>
      <c r="L33" s="48">
        <v>230117</v>
      </c>
      <c r="M33" s="52"/>
      <c r="N33" s="50">
        <f t="shared" si="5"/>
        <v>18266.050000000003</v>
      </c>
      <c r="O33" s="50">
        <f t="shared" si="5"/>
        <v>2226.431</v>
      </c>
      <c r="P33" s="53"/>
      <c r="Q33" s="23"/>
      <c r="R33" s="23"/>
    </row>
    <row r="34" spans="1:18" x14ac:dyDescent="0.2">
      <c r="A34" s="42" t="s">
        <v>111</v>
      </c>
      <c r="B34" s="43"/>
      <c r="C34" s="44"/>
      <c r="D34" s="45">
        <v>0</v>
      </c>
      <c r="E34" s="46">
        <v>0</v>
      </c>
      <c r="F34" s="46">
        <v>0</v>
      </c>
      <c r="G34" s="46">
        <v>4</v>
      </c>
      <c r="H34" s="46">
        <v>0</v>
      </c>
      <c r="I34" s="55">
        <f t="shared" si="4"/>
        <v>4</v>
      </c>
      <c r="J34" s="48">
        <v>0</v>
      </c>
      <c r="K34" s="56">
        <v>0</v>
      </c>
      <c r="L34" s="56">
        <v>0</v>
      </c>
      <c r="M34" s="57"/>
      <c r="N34" s="50">
        <f t="shared" si="5"/>
        <v>1434.6749999999997</v>
      </c>
      <c r="O34" s="50">
        <f t="shared" si="5"/>
        <v>0.29799999999999999</v>
      </c>
      <c r="P34" s="58"/>
      <c r="Q34" s="23"/>
      <c r="R34" s="23"/>
    </row>
    <row r="35" spans="1:18" ht="14.25" x14ac:dyDescent="0.2">
      <c r="A35" s="59"/>
      <c r="B35" s="60"/>
      <c r="C35" s="61" t="s">
        <v>77</v>
      </c>
      <c r="D35" s="62">
        <f t="shared" ref="D35:L35" si="6">SUM(D27:D34)</f>
        <v>9</v>
      </c>
      <c r="E35" s="62">
        <f t="shared" si="6"/>
        <v>0</v>
      </c>
      <c r="F35" s="62">
        <f t="shared" si="6"/>
        <v>4</v>
      </c>
      <c r="G35" s="62">
        <f t="shared" si="6"/>
        <v>18</v>
      </c>
      <c r="H35" s="62">
        <f t="shared" si="6"/>
        <v>5</v>
      </c>
      <c r="I35" s="63">
        <f t="shared" si="6"/>
        <v>36</v>
      </c>
      <c r="J35" s="64">
        <f t="shared" si="6"/>
        <v>46626</v>
      </c>
      <c r="K35" s="65">
        <f t="shared" si="6"/>
        <v>5343</v>
      </c>
      <c r="L35" s="66">
        <f t="shared" si="6"/>
        <v>599761</v>
      </c>
      <c r="M35" s="67"/>
      <c r="N35" s="68">
        <f>SUM(N27:N34)</f>
        <v>106081.75500000002</v>
      </c>
      <c r="O35" s="69">
        <f>SUM(O27:O34)</f>
        <v>9549.3030000000035</v>
      </c>
      <c r="P35" s="70"/>
      <c r="Q35" s="71"/>
      <c r="R35" s="71"/>
    </row>
    <row r="36" spans="1:18" ht="14.25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77"/>
      <c r="K36" s="77"/>
      <c r="L36" s="77"/>
      <c r="M36" s="50"/>
      <c r="N36" s="83"/>
      <c r="O36" s="50"/>
      <c r="P36" s="53"/>
      <c r="Q36" s="23"/>
      <c r="R36" s="23"/>
    </row>
    <row r="37" spans="1:18" x14ac:dyDescent="0.2">
      <c r="A37" s="79" t="s">
        <v>112</v>
      </c>
      <c r="B37" s="80"/>
      <c r="C37" s="81"/>
      <c r="D37" s="45">
        <v>0</v>
      </c>
      <c r="E37" s="46">
        <v>0</v>
      </c>
      <c r="F37" s="46">
        <v>0</v>
      </c>
      <c r="G37" s="46">
        <v>103</v>
      </c>
      <c r="H37" s="46">
        <v>0</v>
      </c>
      <c r="I37" s="47">
        <f>SUM(D37:H37)</f>
        <v>103</v>
      </c>
      <c r="J37" s="82">
        <v>0</v>
      </c>
      <c r="K37" s="82">
        <v>0</v>
      </c>
      <c r="L37" s="82">
        <v>0</v>
      </c>
      <c r="M37" s="50"/>
      <c r="N37" s="83">
        <f t="shared" ref="N37:O39" si="7">N14+(J37/1000)</f>
        <v>421154.641</v>
      </c>
      <c r="O37" s="50">
        <f t="shared" si="7"/>
        <v>561267.08500000054</v>
      </c>
      <c r="P37" s="53"/>
      <c r="Q37" s="23"/>
      <c r="R37" s="23"/>
    </row>
    <row r="38" spans="1:18" x14ac:dyDescent="0.2">
      <c r="A38" s="79" t="s">
        <v>113</v>
      </c>
      <c r="B38" s="80"/>
      <c r="C38" s="81"/>
      <c r="D38" s="45">
        <v>8</v>
      </c>
      <c r="E38" s="46">
        <v>5</v>
      </c>
      <c r="F38" s="46">
        <v>0</v>
      </c>
      <c r="G38" s="46">
        <v>9</v>
      </c>
      <c r="H38" s="46">
        <v>2</v>
      </c>
      <c r="I38" s="47">
        <f>SUM(D38:H38)</f>
        <v>24</v>
      </c>
      <c r="J38" s="82">
        <v>5891</v>
      </c>
      <c r="K38" s="82">
        <v>20646</v>
      </c>
      <c r="L38" s="82">
        <v>405981</v>
      </c>
      <c r="M38" s="50"/>
      <c r="N38" s="83">
        <f t="shared" si="7"/>
        <v>58567.128999999994</v>
      </c>
      <c r="O38" s="50">
        <f t="shared" si="7"/>
        <v>62156.348000000005</v>
      </c>
      <c r="P38" s="53"/>
      <c r="Q38" s="23"/>
      <c r="R38" s="23"/>
    </row>
    <row r="39" spans="1:18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19">
        <v>0</v>
      </c>
      <c r="K39" s="219">
        <v>0</v>
      </c>
      <c r="L39" s="219">
        <v>0</v>
      </c>
      <c r="M39" s="147"/>
      <c r="N39" s="220">
        <f t="shared" si="7"/>
        <v>440.27299999999997</v>
      </c>
      <c r="O39" s="50">
        <f t="shared" si="7"/>
        <v>162.18400000000008</v>
      </c>
      <c r="P39" s="58"/>
      <c r="Q39" s="23"/>
      <c r="R39" s="23"/>
    </row>
    <row r="40" spans="1:18" ht="14.25" x14ac:dyDescent="0.2">
      <c r="A40" s="59"/>
      <c r="B40" s="60"/>
      <c r="C40" s="61" t="s">
        <v>78</v>
      </c>
      <c r="D40" s="84">
        <f t="shared" ref="D40:L40" si="8">SUM(D37:D39)</f>
        <v>8</v>
      </c>
      <c r="E40" s="62">
        <f t="shared" si="8"/>
        <v>5</v>
      </c>
      <c r="F40" s="62">
        <f t="shared" si="8"/>
        <v>0</v>
      </c>
      <c r="G40" s="62">
        <f t="shared" si="8"/>
        <v>115</v>
      </c>
      <c r="H40" s="62">
        <f t="shared" si="8"/>
        <v>2</v>
      </c>
      <c r="I40" s="63">
        <f t="shared" si="8"/>
        <v>130</v>
      </c>
      <c r="J40" s="64">
        <f t="shared" si="8"/>
        <v>5891</v>
      </c>
      <c r="K40" s="65">
        <f t="shared" si="8"/>
        <v>20646</v>
      </c>
      <c r="L40" s="66">
        <f t="shared" si="8"/>
        <v>405981</v>
      </c>
      <c r="M40" s="67"/>
      <c r="N40" s="221">
        <f>SUM(N37:N39)</f>
        <v>480162.04300000001</v>
      </c>
      <c r="O40" s="69">
        <f>SUM(O37:O39)</f>
        <v>623585.61700000055</v>
      </c>
      <c r="P40" s="70"/>
      <c r="Q40" s="71"/>
      <c r="R40" s="71"/>
    </row>
    <row r="41" spans="1:18" ht="14.25" x14ac:dyDescent="0.2">
      <c r="A41" s="86"/>
      <c r="B41" s="87" t="s">
        <v>79</v>
      </c>
      <c r="C41" s="88"/>
      <c r="D41" s="90">
        <f t="shared" ref="D41:L41" si="9">D35+D40</f>
        <v>17</v>
      </c>
      <c r="E41" s="90">
        <f t="shared" si="9"/>
        <v>5</v>
      </c>
      <c r="F41" s="90">
        <f t="shared" si="9"/>
        <v>4</v>
      </c>
      <c r="G41" s="90">
        <f t="shared" si="9"/>
        <v>133</v>
      </c>
      <c r="H41" s="90">
        <f t="shared" si="9"/>
        <v>7</v>
      </c>
      <c r="I41" s="91">
        <f t="shared" si="9"/>
        <v>166</v>
      </c>
      <c r="J41" s="92">
        <f t="shared" si="9"/>
        <v>52517</v>
      </c>
      <c r="K41" s="93">
        <f t="shared" si="9"/>
        <v>25989</v>
      </c>
      <c r="L41" s="93">
        <f t="shared" si="9"/>
        <v>1005742</v>
      </c>
      <c r="M41" s="94"/>
      <c r="N41" s="95">
        <f>N35+N40</f>
        <v>586243.79800000007</v>
      </c>
      <c r="O41" s="94">
        <f>O35+O40</f>
        <v>633134.92000000051</v>
      </c>
      <c r="P41" s="96"/>
      <c r="Q41" s="71"/>
      <c r="R41" s="71"/>
    </row>
    <row r="42" spans="1:18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  <c r="Q42" s="23"/>
      <c r="R42" s="23"/>
    </row>
    <row r="43" spans="1:18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  <c r="Q43" s="23"/>
      <c r="R43" s="23"/>
    </row>
    <row r="44" spans="1:18" ht="13.5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  <c r="Q44" s="23"/>
      <c r="R44" s="23"/>
    </row>
    <row r="45" spans="1:18" ht="19.5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  <c r="Q45" s="23"/>
      <c r="R45" s="23"/>
    </row>
    <row r="46" spans="1:18" ht="19.5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603702.79800000007</v>
      </c>
      <c r="O46" s="121">
        <f>O41+O42</f>
        <v>639114.92000000051</v>
      </c>
      <c r="P46" s="119"/>
      <c r="Q46" s="23"/>
      <c r="R46" s="23"/>
    </row>
    <row r="47" spans="1:18" ht="23.25" x14ac:dyDescent="0.35">
      <c r="A47" s="120">
        <f>A24+31</f>
        <v>39879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  <c r="Q47" s="23"/>
      <c r="R47" s="23"/>
    </row>
    <row r="48" spans="1:18" ht="14.25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  <c r="Q48" s="23"/>
      <c r="R48" s="23"/>
    </row>
    <row r="49" spans="1:18" ht="14.25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9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  <c r="Q49" s="23"/>
      <c r="R49" s="23"/>
    </row>
    <row r="50" spans="1:18" x14ac:dyDescent="0.2">
      <c r="A50" s="42" t="s">
        <v>105</v>
      </c>
      <c r="B50" s="43"/>
      <c r="C50" s="44"/>
      <c r="D50" s="45">
        <v>0</v>
      </c>
      <c r="E50" s="46">
        <v>0</v>
      </c>
      <c r="F50" s="46">
        <v>1</v>
      </c>
      <c r="G50" s="46">
        <v>1</v>
      </c>
      <c r="H50" s="46">
        <v>0</v>
      </c>
      <c r="I50" s="47">
        <f t="shared" ref="I50:I57" si="10">SUM(D50:H50)</f>
        <v>2</v>
      </c>
      <c r="J50" s="48">
        <v>0</v>
      </c>
      <c r="K50" s="48">
        <v>0</v>
      </c>
      <c r="L50" s="48">
        <v>0</v>
      </c>
      <c r="M50" s="49"/>
      <c r="N50" s="50">
        <f t="shared" ref="N50:O57" si="11">N27+(J50/1000)</f>
        <v>18534.704999999998</v>
      </c>
      <c r="O50" s="50">
        <f t="shared" si="11"/>
        <v>1831.7200000000003</v>
      </c>
      <c r="P50" s="51"/>
      <c r="Q50" s="23"/>
      <c r="R50" s="23"/>
    </row>
    <row r="51" spans="1:18" x14ac:dyDescent="0.2">
      <c r="A51" s="42" t="s">
        <v>106</v>
      </c>
      <c r="B51" s="43"/>
      <c r="C51" s="44"/>
      <c r="D51" s="45">
        <v>3</v>
      </c>
      <c r="E51" s="46">
        <v>0</v>
      </c>
      <c r="F51" s="46">
        <v>1</v>
      </c>
      <c r="G51" s="46">
        <v>2</v>
      </c>
      <c r="H51" s="46">
        <v>0</v>
      </c>
      <c r="I51" s="47">
        <f t="shared" si="10"/>
        <v>6</v>
      </c>
      <c r="J51" s="48">
        <v>16824</v>
      </c>
      <c r="K51" s="48">
        <v>1512</v>
      </c>
      <c r="L51" s="48">
        <v>302640</v>
      </c>
      <c r="M51" s="52"/>
      <c r="N51" s="50">
        <f t="shared" si="11"/>
        <v>47238.105000000003</v>
      </c>
      <c r="O51" s="50">
        <f t="shared" si="11"/>
        <v>3754.0950000000034</v>
      </c>
      <c r="P51" s="53"/>
      <c r="Q51" s="23"/>
      <c r="R51" s="23"/>
    </row>
    <row r="52" spans="1:18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11</v>
      </c>
      <c r="K52" s="48">
        <v>0</v>
      </c>
      <c r="L52" s="48">
        <v>0</v>
      </c>
      <c r="M52" s="52"/>
      <c r="N52" s="50">
        <f t="shared" si="11"/>
        <v>298.15599999999978</v>
      </c>
      <c r="O52" s="50">
        <f t="shared" si="11"/>
        <v>0</v>
      </c>
      <c r="P52" s="53"/>
      <c r="Q52" s="23"/>
      <c r="R52" s="23"/>
    </row>
    <row r="53" spans="1:18" x14ac:dyDescent="0.2">
      <c r="A53" s="42" t="s">
        <v>107</v>
      </c>
      <c r="B53" s="43"/>
      <c r="C53" s="44"/>
      <c r="D53" s="45">
        <v>2</v>
      </c>
      <c r="E53" s="46">
        <v>0</v>
      </c>
      <c r="F53" s="46">
        <v>1</v>
      </c>
      <c r="G53" s="46">
        <v>3</v>
      </c>
      <c r="H53" s="46">
        <v>3</v>
      </c>
      <c r="I53" s="47">
        <f t="shared" si="10"/>
        <v>9</v>
      </c>
      <c r="J53" s="48">
        <v>3133</v>
      </c>
      <c r="K53" s="48">
        <v>351</v>
      </c>
      <c r="L53" s="48">
        <v>33748</v>
      </c>
      <c r="M53" s="52"/>
      <c r="N53" s="50">
        <f t="shared" si="11"/>
        <v>12884.015000000003</v>
      </c>
      <c r="O53" s="50">
        <f t="shared" si="11"/>
        <v>1113.0589999999995</v>
      </c>
      <c r="P53" s="53"/>
      <c r="Q53" s="23"/>
      <c r="R53" s="23"/>
    </row>
    <row r="54" spans="1:18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2469</v>
      </c>
      <c r="K54" s="48">
        <v>301</v>
      </c>
      <c r="L54" s="48">
        <v>76856</v>
      </c>
      <c r="M54" s="52"/>
      <c r="N54" s="50">
        <f t="shared" si="11"/>
        <v>5930.3860000000032</v>
      </c>
      <c r="O54" s="50">
        <f t="shared" si="11"/>
        <v>615.86399999999969</v>
      </c>
      <c r="P54" s="53"/>
      <c r="Q54" s="23"/>
      <c r="R54" s="23"/>
    </row>
    <row r="55" spans="1:18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0</v>
      </c>
      <c r="G55" s="46">
        <v>2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  <c r="Q55" s="23"/>
      <c r="R55" s="23"/>
    </row>
    <row r="56" spans="1:18" x14ac:dyDescent="0.2">
      <c r="A56" s="42" t="s">
        <v>110</v>
      </c>
      <c r="B56" s="43"/>
      <c r="C56" s="44"/>
      <c r="D56" s="45">
        <v>4</v>
      </c>
      <c r="E56" s="46">
        <v>0</v>
      </c>
      <c r="F56" s="46">
        <v>1</v>
      </c>
      <c r="G56" s="46">
        <v>3</v>
      </c>
      <c r="H56" s="46">
        <v>2</v>
      </c>
      <c r="I56" s="47">
        <f t="shared" si="10"/>
        <v>10</v>
      </c>
      <c r="J56" s="48">
        <v>26355</v>
      </c>
      <c r="K56" s="48">
        <v>3394</v>
      </c>
      <c r="L56" s="48">
        <v>242503</v>
      </c>
      <c r="M56" s="52"/>
      <c r="N56" s="50">
        <f t="shared" si="11"/>
        <v>18292.405000000002</v>
      </c>
      <c r="O56" s="50">
        <f t="shared" si="11"/>
        <v>2229.8249999999998</v>
      </c>
      <c r="P56" s="53"/>
      <c r="Q56" s="23"/>
      <c r="R56" s="23"/>
    </row>
    <row r="57" spans="1:18" x14ac:dyDescent="0.2">
      <c r="A57" s="42" t="s">
        <v>111</v>
      </c>
      <c r="B57" s="43"/>
      <c r="C57" s="44"/>
      <c r="D57" s="45">
        <v>0</v>
      </c>
      <c r="E57" s="46">
        <v>0</v>
      </c>
      <c r="F57" s="46">
        <v>0</v>
      </c>
      <c r="G57" s="46">
        <v>4</v>
      </c>
      <c r="H57" s="46">
        <v>0</v>
      </c>
      <c r="I57" s="55">
        <f t="shared" si="10"/>
        <v>4</v>
      </c>
      <c r="J57" s="48">
        <v>0</v>
      </c>
      <c r="K57" s="56">
        <v>0</v>
      </c>
      <c r="L57" s="56">
        <v>0</v>
      </c>
      <c r="M57" s="57"/>
      <c r="N57" s="50">
        <f t="shared" si="11"/>
        <v>1434.6749999999997</v>
      </c>
      <c r="O57" s="50">
        <f t="shared" si="11"/>
        <v>0.29799999999999999</v>
      </c>
      <c r="P57" s="58"/>
      <c r="Q57" s="23"/>
      <c r="R57" s="23"/>
    </row>
    <row r="58" spans="1:18" ht="14.25" x14ac:dyDescent="0.2">
      <c r="A58" s="59"/>
      <c r="B58" s="60"/>
      <c r="C58" s="61" t="s">
        <v>77</v>
      </c>
      <c r="D58" s="62">
        <f t="shared" ref="D58:L58" si="12">SUM(D50:D57)</f>
        <v>11</v>
      </c>
      <c r="E58" s="62">
        <f t="shared" si="12"/>
        <v>0</v>
      </c>
      <c r="F58" s="62">
        <f t="shared" si="12"/>
        <v>5</v>
      </c>
      <c r="G58" s="62">
        <f t="shared" si="12"/>
        <v>15</v>
      </c>
      <c r="H58" s="62">
        <f t="shared" si="12"/>
        <v>5</v>
      </c>
      <c r="I58" s="63">
        <f t="shared" si="12"/>
        <v>36</v>
      </c>
      <c r="J58" s="64">
        <f t="shared" si="12"/>
        <v>48792</v>
      </c>
      <c r="K58" s="65">
        <f t="shared" si="12"/>
        <v>5558</v>
      </c>
      <c r="L58" s="66">
        <f t="shared" si="12"/>
        <v>655747</v>
      </c>
      <c r="M58" s="67"/>
      <c r="N58" s="68">
        <f>SUM(N50:N57)</f>
        <v>106130.54700000001</v>
      </c>
      <c r="O58" s="69">
        <f>SUM(O50:O57)</f>
        <v>9554.8610000000026</v>
      </c>
      <c r="P58" s="70"/>
      <c r="Q58" s="71"/>
      <c r="R58" s="71"/>
    </row>
    <row r="59" spans="1:18" ht="14.25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77"/>
      <c r="K59" s="77"/>
      <c r="L59" s="77"/>
      <c r="M59" s="50"/>
      <c r="N59" s="83"/>
      <c r="O59" s="50"/>
      <c r="P59" s="53"/>
      <c r="Q59" s="23"/>
      <c r="R59" s="23"/>
    </row>
    <row r="60" spans="1:18" x14ac:dyDescent="0.2">
      <c r="A60" s="79" t="s">
        <v>112</v>
      </c>
      <c r="B60" s="80"/>
      <c r="C60" s="81"/>
      <c r="D60" s="45">
        <v>0</v>
      </c>
      <c r="E60" s="46">
        <v>0</v>
      </c>
      <c r="F60" s="46">
        <v>0</v>
      </c>
      <c r="G60" s="46">
        <v>103</v>
      </c>
      <c r="H60" s="46">
        <v>0</v>
      </c>
      <c r="I60" s="47">
        <f>SUM(D60:H60)</f>
        <v>103</v>
      </c>
      <c r="J60" s="82">
        <v>0</v>
      </c>
      <c r="K60" s="82">
        <v>0</v>
      </c>
      <c r="L60" s="82">
        <v>0</v>
      </c>
      <c r="M60" s="50"/>
      <c r="N60" s="83">
        <f t="shared" ref="N60:O62" si="13">N37+(J60/1000)</f>
        <v>421154.641</v>
      </c>
      <c r="O60" s="50">
        <f t="shared" si="13"/>
        <v>561267.08500000054</v>
      </c>
      <c r="P60" s="53"/>
      <c r="Q60" s="23"/>
      <c r="R60" s="23"/>
    </row>
    <row r="61" spans="1:18" x14ac:dyDescent="0.2">
      <c r="A61" s="79" t="s">
        <v>113</v>
      </c>
      <c r="B61" s="80"/>
      <c r="C61" s="81"/>
      <c r="D61" s="45">
        <v>7</v>
      </c>
      <c r="E61" s="46">
        <v>5</v>
      </c>
      <c r="F61" s="46">
        <v>0</v>
      </c>
      <c r="G61" s="46">
        <v>10</v>
      </c>
      <c r="H61" s="46">
        <v>2</v>
      </c>
      <c r="I61" s="47">
        <f>SUM(D61:H61)</f>
        <v>24</v>
      </c>
      <c r="J61" s="82">
        <v>6106</v>
      </c>
      <c r="K61" s="82">
        <v>21440</v>
      </c>
      <c r="L61" s="82">
        <v>422069</v>
      </c>
      <c r="M61" s="50"/>
      <c r="N61" s="83">
        <f t="shared" si="13"/>
        <v>58573.234999999993</v>
      </c>
      <c r="O61" s="50">
        <f t="shared" si="13"/>
        <v>62177.788000000008</v>
      </c>
      <c r="P61" s="53"/>
      <c r="Q61" s="23"/>
      <c r="R61" s="23"/>
    </row>
    <row r="62" spans="1:18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55">
        <f>SUM(D62:H62)</f>
        <v>3</v>
      </c>
      <c r="J62" s="219">
        <v>0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  <c r="Q62" s="23"/>
      <c r="R62" s="23"/>
    </row>
    <row r="63" spans="1:18" ht="14.25" x14ac:dyDescent="0.2">
      <c r="A63" s="59"/>
      <c r="B63" s="60"/>
      <c r="C63" s="61" t="s">
        <v>78</v>
      </c>
      <c r="D63" s="84">
        <f t="shared" ref="D63:L63" si="14">SUM(D60:D62)</f>
        <v>7</v>
      </c>
      <c r="E63" s="62">
        <f t="shared" si="14"/>
        <v>5</v>
      </c>
      <c r="F63" s="62">
        <f t="shared" si="14"/>
        <v>0</v>
      </c>
      <c r="G63" s="62">
        <f t="shared" si="14"/>
        <v>116</v>
      </c>
      <c r="H63" s="62">
        <f t="shared" si="14"/>
        <v>2</v>
      </c>
      <c r="I63" s="63">
        <f t="shared" si="14"/>
        <v>130</v>
      </c>
      <c r="J63" s="64">
        <f t="shared" si="14"/>
        <v>6106</v>
      </c>
      <c r="K63" s="65">
        <f t="shared" si="14"/>
        <v>21440</v>
      </c>
      <c r="L63" s="66">
        <f t="shared" si="14"/>
        <v>422069</v>
      </c>
      <c r="M63" s="67"/>
      <c r="N63" s="221">
        <f>SUM(N60:N62)</f>
        <v>480168.14899999998</v>
      </c>
      <c r="O63" s="69">
        <f>SUM(O60:O62)</f>
        <v>623607.05700000061</v>
      </c>
      <c r="P63" s="70"/>
      <c r="Q63" s="71"/>
      <c r="R63" s="71"/>
    </row>
    <row r="64" spans="1:18" ht="14.25" x14ac:dyDescent="0.2">
      <c r="A64" s="86"/>
      <c r="B64" s="87" t="s">
        <v>79</v>
      </c>
      <c r="C64" s="88"/>
      <c r="D64" s="90">
        <f t="shared" ref="D64:L64" si="15">D58+D63</f>
        <v>18</v>
      </c>
      <c r="E64" s="90">
        <f t="shared" si="15"/>
        <v>5</v>
      </c>
      <c r="F64" s="90">
        <f t="shared" si="15"/>
        <v>5</v>
      </c>
      <c r="G64" s="90">
        <f t="shared" si="15"/>
        <v>131</v>
      </c>
      <c r="H64" s="90">
        <f t="shared" si="15"/>
        <v>7</v>
      </c>
      <c r="I64" s="91">
        <f t="shared" si="15"/>
        <v>166</v>
      </c>
      <c r="J64" s="92">
        <f t="shared" si="15"/>
        <v>54898</v>
      </c>
      <c r="K64" s="93">
        <f t="shared" si="15"/>
        <v>26998</v>
      </c>
      <c r="L64" s="93">
        <f t="shared" si="15"/>
        <v>1077816</v>
      </c>
      <c r="M64" s="94"/>
      <c r="N64" s="95">
        <f>N58+N63</f>
        <v>586298.696</v>
      </c>
      <c r="O64" s="94">
        <f>O58+O63</f>
        <v>633161.91800000065</v>
      </c>
      <c r="P64" s="96"/>
      <c r="Q64" s="71"/>
      <c r="R64" s="71"/>
    </row>
    <row r="65" spans="1:18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  <c r="Q65" s="23"/>
      <c r="R65" s="23"/>
    </row>
    <row r="66" spans="1:18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  <c r="Q66" s="23"/>
      <c r="R66" s="23"/>
    </row>
    <row r="67" spans="1:18" ht="13.5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  <c r="Q67" s="23"/>
      <c r="R67" s="23"/>
    </row>
    <row r="68" spans="1:18" ht="19.5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  <c r="Q68" s="23"/>
      <c r="R68" s="23"/>
    </row>
    <row r="69" spans="1:18" ht="19.5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603757.696</v>
      </c>
      <c r="O69" s="121">
        <f>O64+O65</f>
        <v>639141.91800000065</v>
      </c>
      <c r="P69" s="119"/>
      <c r="Q69" s="23"/>
      <c r="R69" s="23"/>
    </row>
    <row r="70" spans="1:18" ht="23.25" x14ac:dyDescent="0.35">
      <c r="A70" s="120">
        <f>A47+31</f>
        <v>39910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  <c r="Q70" s="23"/>
      <c r="R70" s="23"/>
    </row>
    <row r="71" spans="1:18" ht="14.25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  <c r="Q71" s="23"/>
      <c r="R71" s="23"/>
    </row>
    <row r="72" spans="1:18" ht="14.25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  <c r="Q72" s="23"/>
      <c r="R72" s="23"/>
    </row>
    <row r="73" spans="1:18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ref="I73:I80" si="16">SUM(D73:H73)</f>
        <v>2</v>
      </c>
      <c r="J73" s="48">
        <v>0</v>
      </c>
      <c r="K73" s="48">
        <v>0</v>
      </c>
      <c r="L73" s="48">
        <v>0</v>
      </c>
      <c r="M73" s="49"/>
      <c r="N73" s="50">
        <f t="shared" ref="N73:O80" si="17">N50+(J73/1000)</f>
        <v>18534.704999999998</v>
      </c>
      <c r="O73" s="50">
        <f t="shared" si="17"/>
        <v>1831.7200000000003</v>
      </c>
      <c r="P73" s="51"/>
      <c r="Q73" s="23"/>
      <c r="R73" s="23"/>
    </row>
    <row r="74" spans="1:18" x14ac:dyDescent="0.2">
      <c r="A74" s="42" t="s">
        <v>106</v>
      </c>
      <c r="B74" s="43"/>
      <c r="C74" s="44"/>
      <c r="D74" s="45">
        <v>3</v>
      </c>
      <c r="E74" s="46">
        <v>0</v>
      </c>
      <c r="F74" s="46">
        <v>1</v>
      </c>
      <c r="G74" s="46">
        <v>2</v>
      </c>
      <c r="H74" s="46">
        <v>0</v>
      </c>
      <c r="I74" s="47">
        <f t="shared" si="16"/>
        <v>6</v>
      </c>
      <c r="J74" s="48">
        <v>16633</v>
      </c>
      <c r="K74" s="48">
        <v>1495</v>
      </c>
      <c r="L74" s="48">
        <v>296361</v>
      </c>
      <c r="M74" s="52"/>
      <c r="N74" s="50">
        <f t="shared" si="17"/>
        <v>47254.738000000005</v>
      </c>
      <c r="O74" s="50">
        <f t="shared" si="17"/>
        <v>3755.5900000000033</v>
      </c>
      <c r="P74" s="53"/>
      <c r="Q74" s="23"/>
      <c r="R74" s="23"/>
    </row>
    <row r="75" spans="1:18" x14ac:dyDescent="0.2">
      <c r="A75" s="42" t="s">
        <v>117</v>
      </c>
      <c r="B75" s="43"/>
      <c r="C75" s="44"/>
      <c r="D75" s="45">
        <v>0</v>
      </c>
      <c r="E75" s="46">
        <v>0</v>
      </c>
      <c r="F75" s="46">
        <v>0</v>
      </c>
      <c r="G75" s="46">
        <v>1</v>
      </c>
      <c r="H75" s="46">
        <v>0</v>
      </c>
      <c r="I75" s="47">
        <f t="shared" si="16"/>
        <v>1</v>
      </c>
      <c r="J75" s="48">
        <v>0</v>
      </c>
      <c r="K75" s="48">
        <v>0</v>
      </c>
      <c r="L75" s="48">
        <v>0</v>
      </c>
      <c r="M75" s="52"/>
      <c r="N75" s="50">
        <f t="shared" si="17"/>
        <v>298.15599999999978</v>
      </c>
      <c r="O75" s="50">
        <f t="shared" si="17"/>
        <v>0</v>
      </c>
      <c r="P75" s="53"/>
      <c r="Q75" s="23"/>
      <c r="R75" s="23"/>
    </row>
    <row r="76" spans="1:18" x14ac:dyDescent="0.2">
      <c r="A76" s="42" t="s">
        <v>107</v>
      </c>
      <c r="B76" s="43"/>
      <c r="C76" s="44"/>
      <c r="D76" s="45">
        <v>2</v>
      </c>
      <c r="E76" s="46">
        <v>0</v>
      </c>
      <c r="F76" s="46">
        <v>1</v>
      </c>
      <c r="G76" s="46">
        <v>3</v>
      </c>
      <c r="H76" s="46">
        <v>3</v>
      </c>
      <c r="I76" s="47">
        <f t="shared" si="16"/>
        <v>9</v>
      </c>
      <c r="J76" s="48">
        <v>3775</v>
      </c>
      <c r="K76" s="48">
        <v>438</v>
      </c>
      <c r="L76" s="48">
        <v>30647</v>
      </c>
      <c r="M76" s="52"/>
      <c r="N76" s="50">
        <f t="shared" si="17"/>
        <v>12887.790000000003</v>
      </c>
      <c r="O76" s="50">
        <f t="shared" si="17"/>
        <v>1113.4969999999996</v>
      </c>
      <c r="P76" s="53"/>
      <c r="Q76" s="23"/>
      <c r="R76" s="23"/>
    </row>
    <row r="77" spans="1:18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2344</v>
      </c>
      <c r="K77" s="48">
        <v>286</v>
      </c>
      <c r="L77" s="48">
        <v>73952</v>
      </c>
      <c r="M77" s="52"/>
      <c r="N77" s="50">
        <f t="shared" si="17"/>
        <v>5932.7300000000032</v>
      </c>
      <c r="O77" s="50">
        <f t="shared" si="17"/>
        <v>616.14999999999964</v>
      </c>
      <c r="P77" s="53"/>
      <c r="Q77" s="23"/>
      <c r="R77" s="23"/>
    </row>
    <row r="78" spans="1:18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0</v>
      </c>
      <c r="G78" s="46">
        <v>2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  <c r="Q78" s="23"/>
      <c r="R78" s="23"/>
    </row>
    <row r="79" spans="1:18" x14ac:dyDescent="0.2">
      <c r="A79" s="42" t="s">
        <v>110</v>
      </c>
      <c r="B79" s="43"/>
      <c r="C79" s="44"/>
      <c r="D79" s="45">
        <v>4</v>
      </c>
      <c r="E79" s="46">
        <v>0</v>
      </c>
      <c r="F79" s="46">
        <v>1</v>
      </c>
      <c r="G79" s="46">
        <v>3</v>
      </c>
      <c r="H79" s="46">
        <v>2</v>
      </c>
      <c r="I79" s="47">
        <f t="shared" si="16"/>
        <v>10</v>
      </c>
      <c r="J79" s="48">
        <v>27523</v>
      </c>
      <c r="K79" s="48">
        <v>3539</v>
      </c>
      <c r="L79" s="48">
        <v>346325</v>
      </c>
      <c r="M79" s="52"/>
      <c r="N79" s="50">
        <f t="shared" si="17"/>
        <v>18319.928000000004</v>
      </c>
      <c r="O79" s="50">
        <f t="shared" si="17"/>
        <v>2233.364</v>
      </c>
      <c r="P79" s="53"/>
      <c r="Q79" s="23"/>
      <c r="R79" s="23"/>
    </row>
    <row r="80" spans="1:18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2</v>
      </c>
      <c r="H80" s="46">
        <v>0</v>
      </c>
      <c r="I80" s="55">
        <f t="shared" si="16"/>
        <v>4</v>
      </c>
      <c r="J80" s="48">
        <v>2926</v>
      </c>
      <c r="K80" s="56">
        <v>0</v>
      </c>
      <c r="L80" s="56">
        <v>8145</v>
      </c>
      <c r="M80" s="57"/>
      <c r="N80" s="50">
        <f t="shared" si="17"/>
        <v>1437.6009999999997</v>
      </c>
      <c r="O80" s="50">
        <f t="shared" si="17"/>
        <v>0.29799999999999999</v>
      </c>
      <c r="P80" s="58"/>
      <c r="Q80" s="23"/>
      <c r="R80" s="23"/>
    </row>
    <row r="81" spans="1:18" ht="14.25" x14ac:dyDescent="0.2">
      <c r="A81" s="59"/>
      <c r="B81" s="60"/>
      <c r="C81" s="61" t="s">
        <v>77</v>
      </c>
      <c r="D81" s="62">
        <f t="shared" ref="D81:L81" si="18">SUM(D73:D80)</f>
        <v>13</v>
      </c>
      <c r="E81" s="62">
        <f t="shared" si="18"/>
        <v>0</v>
      </c>
      <c r="F81" s="62">
        <f t="shared" si="18"/>
        <v>5</v>
      </c>
      <c r="G81" s="62">
        <f t="shared" si="18"/>
        <v>13</v>
      </c>
      <c r="H81" s="62">
        <f t="shared" si="18"/>
        <v>5</v>
      </c>
      <c r="I81" s="63">
        <f t="shared" si="18"/>
        <v>36</v>
      </c>
      <c r="J81" s="64">
        <f t="shared" si="18"/>
        <v>53201</v>
      </c>
      <c r="K81" s="65">
        <f t="shared" si="18"/>
        <v>5758</v>
      </c>
      <c r="L81" s="66">
        <f t="shared" si="18"/>
        <v>755430</v>
      </c>
      <c r="M81" s="67"/>
      <c r="N81" s="68">
        <f>SUM(N73:N80)</f>
        <v>106183.74800000001</v>
      </c>
      <c r="O81" s="69">
        <f>SUM(O73:O80)</f>
        <v>9560.6190000000024</v>
      </c>
      <c r="P81" s="70"/>
      <c r="Q81" s="71"/>
      <c r="R81" s="71"/>
    </row>
    <row r="82" spans="1:18" ht="14.25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77"/>
      <c r="K82" s="77"/>
      <c r="L82" s="77"/>
      <c r="M82" s="50"/>
      <c r="N82" s="83"/>
      <c r="O82" s="50"/>
      <c r="P82" s="53"/>
      <c r="Q82" s="23"/>
      <c r="R82" s="23"/>
    </row>
    <row r="83" spans="1:18" x14ac:dyDescent="0.2">
      <c r="A83" s="79" t="s">
        <v>112</v>
      </c>
      <c r="B83" s="80"/>
      <c r="C83" s="81"/>
      <c r="D83" s="45">
        <v>0</v>
      </c>
      <c r="E83" s="46">
        <v>0</v>
      </c>
      <c r="F83" s="46">
        <v>0</v>
      </c>
      <c r="G83" s="46">
        <v>103</v>
      </c>
      <c r="H83" s="46">
        <v>0</v>
      </c>
      <c r="I83" s="47">
        <f>SUM(D83:H83)</f>
        <v>103</v>
      </c>
      <c r="J83" s="82">
        <v>0</v>
      </c>
      <c r="K83" s="82">
        <v>0</v>
      </c>
      <c r="L83" s="82">
        <v>0</v>
      </c>
      <c r="M83" s="50"/>
      <c r="N83" s="83">
        <f t="shared" ref="N83:O85" si="19">N60+(J83/1000)</f>
        <v>421154.641</v>
      </c>
      <c r="O83" s="50">
        <f t="shared" si="19"/>
        <v>561267.08500000054</v>
      </c>
      <c r="P83" s="53"/>
      <c r="Q83" s="23"/>
      <c r="R83" s="23"/>
    </row>
    <row r="84" spans="1:18" x14ac:dyDescent="0.2">
      <c r="A84" s="79" t="s">
        <v>113</v>
      </c>
      <c r="B84" s="80"/>
      <c r="C84" s="81"/>
      <c r="D84" s="45">
        <v>7</v>
      </c>
      <c r="E84" s="46">
        <v>5</v>
      </c>
      <c r="F84" s="46">
        <v>0</v>
      </c>
      <c r="G84" s="46">
        <v>10</v>
      </c>
      <c r="H84" s="46">
        <v>2</v>
      </c>
      <c r="I84" s="47">
        <f>SUM(D84:H84)</f>
        <v>24</v>
      </c>
      <c r="J84" s="82">
        <v>6132</v>
      </c>
      <c r="K84" s="82">
        <v>20664</v>
      </c>
      <c r="L84" s="82">
        <v>424906</v>
      </c>
      <c r="M84" s="50"/>
      <c r="N84" s="83">
        <f t="shared" si="19"/>
        <v>58579.366999999991</v>
      </c>
      <c r="O84" s="50">
        <f t="shared" si="19"/>
        <v>62198.452000000005</v>
      </c>
      <c r="P84" s="53"/>
      <c r="Q84" s="23"/>
      <c r="R84" s="23"/>
    </row>
    <row r="85" spans="1:18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19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  <c r="Q85" s="23"/>
      <c r="R85" s="23"/>
    </row>
    <row r="86" spans="1:18" ht="14.25" x14ac:dyDescent="0.2">
      <c r="A86" s="59"/>
      <c r="B86" s="60"/>
      <c r="C86" s="61" t="s">
        <v>78</v>
      </c>
      <c r="D86" s="84">
        <f t="shared" ref="D86:L86" si="20">SUM(D83:D85)</f>
        <v>7</v>
      </c>
      <c r="E86" s="62">
        <f t="shared" si="20"/>
        <v>5</v>
      </c>
      <c r="F86" s="62">
        <f t="shared" si="20"/>
        <v>0</v>
      </c>
      <c r="G86" s="62">
        <f t="shared" si="20"/>
        <v>116</v>
      </c>
      <c r="H86" s="62">
        <f t="shared" si="20"/>
        <v>2</v>
      </c>
      <c r="I86" s="63">
        <f t="shared" si="20"/>
        <v>130</v>
      </c>
      <c r="J86" s="64">
        <f t="shared" si="20"/>
        <v>6132</v>
      </c>
      <c r="K86" s="65">
        <f t="shared" si="20"/>
        <v>20664</v>
      </c>
      <c r="L86" s="66">
        <f t="shared" si="20"/>
        <v>424906</v>
      </c>
      <c r="M86" s="67"/>
      <c r="N86" s="221">
        <f>SUM(N83:N85)</f>
        <v>480174.28099999996</v>
      </c>
      <c r="O86" s="69">
        <f>SUM(O83:O85)</f>
        <v>623627.7210000006</v>
      </c>
      <c r="P86" s="70"/>
      <c r="Q86" s="71"/>
      <c r="R86" s="71"/>
    </row>
    <row r="87" spans="1:18" ht="14.25" x14ac:dyDescent="0.2">
      <c r="A87" s="86"/>
      <c r="B87" s="87" t="s">
        <v>79</v>
      </c>
      <c r="C87" s="88"/>
      <c r="D87" s="90">
        <f t="shared" ref="D87:L87" si="21">D81+D86</f>
        <v>20</v>
      </c>
      <c r="E87" s="90">
        <f t="shared" si="21"/>
        <v>5</v>
      </c>
      <c r="F87" s="90">
        <f t="shared" si="21"/>
        <v>5</v>
      </c>
      <c r="G87" s="90">
        <f t="shared" si="21"/>
        <v>129</v>
      </c>
      <c r="H87" s="90">
        <f t="shared" si="21"/>
        <v>7</v>
      </c>
      <c r="I87" s="91">
        <f t="shared" si="21"/>
        <v>166</v>
      </c>
      <c r="J87" s="92">
        <f t="shared" si="21"/>
        <v>59333</v>
      </c>
      <c r="K87" s="93">
        <f t="shared" si="21"/>
        <v>26422</v>
      </c>
      <c r="L87" s="93">
        <f t="shared" si="21"/>
        <v>1180336</v>
      </c>
      <c r="M87" s="94"/>
      <c r="N87" s="95">
        <f>N81+N86</f>
        <v>586358.02899999998</v>
      </c>
      <c r="O87" s="94">
        <f>O81+O86</f>
        <v>633188.34000000055</v>
      </c>
      <c r="P87" s="96"/>
      <c r="Q87" s="71"/>
      <c r="R87" s="71"/>
    </row>
    <row r="88" spans="1:18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  <c r="Q88" s="23"/>
      <c r="R88" s="23"/>
    </row>
    <row r="89" spans="1:18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  <c r="Q89" s="23"/>
      <c r="R89" s="23"/>
    </row>
    <row r="90" spans="1:18" ht="13.5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  <c r="Q90" s="23"/>
      <c r="R90" s="23"/>
    </row>
    <row r="91" spans="1:18" ht="19.5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  <c r="Q91" s="23"/>
      <c r="R91" s="23"/>
    </row>
    <row r="92" spans="1:18" ht="19.5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603817.02899999998</v>
      </c>
      <c r="O92" s="121">
        <f>O87+O88</f>
        <v>639168.34000000055</v>
      </c>
      <c r="P92" s="119"/>
      <c r="Q92" s="23"/>
      <c r="R92" s="23"/>
    </row>
    <row r="93" spans="1:18" ht="23.25" x14ac:dyDescent="0.35">
      <c r="A93" s="120">
        <f>A70+31</f>
        <v>39941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  <c r="Q93" s="23"/>
      <c r="R93" s="23"/>
    </row>
    <row r="94" spans="1:18" ht="14.25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  <c r="Q94" s="23"/>
      <c r="R94" s="23"/>
    </row>
    <row r="95" spans="1:18" ht="14.25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  <c r="Q95" s="23"/>
      <c r="R95" s="23"/>
    </row>
    <row r="96" spans="1:18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ref="I96:I103" si="22">SUM(D96:H96)</f>
        <v>2</v>
      </c>
      <c r="J96" s="48">
        <v>0</v>
      </c>
      <c r="K96" s="48">
        <v>0</v>
      </c>
      <c r="L96" s="48">
        <v>108589</v>
      </c>
      <c r="M96" s="49"/>
      <c r="N96" s="50">
        <f t="shared" ref="N96:O103" si="23">N73+(J96/1000)</f>
        <v>18534.704999999998</v>
      </c>
      <c r="O96" s="50">
        <f t="shared" si="23"/>
        <v>1831.7200000000003</v>
      </c>
      <c r="P96" s="51"/>
      <c r="Q96" s="23"/>
      <c r="R96" s="23"/>
    </row>
    <row r="97" spans="1:18" x14ac:dyDescent="0.2">
      <c r="A97" s="42" t="s">
        <v>106</v>
      </c>
      <c r="B97" s="43"/>
      <c r="C97" s="44"/>
      <c r="D97" s="45">
        <v>3</v>
      </c>
      <c r="E97" s="46">
        <v>0</v>
      </c>
      <c r="F97" s="46">
        <v>1</v>
      </c>
      <c r="G97" s="46">
        <v>2</v>
      </c>
      <c r="H97" s="46">
        <v>0</v>
      </c>
      <c r="I97" s="47">
        <f t="shared" si="22"/>
        <v>6</v>
      </c>
      <c r="J97" s="48">
        <v>16582</v>
      </c>
      <c r="K97" s="48">
        <v>1493</v>
      </c>
      <c r="L97" s="48">
        <v>296249</v>
      </c>
      <c r="M97" s="52"/>
      <c r="N97" s="50">
        <f t="shared" si="23"/>
        <v>47271.320000000007</v>
      </c>
      <c r="O97" s="50">
        <f t="shared" si="23"/>
        <v>3757.0830000000033</v>
      </c>
      <c r="P97" s="53"/>
      <c r="Q97" s="23"/>
      <c r="R97" s="23"/>
    </row>
    <row r="98" spans="1:18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485</v>
      </c>
      <c r="K98" s="48">
        <v>0</v>
      </c>
      <c r="L98" s="48">
        <v>0</v>
      </c>
      <c r="M98" s="52"/>
      <c r="N98" s="50">
        <f t="shared" si="23"/>
        <v>298.64099999999979</v>
      </c>
      <c r="O98" s="50">
        <f t="shared" si="23"/>
        <v>0</v>
      </c>
      <c r="P98" s="53"/>
      <c r="Q98" s="23"/>
      <c r="R98" s="23"/>
    </row>
    <row r="99" spans="1:18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1</v>
      </c>
      <c r="G99" s="46">
        <v>2</v>
      </c>
      <c r="H99" s="46">
        <v>3</v>
      </c>
      <c r="I99" s="47">
        <f t="shared" si="22"/>
        <v>9</v>
      </c>
      <c r="J99" s="48">
        <v>7192</v>
      </c>
      <c r="K99" s="48">
        <v>738</v>
      </c>
      <c r="L99" s="48">
        <v>155531</v>
      </c>
      <c r="M99" s="52"/>
      <c r="N99" s="50">
        <f t="shared" si="23"/>
        <v>12894.982000000002</v>
      </c>
      <c r="O99" s="50">
        <f t="shared" si="23"/>
        <v>1114.2349999999997</v>
      </c>
      <c r="P99" s="53"/>
      <c r="Q99" s="23"/>
      <c r="R99" s="23"/>
    </row>
    <row r="100" spans="1:18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2281</v>
      </c>
      <c r="K100" s="48">
        <v>278</v>
      </c>
      <c r="L100" s="48">
        <v>72163</v>
      </c>
      <c r="M100" s="52"/>
      <c r="N100" s="50">
        <f t="shared" si="23"/>
        <v>5935.0110000000032</v>
      </c>
      <c r="O100" s="50">
        <f t="shared" si="23"/>
        <v>616.42799999999966</v>
      </c>
      <c r="P100" s="53"/>
      <c r="Q100" s="23"/>
      <c r="R100" s="23"/>
    </row>
    <row r="101" spans="1:18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  <c r="Q101" s="23"/>
      <c r="R101" s="23"/>
    </row>
    <row r="102" spans="1:18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2</v>
      </c>
      <c r="H102" s="46">
        <v>2</v>
      </c>
      <c r="I102" s="47">
        <f t="shared" si="22"/>
        <v>10</v>
      </c>
      <c r="J102" s="48">
        <v>30931</v>
      </c>
      <c r="K102" s="48">
        <v>3975</v>
      </c>
      <c r="L102" s="48">
        <v>374092</v>
      </c>
      <c r="M102" s="52"/>
      <c r="N102" s="50">
        <f t="shared" si="23"/>
        <v>18350.859000000004</v>
      </c>
      <c r="O102" s="50">
        <f t="shared" si="23"/>
        <v>2237.3389999999999</v>
      </c>
      <c r="P102" s="53"/>
      <c r="Q102" s="23"/>
      <c r="R102" s="23"/>
    </row>
    <row r="103" spans="1:18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 t="shared" si="22"/>
        <v>4</v>
      </c>
      <c r="J103" s="48">
        <v>1529</v>
      </c>
      <c r="K103" s="56">
        <v>0</v>
      </c>
      <c r="L103" s="56">
        <v>3312</v>
      </c>
      <c r="M103" s="57"/>
      <c r="N103" s="50">
        <f t="shared" si="23"/>
        <v>1439.1299999999997</v>
      </c>
      <c r="O103" s="50">
        <f t="shared" si="23"/>
        <v>0.29799999999999999</v>
      </c>
      <c r="P103" s="58"/>
      <c r="Q103" s="23"/>
      <c r="R103" s="23"/>
    </row>
    <row r="104" spans="1:18" ht="14.25" x14ac:dyDescent="0.2">
      <c r="A104" s="59"/>
      <c r="B104" s="60"/>
      <c r="C104" s="61" t="s">
        <v>77</v>
      </c>
      <c r="D104" s="62">
        <f t="shared" ref="D104:L104" si="24">SUM(D96:D103)</f>
        <v>16</v>
      </c>
      <c r="E104" s="62">
        <f t="shared" si="24"/>
        <v>0</v>
      </c>
      <c r="F104" s="62">
        <f t="shared" si="24"/>
        <v>6</v>
      </c>
      <c r="G104" s="62">
        <f t="shared" si="24"/>
        <v>9</v>
      </c>
      <c r="H104" s="62">
        <f t="shared" si="24"/>
        <v>5</v>
      </c>
      <c r="I104" s="63">
        <f t="shared" si="24"/>
        <v>36</v>
      </c>
      <c r="J104" s="64">
        <f t="shared" si="24"/>
        <v>59000</v>
      </c>
      <c r="K104" s="65">
        <f t="shared" si="24"/>
        <v>6484</v>
      </c>
      <c r="L104" s="66">
        <f t="shared" si="24"/>
        <v>1009936</v>
      </c>
      <c r="M104" s="67"/>
      <c r="N104" s="68">
        <f>SUM(N96:N103)</f>
        <v>106242.74800000002</v>
      </c>
      <c r="O104" s="69">
        <f>SUM(O96:O103)</f>
        <v>9567.1030000000046</v>
      </c>
      <c r="P104" s="70"/>
      <c r="Q104" s="71"/>
      <c r="R104" s="71"/>
    </row>
    <row r="105" spans="1:18" ht="14.25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77"/>
      <c r="K105" s="77"/>
      <c r="L105" s="77"/>
      <c r="M105" s="50"/>
      <c r="N105" s="83"/>
      <c r="O105" s="50"/>
      <c r="P105" s="53"/>
      <c r="Q105" s="23"/>
      <c r="R105" s="23"/>
    </row>
    <row r="106" spans="1:18" x14ac:dyDescent="0.2">
      <c r="A106" s="79" t="s">
        <v>112</v>
      </c>
      <c r="B106" s="80"/>
      <c r="C106" s="81"/>
      <c r="D106" s="45">
        <v>0</v>
      </c>
      <c r="E106" s="46">
        <v>0</v>
      </c>
      <c r="F106" s="46">
        <v>0</v>
      </c>
      <c r="G106" s="46">
        <v>103</v>
      </c>
      <c r="H106" s="46">
        <v>0</v>
      </c>
      <c r="I106" s="47">
        <f>SUM(D106:H106)</f>
        <v>103</v>
      </c>
      <c r="J106" s="82">
        <v>0</v>
      </c>
      <c r="K106" s="82">
        <v>0</v>
      </c>
      <c r="L106" s="82">
        <v>0</v>
      </c>
      <c r="M106" s="50"/>
      <c r="N106" s="83">
        <f t="shared" ref="N106:O108" si="25">N83+(J106/1000)</f>
        <v>421154.641</v>
      </c>
      <c r="O106" s="50">
        <f t="shared" si="25"/>
        <v>561267.08500000054</v>
      </c>
      <c r="P106" s="53"/>
      <c r="Q106" s="23"/>
      <c r="R106" s="23"/>
    </row>
    <row r="107" spans="1:18" x14ac:dyDescent="0.2">
      <c r="A107" s="79" t="s">
        <v>113</v>
      </c>
      <c r="B107" s="80"/>
      <c r="C107" s="81"/>
      <c r="D107" s="45">
        <v>8</v>
      </c>
      <c r="E107" s="46">
        <v>5</v>
      </c>
      <c r="F107" s="46">
        <v>1</v>
      </c>
      <c r="G107" s="46">
        <v>8</v>
      </c>
      <c r="H107" s="46">
        <v>2</v>
      </c>
      <c r="I107" s="47">
        <f>SUM(D107:H107)</f>
        <v>24</v>
      </c>
      <c r="J107" s="82">
        <v>6617</v>
      </c>
      <c r="K107" s="82">
        <v>20859</v>
      </c>
      <c r="L107" s="82">
        <v>446754</v>
      </c>
      <c r="M107" s="50"/>
      <c r="N107" s="83">
        <f t="shared" si="25"/>
        <v>58585.983999999989</v>
      </c>
      <c r="O107" s="50">
        <f t="shared" si="25"/>
        <v>62219.311000000002</v>
      </c>
      <c r="P107" s="53"/>
      <c r="Q107" s="23"/>
      <c r="R107" s="23"/>
    </row>
    <row r="108" spans="1:18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19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  <c r="Q108" s="23"/>
      <c r="R108" s="23"/>
    </row>
    <row r="109" spans="1:18" ht="14.25" x14ac:dyDescent="0.2">
      <c r="A109" s="59"/>
      <c r="B109" s="60"/>
      <c r="C109" s="61" t="s">
        <v>78</v>
      </c>
      <c r="D109" s="84">
        <f t="shared" ref="D109:L109" si="26">SUM(D106:D108)</f>
        <v>8</v>
      </c>
      <c r="E109" s="62">
        <f t="shared" si="26"/>
        <v>5</v>
      </c>
      <c r="F109" s="62">
        <f t="shared" si="26"/>
        <v>1</v>
      </c>
      <c r="G109" s="62">
        <f t="shared" si="26"/>
        <v>114</v>
      </c>
      <c r="H109" s="62">
        <f t="shared" si="26"/>
        <v>2</v>
      </c>
      <c r="I109" s="63">
        <f t="shared" si="26"/>
        <v>130</v>
      </c>
      <c r="J109" s="64">
        <f t="shared" si="26"/>
        <v>6617</v>
      </c>
      <c r="K109" s="65">
        <f t="shared" si="26"/>
        <v>20859</v>
      </c>
      <c r="L109" s="66">
        <f t="shared" si="26"/>
        <v>446754</v>
      </c>
      <c r="M109" s="67"/>
      <c r="N109" s="221">
        <f>SUM(N106:N108)</f>
        <v>480180.89799999999</v>
      </c>
      <c r="O109" s="69">
        <f>SUM(O106:O108)</f>
        <v>623648.58000000054</v>
      </c>
      <c r="P109" s="70"/>
      <c r="Q109" s="71"/>
      <c r="R109" s="71"/>
    </row>
    <row r="110" spans="1:18" ht="14.25" x14ac:dyDescent="0.2">
      <c r="A110" s="86"/>
      <c r="B110" s="87" t="s">
        <v>79</v>
      </c>
      <c r="C110" s="88"/>
      <c r="D110" s="90">
        <f t="shared" ref="D110:L110" si="27">D104+D109</f>
        <v>24</v>
      </c>
      <c r="E110" s="90">
        <f t="shared" si="27"/>
        <v>5</v>
      </c>
      <c r="F110" s="90">
        <f t="shared" si="27"/>
        <v>7</v>
      </c>
      <c r="G110" s="90">
        <f t="shared" si="27"/>
        <v>123</v>
      </c>
      <c r="H110" s="90">
        <f t="shared" si="27"/>
        <v>7</v>
      </c>
      <c r="I110" s="91">
        <f t="shared" si="27"/>
        <v>166</v>
      </c>
      <c r="J110" s="92">
        <f t="shared" si="27"/>
        <v>65617</v>
      </c>
      <c r="K110" s="93">
        <f t="shared" si="27"/>
        <v>27343</v>
      </c>
      <c r="L110" s="93">
        <f t="shared" si="27"/>
        <v>1456690</v>
      </c>
      <c r="M110" s="94"/>
      <c r="N110" s="95">
        <f>N104+N109</f>
        <v>586423.64599999995</v>
      </c>
      <c r="O110" s="94">
        <f>O104+O109</f>
        <v>633215.68300000054</v>
      </c>
      <c r="P110" s="96"/>
      <c r="Q110" s="71"/>
      <c r="R110" s="71"/>
    </row>
    <row r="111" spans="1:18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  <c r="Q111" s="23"/>
      <c r="R111" s="23"/>
    </row>
    <row r="112" spans="1:18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  <c r="Q112" s="23"/>
      <c r="R112" s="23"/>
    </row>
    <row r="113" spans="1:18" ht="13.5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  <c r="Q113" s="23"/>
      <c r="R113" s="23"/>
    </row>
    <row r="114" spans="1:18" ht="19.5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  <c r="Q114" s="23"/>
      <c r="R114" s="23"/>
    </row>
    <row r="115" spans="1:18" ht="19.5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603882.64599999995</v>
      </c>
      <c r="O115" s="121">
        <f>O110+O111</f>
        <v>639195.68300000054</v>
      </c>
      <c r="P115" s="119"/>
      <c r="Q115" s="23"/>
      <c r="R115" s="23"/>
    </row>
    <row r="116" spans="1:18" ht="23.25" x14ac:dyDescent="0.35">
      <c r="A116" s="120">
        <f>A93+31</f>
        <v>39972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  <c r="Q116" s="23"/>
      <c r="R116" s="23"/>
    </row>
    <row r="117" spans="1:18" ht="14.25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  <c r="Q117" s="23"/>
      <c r="R117" s="23"/>
    </row>
    <row r="118" spans="1:18" ht="14.25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  <c r="Q118" s="23"/>
      <c r="R118" s="23"/>
    </row>
    <row r="119" spans="1:18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47">
        <f t="shared" ref="I119:I126" si="28">SUM(D119:H119)</f>
        <v>2</v>
      </c>
      <c r="J119" s="48">
        <v>0</v>
      </c>
      <c r="K119" s="48">
        <v>0</v>
      </c>
      <c r="L119" s="48">
        <v>109668</v>
      </c>
      <c r="M119" s="49"/>
      <c r="N119" s="50">
        <f t="shared" ref="N119:O126" si="29">N96+(J119/1000)</f>
        <v>18534.704999999998</v>
      </c>
      <c r="O119" s="50">
        <f t="shared" si="29"/>
        <v>1831.7200000000003</v>
      </c>
      <c r="P119" s="51"/>
      <c r="Q119" s="23"/>
      <c r="R119" s="23"/>
    </row>
    <row r="120" spans="1:18" x14ac:dyDescent="0.2">
      <c r="A120" s="42" t="s">
        <v>106</v>
      </c>
      <c r="B120" s="43"/>
      <c r="C120" s="44"/>
      <c r="D120" s="45">
        <v>3</v>
      </c>
      <c r="E120" s="46">
        <v>0</v>
      </c>
      <c r="F120" s="46">
        <v>2</v>
      </c>
      <c r="G120" s="46">
        <v>1</v>
      </c>
      <c r="H120" s="46">
        <v>0</v>
      </c>
      <c r="I120" s="47">
        <f t="shared" si="28"/>
        <v>6</v>
      </c>
      <c r="J120" s="48">
        <v>10436</v>
      </c>
      <c r="K120" s="48">
        <v>970</v>
      </c>
      <c r="L120" s="48">
        <v>236632</v>
      </c>
      <c r="M120" s="52"/>
      <c r="N120" s="50">
        <f t="shared" si="29"/>
        <v>47281.756000000008</v>
      </c>
      <c r="O120" s="50">
        <f t="shared" si="29"/>
        <v>3758.0530000000031</v>
      </c>
      <c r="P120" s="53"/>
      <c r="Q120" s="23"/>
      <c r="R120" s="23"/>
    </row>
    <row r="121" spans="1:18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123</v>
      </c>
      <c r="K121" s="48">
        <v>0</v>
      </c>
      <c r="L121" s="48">
        <v>0</v>
      </c>
      <c r="M121" s="52"/>
      <c r="N121" s="50">
        <f t="shared" si="29"/>
        <v>298.76399999999978</v>
      </c>
      <c r="O121" s="50">
        <f t="shared" si="29"/>
        <v>0</v>
      </c>
      <c r="P121" s="53"/>
      <c r="Q121" s="23"/>
      <c r="R121" s="23"/>
    </row>
    <row r="122" spans="1:18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8"/>
        <v>9</v>
      </c>
      <c r="J122" s="48">
        <v>7042</v>
      </c>
      <c r="K122" s="48">
        <v>712</v>
      </c>
      <c r="L122" s="48">
        <v>165643</v>
      </c>
      <c r="M122" s="52"/>
      <c r="N122" s="50">
        <f t="shared" si="29"/>
        <v>12902.024000000001</v>
      </c>
      <c r="O122" s="50">
        <f t="shared" si="29"/>
        <v>1114.9469999999997</v>
      </c>
      <c r="P122" s="53"/>
      <c r="Q122" s="23"/>
      <c r="R122" s="23"/>
    </row>
    <row r="123" spans="1:18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929</v>
      </c>
      <c r="K123" s="48">
        <v>113</v>
      </c>
      <c r="L123" s="48">
        <v>43836</v>
      </c>
      <c r="M123" s="52"/>
      <c r="N123" s="50">
        <f t="shared" si="29"/>
        <v>5935.9400000000032</v>
      </c>
      <c r="O123" s="50">
        <f t="shared" si="29"/>
        <v>616.54099999999971</v>
      </c>
      <c r="P123" s="53"/>
      <c r="Q123" s="23"/>
      <c r="R123" s="23"/>
    </row>
    <row r="124" spans="1:18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  <c r="Q124" s="23"/>
      <c r="R124" s="23"/>
    </row>
    <row r="125" spans="1:18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2</v>
      </c>
      <c r="G125" s="46">
        <v>1</v>
      </c>
      <c r="H125" s="46">
        <v>2</v>
      </c>
      <c r="I125" s="47">
        <f t="shared" si="28"/>
        <v>10</v>
      </c>
      <c r="J125" s="48">
        <v>30563</v>
      </c>
      <c r="K125" s="48">
        <v>3903</v>
      </c>
      <c r="L125" s="48">
        <v>379486</v>
      </c>
      <c r="M125" s="52"/>
      <c r="N125" s="50">
        <f t="shared" si="29"/>
        <v>18381.422000000002</v>
      </c>
      <c r="O125" s="50">
        <f t="shared" si="29"/>
        <v>2241.2419999999997</v>
      </c>
      <c r="P125" s="53"/>
      <c r="Q125" s="23"/>
      <c r="R125" s="23"/>
    </row>
    <row r="126" spans="1:18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1733</v>
      </c>
      <c r="K126" s="56">
        <v>0</v>
      </c>
      <c r="L126" s="56">
        <v>1671</v>
      </c>
      <c r="M126" s="57"/>
      <c r="N126" s="50">
        <f t="shared" si="29"/>
        <v>1440.8629999999996</v>
      </c>
      <c r="O126" s="50">
        <f t="shared" si="29"/>
        <v>0.29799999999999999</v>
      </c>
      <c r="P126" s="58"/>
      <c r="Q126" s="23"/>
      <c r="R126" s="23"/>
    </row>
    <row r="127" spans="1:18" ht="14.25" x14ac:dyDescent="0.2">
      <c r="A127" s="59"/>
      <c r="B127" s="60"/>
      <c r="C127" s="61" t="s">
        <v>77</v>
      </c>
      <c r="D127" s="62">
        <f t="shared" ref="D127:L127" si="30">SUM(D119:D126)</f>
        <v>16</v>
      </c>
      <c r="E127" s="62">
        <f t="shared" si="30"/>
        <v>0</v>
      </c>
      <c r="F127" s="62">
        <f t="shared" si="30"/>
        <v>8</v>
      </c>
      <c r="G127" s="62">
        <f t="shared" si="30"/>
        <v>7</v>
      </c>
      <c r="H127" s="62">
        <f t="shared" si="30"/>
        <v>5</v>
      </c>
      <c r="I127" s="63">
        <f t="shared" si="30"/>
        <v>36</v>
      </c>
      <c r="J127" s="64">
        <f t="shared" si="30"/>
        <v>50826</v>
      </c>
      <c r="K127" s="65">
        <f t="shared" si="30"/>
        <v>5698</v>
      </c>
      <c r="L127" s="66">
        <f t="shared" si="30"/>
        <v>936936</v>
      </c>
      <c r="M127" s="67"/>
      <c r="N127" s="68">
        <f>SUM(N119:N126)</f>
        <v>106293.57400000002</v>
      </c>
      <c r="O127" s="69">
        <f>SUM(O119:O126)</f>
        <v>9572.8010000000031</v>
      </c>
      <c r="P127" s="70"/>
      <c r="Q127" s="71"/>
      <c r="R127" s="71"/>
    </row>
    <row r="128" spans="1:18" ht="14.25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77"/>
      <c r="K128" s="77"/>
      <c r="L128" s="77"/>
      <c r="M128" s="50"/>
      <c r="N128" s="83"/>
      <c r="O128" s="50"/>
      <c r="P128" s="53"/>
      <c r="Q128" s="23"/>
      <c r="R128" s="23"/>
    </row>
    <row r="129" spans="1:18" x14ac:dyDescent="0.2">
      <c r="A129" s="79" t="s">
        <v>112</v>
      </c>
      <c r="B129" s="80"/>
      <c r="C129" s="81"/>
      <c r="D129" s="45">
        <v>0</v>
      </c>
      <c r="E129" s="46">
        <v>0</v>
      </c>
      <c r="F129" s="46">
        <v>0</v>
      </c>
      <c r="G129" s="46">
        <v>103</v>
      </c>
      <c r="H129" s="46">
        <v>0</v>
      </c>
      <c r="I129" s="47">
        <f>SUM(D129:H129)</f>
        <v>103</v>
      </c>
      <c r="J129" s="82">
        <v>0</v>
      </c>
      <c r="K129" s="82">
        <v>0</v>
      </c>
      <c r="L129" s="82">
        <v>0</v>
      </c>
      <c r="M129" s="50"/>
      <c r="N129" s="83">
        <f t="shared" ref="N129:O131" si="31">N106+(J129/1000)</f>
        <v>421154.641</v>
      </c>
      <c r="O129" s="50">
        <f t="shared" si="31"/>
        <v>561267.08500000054</v>
      </c>
      <c r="P129" s="53"/>
      <c r="Q129" s="23"/>
      <c r="R129" s="23"/>
    </row>
    <row r="130" spans="1:18" x14ac:dyDescent="0.2">
      <c r="A130" s="79" t="s">
        <v>113</v>
      </c>
      <c r="B130" s="80"/>
      <c r="C130" s="81"/>
      <c r="D130" s="45">
        <v>8</v>
      </c>
      <c r="E130" s="46">
        <v>7</v>
      </c>
      <c r="F130" s="46">
        <v>1</v>
      </c>
      <c r="G130" s="46">
        <v>6</v>
      </c>
      <c r="H130" s="46">
        <v>2</v>
      </c>
      <c r="I130" s="47">
        <f>SUM(D130:H130)</f>
        <v>24</v>
      </c>
      <c r="J130" s="82">
        <v>6427</v>
      </c>
      <c r="K130" s="82">
        <v>18791</v>
      </c>
      <c r="L130" s="82">
        <v>405535</v>
      </c>
      <c r="M130" s="50"/>
      <c r="N130" s="83">
        <f t="shared" si="31"/>
        <v>58592.410999999993</v>
      </c>
      <c r="O130" s="50">
        <f t="shared" si="31"/>
        <v>62238.101999999999</v>
      </c>
      <c r="P130" s="53"/>
      <c r="Q130" s="23"/>
      <c r="R130" s="23"/>
    </row>
    <row r="131" spans="1:18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19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  <c r="Q131" s="23"/>
      <c r="R131" s="23"/>
    </row>
    <row r="132" spans="1:18" ht="14.25" x14ac:dyDescent="0.2">
      <c r="A132" s="59"/>
      <c r="B132" s="60"/>
      <c r="C132" s="61" t="s">
        <v>78</v>
      </c>
      <c r="D132" s="84">
        <f t="shared" ref="D132:L132" si="32">SUM(D129:D131)</f>
        <v>8</v>
      </c>
      <c r="E132" s="62">
        <f t="shared" si="32"/>
        <v>7</v>
      </c>
      <c r="F132" s="62">
        <f t="shared" si="32"/>
        <v>1</v>
      </c>
      <c r="G132" s="62">
        <f t="shared" si="32"/>
        <v>112</v>
      </c>
      <c r="H132" s="62">
        <f t="shared" si="32"/>
        <v>2</v>
      </c>
      <c r="I132" s="63">
        <f t="shared" si="32"/>
        <v>130</v>
      </c>
      <c r="J132" s="64">
        <f t="shared" si="32"/>
        <v>6427</v>
      </c>
      <c r="K132" s="65">
        <f t="shared" si="32"/>
        <v>18791</v>
      </c>
      <c r="L132" s="66">
        <f t="shared" si="32"/>
        <v>405535</v>
      </c>
      <c r="M132" s="67"/>
      <c r="N132" s="221">
        <f>SUM(N129:N131)</f>
        <v>480187.32500000001</v>
      </c>
      <c r="O132" s="69">
        <f>SUM(O129:O131)</f>
        <v>623667.37100000051</v>
      </c>
      <c r="P132" s="70"/>
      <c r="Q132" s="71"/>
      <c r="R132" s="71"/>
    </row>
    <row r="133" spans="1:18" ht="14.25" x14ac:dyDescent="0.2">
      <c r="A133" s="86"/>
      <c r="B133" s="87" t="s">
        <v>79</v>
      </c>
      <c r="C133" s="88"/>
      <c r="D133" s="90">
        <f t="shared" ref="D133:L133" si="33">D127+D132</f>
        <v>24</v>
      </c>
      <c r="E133" s="90">
        <f t="shared" si="33"/>
        <v>7</v>
      </c>
      <c r="F133" s="90">
        <f t="shared" si="33"/>
        <v>9</v>
      </c>
      <c r="G133" s="90">
        <f t="shared" si="33"/>
        <v>119</v>
      </c>
      <c r="H133" s="90">
        <f t="shared" si="33"/>
        <v>7</v>
      </c>
      <c r="I133" s="91">
        <f t="shared" si="33"/>
        <v>166</v>
      </c>
      <c r="J133" s="92">
        <f t="shared" si="33"/>
        <v>57253</v>
      </c>
      <c r="K133" s="93">
        <f t="shared" si="33"/>
        <v>24489</v>
      </c>
      <c r="L133" s="93">
        <f t="shared" si="33"/>
        <v>1342471</v>
      </c>
      <c r="M133" s="94"/>
      <c r="N133" s="95">
        <f>N127+N132</f>
        <v>586480.89899999998</v>
      </c>
      <c r="O133" s="94">
        <f>O127+O132</f>
        <v>633240.17200000049</v>
      </c>
      <c r="P133" s="96"/>
      <c r="Q133" s="71"/>
      <c r="R133" s="71"/>
    </row>
    <row r="134" spans="1:18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  <c r="Q134" s="23"/>
      <c r="R134" s="23"/>
    </row>
    <row r="135" spans="1:18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  <c r="Q135" s="23"/>
      <c r="R135" s="23"/>
    </row>
    <row r="136" spans="1:18" ht="13.5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  <c r="Q136" s="23"/>
      <c r="R136" s="23"/>
    </row>
    <row r="137" spans="1:18" ht="19.5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  <c r="Q137" s="23"/>
      <c r="R137" s="23"/>
    </row>
    <row r="138" spans="1:18" ht="19.5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603939.89899999998</v>
      </c>
      <c r="O138" s="121">
        <f>O133+O134</f>
        <v>639220.17200000049</v>
      </c>
      <c r="P138" s="119"/>
      <c r="Q138" s="23"/>
      <c r="R138" s="23"/>
    </row>
    <row r="139" spans="1:18" ht="23.25" x14ac:dyDescent="0.35">
      <c r="A139" s="120">
        <f>A116+31</f>
        <v>40003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  <c r="Q139" s="23"/>
      <c r="R139" s="23"/>
    </row>
    <row r="140" spans="1:18" ht="14.25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  <c r="Q140" s="23"/>
      <c r="R140" s="23"/>
    </row>
    <row r="141" spans="1:18" ht="14.25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  <c r="Q141" s="23"/>
      <c r="R141" s="23"/>
    </row>
    <row r="142" spans="1:18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47">
        <f t="shared" ref="I142:I149" si="34">SUM(D142:H142)</f>
        <v>2</v>
      </c>
      <c r="J142" s="48">
        <v>14</v>
      </c>
      <c r="K142" s="48">
        <v>0</v>
      </c>
      <c r="L142" s="48">
        <v>0</v>
      </c>
      <c r="M142" s="49"/>
      <c r="N142" s="50">
        <f t="shared" ref="N142:O149" si="35">N119+(J142/1000)</f>
        <v>18534.718999999997</v>
      </c>
      <c r="O142" s="50">
        <f t="shared" si="35"/>
        <v>1831.7200000000003</v>
      </c>
      <c r="P142" s="51"/>
      <c r="Q142" s="23"/>
      <c r="R142" s="23"/>
    </row>
    <row r="143" spans="1:18" x14ac:dyDescent="0.2">
      <c r="A143" s="42" t="s">
        <v>106</v>
      </c>
      <c r="B143" s="43"/>
      <c r="C143" s="44"/>
      <c r="D143" s="45">
        <v>3</v>
      </c>
      <c r="E143" s="46">
        <v>0</v>
      </c>
      <c r="F143" s="46">
        <v>1</v>
      </c>
      <c r="G143" s="46">
        <v>2</v>
      </c>
      <c r="H143" s="46">
        <v>0</v>
      </c>
      <c r="I143" s="47">
        <f t="shared" si="34"/>
        <v>6</v>
      </c>
      <c r="J143" s="48">
        <v>11282</v>
      </c>
      <c r="K143" s="48">
        <v>1047</v>
      </c>
      <c r="L143" s="48">
        <v>299980</v>
      </c>
      <c r="M143" s="52"/>
      <c r="N143" s="50">
        <f t="shared" si="35"/>
        <v>47293.038000000008</v>
      </c>
      <c r="O143" s="50">
        <f t="shared" si="35"/>
        <v>3759.1000000000031</v>
      </c>
      <c r="P143" s="53"/>
      <c r="Q143" s="23"/>
      <c r="R143" s="23"/>
    </row>
    <row r="144" spans="1:18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1</v>
      </c>
      <c r="J144" s="48">
        <v>394</v>
      </c>
      <c r="K144" s="48">
        <v>0</v>
      </c>
      <c r="L144" s="48">
        <v>0</v>
      </c>
      <c r="M144" s="52"/>
      <c r="N144" s="50">
        <f t="shared" si="35"/>
        <v>299.15799999999979</v>
      </c>
      <c r="O144" s="50">
        <f t="shared" si="35"/>
        <v>0</v>
      </c>
      <c r="P144" s="53"/>
      <c r="Q144" s="23"/>
      <c r="R144" s="23"/>
    </row>
    <row r="145" spans="1:18" x14ac:dyDescent="0.2">
      <c r="A145" s="42" t="s">
        <v>107</v>
      </c>
      <c r="B145" s="43"/>
      <c r="C145" s="44"/>
      <c r="D145" s="45">
        <v>3</v>
      </c>
      <c r="E145" s="46">
        <v>0</v>
      </c>
      <c r="F145" s="46">
        <v>1</v>
      </c>
      <c r="G145" s="46">
        <v>2</v>
      </c>
      <c r="H145" s="46">
        <v>3</v>
      </c>
      <c r="I145" s="47">
        <f t="shared" si="34"/>
        <v>9</v>
      </c>
      <c r="J145" s="48">
        <v>6664</v>
      </c>
      <c r="K145" s="48">
        <v>670</v>
      </c>
      <c r="L145" s="48">
        <v>169597</v>
      </c>
      <c r="M145" s="52"/>
      <c r="N145" s="50">
        <f t="shared" si="35"/>
        <v>12908.688000000002</v>
      </c>
      <c r="O145" s="50">
        <f t="shared" si="35"/>
        <v>1115.6169999999997</v>
      </c>
      <c r="P145" s="53"/>
      <c r="Q145" s="23"/>
      <c r="R145" s="23"/>
    </row>
    <row r="146" spans="1:18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2431</v>
      </c>
      <c r="K146" s="48">
        <v>297</v>
      </c>
      <c r="L146" s="48">
        <v>76191</v>
      </c>
      <c r="M146" s="52"/>
      <c r="N146" s="50">
        <f t="shared" si="35"/>
        <v>5938.3710000000028</v>
      </c>
      <c r="O146" s="50">
        <f t="shared" si="35"/>
        <v>616.83799999999974</v>
      </c>
      <c r="P146" s="53"/>
      <c r="Q146" s="23"/>
      <c r="R146" s="23"/>
    </row>
    <row r="147" spans="1:18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  <c r="Q147" s="23"/>
      <c r="R147" s="23"/>
    </row>
    <row r="148" spans="1:18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2</v>
      </c>
      <c r="H148" s="46">
        <v>2</v>
      </c>
      <c r="I148" s="47">
        <f t="shared" si="34"/>
        <v>10</v>
      </c>
      <c r="J148" s="48">
        <v>32223</v>
      </c>
      <c r="K148" s="48">
        <v>4107</v>
      </c>
      <c r="L148" s="48">
        <v>398950</v>
      </c>
      <c r="M148" s="52"/>
      <c r="N148" s="50">
        <f t="shared" si="35"/>
        <v>18413.645000000004</v>
      </c>
      <c r="O148" s="50">
        <f t="shared" si="35"/>
        <v>2245.3489999999997</v>
      </c>
      <c r="P148" s="53"/>
      <c r="Q148" s="23"/>
      <c r="R148" s="23"/>
    </row>
    <row r="149" spans="1:18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 t="shared" si="34"/>
        <v>4</v>
      </c>
      <c r="J149" s="48">
        <v>562</v>
      </c>
      <c r="K149" s="56">
        <v>526</v>
      </c>
      <c r="L149" s="56">
        <v>0</v>
      </c>
      <c r="M149" s="57"/>
      <c r="N149" s="50">
        <f t="shared" si="35"/>
        <v>1441.4249999999995</v>
      </c>
      <c r="O149" s="50">
        <f t="shared" si="35"/>
        <v>0.82400000000000007</v>
      </c>
      <c r="P149" s="58"/>
      <c r="Q149" s="23"/>
      <c r="R149" s="23"/>
    </row>
    <row r="150" spans="1:18" ht="14.25" x14ac:dyDescent="0.2">
      <c r="A150" s="59"/>
      <c r="B150" s="60"/>
      <c r="C150" s="61" t="s">
        <v>77</v>
      </c>
      <c r="D150" s="62">
        <f t="shared" ref="D150:L150" si="36">SUM(D142:D149)</f>
        <v>16</v>
      </c>
      <c r="E150" s="62">
        <f t="shared" si="36"/>
        <v>0</v>
      </c>
      <c r="F150" s="62">
        <f t="shared" si="36"/>
        <v>6</v>
      </c>
      <c r="G150" s="62">
        <f t="shared" si="36"/>
        <v>9</v>
      </c>
      <c r="H150" s="62">
        <f t="shared" si="36"/>
        <v>5</v>
      </c>
      <c r="I150" s="63">
        <f t="shared" si="36"/>
        <v>36</v>
      </c>
      <c r="J150" s="64">
        <f t="shared" si="36"/>
        <v>53570</v>
      </c>
      <c r="K150" s="65">
        <f t="shared" si="36"/>
        <v>6647</v>
      </c>
      <c r="L150" s="66">
        <f t="shared" si="36"/>
        <v>944718</v>
      </c>
      <c r="M150" s="67"/>
      <c r="N150" s="68">
        <f>SUM(N142:N149)</f>
        <v>106347.14400000001</v>
      </c>
      <c r="O150" s="69">
        <f>SUM(O142:O149)</f>
        <v>9579.448000000004</v>
      </c>
      <c r="P150" s="70"/>
      <c r="Q150" s="71"/>
      <c r="R150" s="71"/>
    </row>
    <row r="151" spans="1:18" ht="14.25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77"/>
      <c r="K151" s="77"/>
      <c r="L151" s="77"/>
      <c r="M151" s="50"/>
      <c r="N151" s="83"/>
      <c r="O151" s="50"/>
      <c r="P151" s="53"/>
      <c r="Q151" s="23"/>
      <c r="R151" s="23"/>
    </row>
    <row r="152" spans="1:18" x14ac:dyDescent="0.2">
      <c r="A152" s="79" t="s">
        <v>112</v>
      </c>
      <c r="B152" s="80"/>
      <c r="C152" s="81"/>
      <c r="D152" s="45">
        <v>0</v>
      </c>
      <c r="E152" s="46">
        <v>0</v>
      </c>
      <c r="F152" s="46">
        <v>0</v>
      </c>
      <c r="G152" s="46">
        <v>101</v>
      </c>
      <c r="H152" s="46">
        <v>0</v>
      </c>
      <c r="I152" s="47">
        <f>SUM(D152:H152)</f>
        <v>101</v>
      </c>
      <c r="J152" s="82">
        <v>0</v>
      </c>
      <c r="K152" s="82">
        <v>0</v>
      </c>
      <c r="L152" s="82">
        <v>0</v>
      </c>
      <c r="M152" s="50"/>
      <c r="N152" s="83">
        <f t="shared" ref="N152:O154" si="37">N129+(J152/1000)</f>
        <v>421154.641</v>
      </c>
      <c r="O152" s="50">
        <f t="shared" si="37"/>
        <v>561267.08500000054</v>
      </c>
      <c r="P152" s="53"/>
      <c r="Q152" s="23"/>
      <c r="R152" s="23"/>
    </row>
    <row r="153" spans="1:18" x14ac:dyDescent="0.2">
      <c r="A153" s="79" t="s">
        <v>113</v>
      </c>
      <c r="B153" s="80"/>
      <c r="C153" s="81"/>
      <c r="D153" s="45">
        <v>7</v>
      </c>
      <c r="E153" s="46">
        <v>5</v>
      </c>
      <c r="F153" s="46">
        <v>1</v>
      </c>
      <c r="G153" s="46">
        <v>9</v>
      </c>
      <c r="H153" s="46">
        <v>2</v>
      </c>
      <c r="I153" s="47">
        <f>SUM(D153:H153)</f>
        <v>24</v>
      </c>
      <c r="J153" s="82">
        <v>5749</v>
      </c>
      <c r="K153" s="82">
        <v>20053</v>
      </c>
      <c r="L153" s="82">
        <v>368398</v>
      </c>
      <c r="M153" s="50"/>
      <c r="N153" s="83">
        <f t="shared" si="37"/>
        <v>58598.159999999996</v>
      </c>
      <c r="O153" s="50">
        <f t="shared" si="37"/>
        <v>62258.154999999999</v>
      </c>
      <c r="P153" s="53"/>
      <c r="Q153" s="23"/>
      <c r="R153" s="23"/>
    </row>
    <row r="154" spans="1:18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19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  <c r="Q154" s="23"/>
      <c r="R154" s="23"/>
    </row>
    <row r="155" spans="1:18" ht="14.25" x14ac:dyDescent="0.2">
      <c r="A155" s="59"/>
      <c r="B155" s="60"/>
      <c r="C155" s="61" t="s">
        <v>78</v>
      </c>
      <c r="D155" s="84">
        <f t="shared" ref="D155:L155" si="38">SUM(D152:D154)</f>
        <v>7</v>
      </c>
      <c r="E155" s="62">
        <f t="shared" si="38"/>
        <v>5</v>
      </c>
      <c r="F155" s="62">
        <f t="shared" si="38"/>
        <v>1</v>
      </c>
      <c r="G155" s="62">
        <f t="shared" si="38"/>
        <v>113</v>
      </c>
      <c r="H155" s="62">
        <f t="shared" si="38"/>
        <v>2</v>
      </c>
      <c r="I155" s="63">
        <f t="shared" si="38"/>
        <v>128</v>
      </c>
      <c r="J155" s="64">
        <f t="shared" si="38"/>
        <v>5749</v>
      </c>
      <c r="K155" s="65">
        <f t="shared" si="38"/>
        <v>20053</v>
      </c>
      <c r="L155" s="66">
        <f t="shared" si="38"/>
        <v>368398</v>
      </c>
      <c r="M155" s="67"/>
      <c r="N155" s="221">
        <f>SUM(N152:N154)</f>
        <v>480193.07399999996</v>
      </c>
      <c r="O155" s="69">
        <f>SUM(O152:O154)</f>
        <v>623687.42400000058</v>
      </c>
      <c r="P155" s="70"/>
      <c r="Q155" s="71"/>
      <c r="R155" s="71"/>
    </row>
    <row r="156" spans="1:18" ht="14.25" x14ac:dyDescent="0.2">
      <c r="A156" s="86"/>
      <c r="B156" s="87" t="s">
        <v>79</v>
      </c>
      <c r="C156" s="88"/>
      <c r="D156" s="90">
        <f t="shared" ref="D156:L156" si="39">D150+D155</f>
        <v>23</v>
      </c>
      <c r="E156" s="90">
        <f t="shared" si="39"/>
        <v>5</v>
      </c>
      <c r="F156" s="90">
        <f t="shared" si="39"/>
        <v>7</v>
      </c>
      <c r="G156" s="90">
        <f t="shared" si="39"/>
        <v>122</v>
      </c>
      <c r="H156" s="90">
        <f t="shared" si="39"/>
        <v>7</v>
      </c>
      <c r="I156" s="91">
        <f t="shared" si="39"/>
        <v>164</v>
      </c>
      <c r="J156" s="92">
        <f t="shared" si="39"/>
        <v>59319</v>
      </c>
      <c r="K156" s="93">
        <f t="shared" si="39"/>
        <v>26700</v>
      </c>
      <c r="L156" s="93">
        <f t="shared" si="39"/>
        <v>1313116</v>
      </c>
      <c r="M156" s="94"/>
      <c r="N156" s="95">
        <f>N150+N155</f>
        <v>586540.21799999999</v>
      </c>
      <c r="O156" s="94">
        <f>O150+O155</f>
        <v>633266.87200000056</v>
      </c>
      <c r="P156" s="96"/>
      <c r="Q156" s="71"/>
      <c r="R156" s="71"/>
    </row>
    <row r="157" spans="1:18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  <c r="Q157" s="23"/>
      <c r="R157" s="23"/>
    </row>
    <row r="158" spans="1:18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  <c r="Q158" s="23"/>
      <c r="R158" s="23"/>
    </row>
    <row r="159" spans="1:18" ht="13.5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  <c r="Q159" s="23"/>
      <c r="R159" s="23"/>
    </row>
    <row r="160" spans="1:18" ht="19.5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  <c r="Q160" s="23"/>
      <c r="R160" s="23"/>
    </row>
    <row r="161" spans="1:18" ht="19.5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603999.21799999999</v>
      </c>
      <c r="O161" s="121">
        <f>O156+O157</f>
        <v>639246.87200000056</v>
      </c>
      <c r="P161" s="119"/>
      <c r="Q161" s="23"/>
      <c r="R161" s="23"/>
    </row>
    <row r="162" spans="1:18" ht="23.25" x14ac:dyDescent="0.35">
      <c r="A162" s="120">
        <f>A139+31</f>
        <v>40034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  <c r="Q162" s="23"/>
      <c r="R162" s="23"/>
    </row>
    <row r="163" spans="1:18" ht="14.25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  <c r="Q163" s="23"/>
      <c r="R163" s="23"/>
    </row>
    <row r="164" spans="1:18" ht="14.25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  <c r="Q164" s="23"/>
      <c r="R164" s="23"/>
    </row>
    <row r="165" spans="1:18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47">
        <f t="shared" ref="I165:I172" si="40">SUM(D165:H165)</f>
        <v>2</v>
      </c>
      <c r="J165" s="48">
        <v>245</v>
      </c>
      <c r="K165" s="48">
        <v>0</v>
      </c>
      <c r="L165" s="48">
        <v>126497</v>
      </c>
      <c r="M165" s="49"/>
      <c r="N165" s="50">
        <f t="shared" ref="N165:O172" si="41">N142+(J165/1000)</f>
        <v>18534.963999999996</v>
      </c>
      <c r="O165" s="50">
        <f t="shared" si="41"/>
        <v>1831.7200000000003</v>
      </c>
      <c r="P165" s="51"/>
      <c r="Q165" s="23"/>
      <c r="R165" s="23"/>
    </row>
    <row r="166" spans="1:18" x14ac:dyDescent="0.2">
      <c r="A166" s="42" t="s">
        <v>106</v>
      </c>
      <c r="B166" s="43"/>
      <c r="C166" s="44"/>
      <c r="D166" s="45">
        <v>3</v>
      </c>
      <c r="E166" s="46">
        <v>0</v>
      </c>
      <c r="F166" s="46">
        <v>1</v>
      </c>
      <c r="G166" s="46">
        <v>2</v>
      </c>
      <c r="H166" s="46">
        <v>0</v>
      </c>
      <c r="I166" s="47">
        <f t="shared" si="40"/>
        <v>6</v>
      </c>
      <c r="J166" s="48">
        <v>14639</v>
      </c>
      <c r="K166" s="48">
        <v>1326</v>
      </c>
      <c r="L166" s="48">
        <v>299610</v>
      </c>
      <c r="M166" s="52"/>
      <c r="N166" s="50">
        <f t="shared" si="41"/>
        <v>47307.677000000011</v>
      </c>
      <c r="O166" s="50">
        <f t="shared" si="41"/>
        <v>3760.4260000000031</v>
      </c>
      <c r="P166" s="53"/>
      <c r="Q166" s="23"/>
      <c r="R166" s="23"/>
    </row>
    <row r="167" spans="1:18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361</v>
      </c>
      <c r="K167" s="48">
        <v>0</v>
      </c>
      <c r="L167" s="48">
        <v>0</v>
      </c>
      <c r="M167" s="52"/>
      <c r="N167" s="50">
        <f t="shared" si="41"/>
        <v>299.51899999999978</v>
      </c>
      <c r="O167" s="50">
        <f t="shared" si="41"/>
        <v>0</v>
      </c>
      <c r="P167" s="53"/>
      <c r="Q167" s="23"/>
      <c r="R167" s="23"/>
    </row>
    <row r="168" spans="1:18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0"/>
        <v>9</v>
      </c>
      <c r="J168" s="48">
        <v>5361</v>
      </c>
      <c r="K168" s="48">
        <v>562</v>
      </c>
      <c r="L168" s="48">
        <v>100312</v>
      </c>
      <c r="M168" s="52"/>
      <c r="N168" s="50">
        <f t="shared" si="41"/>
        <v>12914.049000000003</v>
      </c>
      <c r="O168" s="50">
        <f t="shared" si="41"/>
        <v>1116.1789999999996</v>
      </c>
      <c r="P168" s="53"/>
      <c r="Q168" s="23"/>
      <c r="R168" s="23"/>
    </row>
    <row r="169" spans="1:18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2437</v>
      </c>
      <c r="K169" s="48">
        <v>297</v>
      </c>
      <c r="L169" s="48">
        <v>76336</v>
      </c>
      <c r="M169" s="52"/>
      <c r="N169" s="50">
        <f t="shared" si="41"/>
        <v>5940.8080000000027</v>
      </c>
      <c r="O169" s="50">
        <f t="shared" si="41"/>
        <v>617.13499999999976</v>
      </c>
      <c r="P169" s="53"/>
      <c r="Q169" s="23"/>
      <c r="R169" s="23"/>
    </row>
    <row r="170" spans="1:18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  <c r="Q170" s="23"/>
      <c r="R170" s="23"/>
    </row>
    <row r="171" spans="1:18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2</v>
      </c>
      <c r="H171" s="46">
        <v>2</v>
      </c>
      <c r="I171" s="47">
        <f t="shared" si="40"/>
        <v>10</v>
      </c>
      <c r="J171" s="48">
        <v>30990</v>
      </c>
      <c r="K171" s="48">
        <v>3955</v>
      </c>
      <c r="L171" s="48">
        <v>406356</v>
      </c>
      <c r="M171" s="52"/>
      <c r="N171" s="50">
        <f t="shared" si="41"/>
        <v>18444.635000000006</v>
      </c>
      <c r="O171" s="50">
        <f t="shared" si="41"/>
        <v>2249.3039999999996</v>
      </c>
      <c r="P171" s="53"/>
      <c r="Q171" s="23"/>
      <c r="R171" s="23"/>
    </row>
    <row r="172" spans="1:18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0</v>
      </c>
      <c r="G172" s="46">
        <v>2</v>
      </c>
      <c r="H172" s="46">
        <v>0</v>
      </c>
      <c r="I172" s="55">
        <f t="shared" si="40"/>
        <v>4</v>
      </c>
      <c r="J172" s="48">
        <v>1995</v>
      </c>
      <c r="K172" s="56">
        <v>0</v>
      </c>
      <c r="L172" s="56">
        <v>1731</v>
      </c>
      <c r="M172" s="57"/>
      <c r="N172" s="50">
        <f t="shared" si="41"/>
        <v>1443.4199999999994</v>
      </c>
      <c r="O172" s="50">
        <f t="shared" si="41"/>
        <v>0.82400000000000007</v>
      </c>
      <c r="P172" s="58"/>
      <c r="Q172" s="23"/>
      <c r="R172" s="23"/>
    </row>
    <row r="173" spans="1:18" ht="14.25" x14ac:dyDescent="0.2">
      <c r="A173" s="59"/>
      <c r="B173" s="60"/>
      <c r="C173" s="61" t="s">
        <v>77</v>
      </c>
      <c r="D173" s="62">
        <f t="shared" ref="D173:L173" si="42">SUM(D165:D172)</f>
        <v>16</v>
      </c>
      <c r="E173" s="62">
        <f t="shared" si="42"/>
        <v>0</v>
      </c>
      <c r="F173" s="62">
        <f t="shared" si="42"/>
        <v>6</v>
      </c>
      <c r="G173" s="62">
        <f t="shared" si="42"/>
        <v>9</v>
      </c>
      <c r="H173" s="62">
        <f t="shared" si="42"/>
        <v>5</v>
      </c>
      <c r="I173" s="63">
        <f t="shared" si="42"/>
        <v>36</v>
      </c>
      <c r="J173" s="64">
        <f t="shared" si="42"/>
        <v>56028</v>
      </c>
      <c r="K173" s="65">
        <f t="shared" si="42"/>
        <v>6140</v>
      </c>
      <c r="L173" s="66">
        <f t="shared" si="42"/>
        <v>1010842</v>
      </c>
      <c r="M173" s="67"/>
      <c r="N173" s="68">
        <f>SUM(N165:N172)</f>
        <v>106403.17200000002</v>
      </c>
      <c r="O173" s="69">
        <f>SUM(O165:O172)</f>
        <v>9585.5880000000034</v>
      </c>
      <c r="P173" s="70"/>
      <c r="Q173" s="71"/>
      <c r="R173" s="71"/>
    </row>
    <row r="174" spans="1:18" ht="14.25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77"/>
      <c r="K174" s="77"/>
      <c r="L174" s="77"/>
      <c r="M174" s="50"/>
      <c r="N174" s="83"/>
      <c r="O174" s="50"/>
      <c r="P174" s="53"/>
      <c r="Q174" s="23"/>
      <c r="R174" s="23"/>
    </row>
    <row r="175" spans="1:18" x14ac:dyDescent="0.2">
      <c r="A175" s="79" t="s">
        <v>112</v>
      </c>
      <c r="B175" s="80"/>
      <c r="C175" s="81"/>
      <c r="D175" s="45">
        <v>0</v>
      </c>
      <c r="E175" s="46">
        <v>0</v>
      </c>
      <c r="F175" s="46">
        <v>0</v>
      </c>
      <c r="G175" s="46">
        <v>96</v>
      </c>
      <c r="H175" s="46">
        <v>0</v>
      </c>
      <c r="I175" s="47">
        <f>SUM(D175:H175)</f>
        <v>96</v>
      </c>
      <c r="J175" s="82">
        <v>0</v>
      </c>
      <c r="K175" s="82">
        <v>0</v>
      </c>
      <c r="L175" s="82">
        <v>0</v>
      </c>
      <c r="M175" s="50"/>
      <c r="N175" s="83">
        <f t="shared" ref="N175:O177" si="43">N152+(J175/1000)</f>
        <v>421154.641</v>
      </c>
      <c r="O175" s="50">
        <f t="shared" si="43"/>
        <v>561267.08500000054</v>
      </c>
      <c r="P175" s="53"/>
      <c r="Q175" s="23"/>
      <c r="R175" s="23"/>
    </row>
    <row r="176" spans="1:18" x14ac:dyDescent="0.2">
      <c r="A176" s="79" t="s">
        <v>113</v>
      </c>
      <c r="B176" s="80"/>
      <c r="C176" s="81"/>
      <c r="D176" s="45">
        <v>8</v>
      </c>
      <c r="E176" s="46">
        <v>5</v>
      </c>
      <c r="F176" s="46">
        <v>1</v>
      </c>
      <c r="G176" s="46">
        <v>8</v>
      </c>
      <c r="H176" s="46">
        <v>2</v>
      </c>
      <c r="I176" s="47">
        <f>SUM(D176:H176)</f>
        <v>24</v>
      </c>
      <c r="J176" s="82">
        <v>6574</v>
      </c>
      <c r="K176" s="82">
        <v>21895</v>
      </c>
      <c r="L176" s="82">
        <v>420150</v>
      </c>
      <c r="M176" s="50"/>
      <c r="N176" s="83">
        <f t="shared" si="43"/>
        <v>58604.733999999997</v>
      </c>
      <c r="O176" s="50">
        <f t="shared" si="43"/>
        <v>62280.049999999996</v>
      </c>
      <c r="P176" s="53"/>
      <c r="Q176" s="23"/>
      <c r="R176" s="23"/>
    </row>
    <row r="177" spans="1:18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19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  <c r="Q177" s="23"/>
      <c r="R177" s="23"/>
    </row>
    <row r="178" spans="1:18" ht="14.25" x14ac:dyDescent="0.2">
      <c r="A178" s="59"/>
      <c r="B178" s="60"/>
      <c r="C178" s="61" t="s">
        <v>78</v>
      </c>
      <c r="D178" s="84">
        <f t="shared" ref="D178:L178" si="44">SUM(D175:D177)</f>
        <v>8</v>
      </c>
      <c r="E178" s="62">
        <f t="shared" si="44"/>
        <v>5</v>
      </c>
      <c r="F178" s="62">
        <f t="shared" si="44"/>
        <v>1</v>
      </c>
      <c r="G178" s="62">
        <f t="shared" si="44"/>
        <v>107</v>
      </c>
      <c r="H178" s="62">
        <f t="shared" si="44"/>
        <v>2</v>
      </c>
      <c r="I178" s="63">
        <f t="shared" si="44"/>
        <v>123</v>
      </c>
      <c r="J178" s="64">
        <f t="shared" si="44"/>
        <v>6574</v>
      </c>
      <c r="K178" s="65">
        <f t="shared" si="44"/>
        <v>21895</v>
      </c>
      <c r="L178" s="66">
        <f t="shared" si="44"/>
        <v>420150</v>
      </c>
      <c r="M178" s="67"/>
      <c r="N178" s="221">
        <f>SUM(N175:N177)</f>
        <v>480199.64799999999</v>
      </c>
      <c r="O178" s="69">
        <f>SUM(O175:O177)</f>
        <v>623709.3190000006</v>
      </c>
      <c r="P178" s="70"/>
      <c r="Q178" s="71"/>
      <c r="R178" s="71"/>
    </row>
    <row r="179" spans="1:18" ht="14.25" x14ac:dyDescent="0.2">
      <c r="A179" s="86"/>
      <c r="B179" s="87" t="s">
        <v>79</v>
      </c>
      <c r="C179" s="88"/>
      <c r="D179" s="90">
        <f t="shared" ref="D179:L179" si="45">D173+D178</f>
        <v>24</v>
      </c>
      <c r="E179" s="90">
        <f t="shared" si="45"/>
        <v>5</v>
      </c>
      <c r="F179" s="90">
        <f t="shared" si="45"/>
        <v>7</v>
      </c>
      <c r="G179" s="90">
        <f t="shared" si="45"/>
        <v>116</v>
      </c>
      <c r="H179" s="90">
        <f t="shared" si="45"/>
        <v>7</v>
      </c>
      <c r="I179" s="91">
        <f t="shared" si="45"/>
        <v>159</v>
      </c>
      <c r="J179" s="92">
        <f t="shared" si="45"/>
        <v>62602</v>
      </c>
      <c r="K179" s="93">
        <f t="shared" si="45"/>
        <v>28035</v>
      </c>
      <c r="L179" s="93">
        <f t="shared" si="45"/>
        <v>1430992</v>
      </c>
      <c r="M179" s="94"/>
      <c r="N179" s="95">
        <f>N173+N178</f>
        <v>586602.82000000007</v>
      </c>
      <c r="O179" s="94">
        <f>O173+O178</f>
        <v>633294.90700000059</v>
      </c>
      <c r="P179" s="96"/>
      <c r="Q179" s="71"/>
      <c r="R179" s="71"/>
    </row>
    <row r="180" spans="1:18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  <c r="Q180" s="23"/>
      <c r="R180" s="23"/>
    </row>
    <row r="181" spans="1:18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  <c r="Q181" s="23"/>
      <c r="R181" s="23"/>
    </row>
    <row r="182" spans="1:18" ht="13.5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  <c r="Q182" s="23"/>
      <c r="R182" s="23"/>
    </row>
    <row r="183" spans="1:18" ht="19.5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  <c r="Q183" s="23"/>
      <c r="R183" s="23"/>
    </row>
    <row r="184" spans="1:18" ht="19.5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604061.82000000007</v>
      </c>
      <c r="O184" s="121">
        <f>O179+O180</f>
        <v>639274.90700000059</v>
      </c>
      <c r="P184" s="119"/>
      <c r="Q184" s="23"/>
      <c r="R184" s="23"/>
    </row>
    <row r="185" spans="1:18" ht="23.25" x14ac:dyDescent="0.35">
      <c r="A185" s="120">
        <f>A162+31</f>
        <v>40065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  <c r="Q185" s="23"/>
      <c r="R185" s="23"/>
    </row>
    <row r="186" spans="1:18" ht="14.25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  <c r="Q186" s="23"/>
      <c r="R186" s="23"/>
    </row>
    <row r="187" spans="1:18" ht="14.25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  <c r="Q187" s="23"/>
      <c r="R187" s="23"/>
    </row>
    <row r="188" spans="1:18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47">
        <f t="shared" ref="I188:I195" si="46">SUM(D188:H188)</f>
        <v>2</v>
      </c>
      <c r="J188" s="48">
        <v>807</v>
      </c>
      <c r="K188" s="48">
        <v>0</v>
      </c>
      <c r="L188" s="48">
        <v>135067</v>
      </c>
      <c r="M188" s="49"/>
      <c r="N188" s="50">
        <f t="shared" ref="N188:O195" si="47">N165+(J188/1000)</f>
        <v>18535.770999999997</v>
      </c>
      <c r="O188" s="50">
        <f t="shared" si="47"/>
        <v>1831.7200000000003</v>
      </c>
      <c r="P188" s="51"/>
      <c r="Q188" s="23"/>
      <c r="R188" s="23"/>
    </row>
    <row r="189" spans="1:18" x14ac:dyDescent="0.2">
      <c r="A189" s="42" t="s">
        <v>106</v>
      </c>
      <c r="B189" s="43"/>
      <c r="C189" s="44"/>
      <c r="D189" s="45">
        <v>3</v>
      </c>
      <c r="E189" s="46">
        <v>0</v>
      </c>
      <c r="F189" s="46">
        <v>1</v>
      </c>
      <c r="G189" s="46">
        <v>2</v>
      </c>
      <c r="H189" s="46">
        <v>0</v>
      </c>
      <c r="I189" s="47">
        <f t="shared" si="46"/>
        <v>6</v>
      </c>
      <c r="J189" s="48">
        <v>15739</v>
      </c>
      <c r="K189" s="48">
        <v>1416</v>
      </c>
      <c r="L189" s="48">
        <v>287963</v>
      </c>
      <c r="M189" s="52"/>
      <c r="N189" s="50">
        <f t="shared" si="47"/>
        <v>47323.416000000012</v>
      </c>
      <c r="O189" s="50">
        <f t="shared" si="47"/>
        <v>3761.8420000000033</v>
      </c>
      <c r="P189" s="53"/>
      <c r="Q189" s="23"/>
      <c r="R189" s="23"/>
    </row>
    <row r="190" spans="1:18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156</v>
      </c>
      <c r="K190" s="48">
        <v>0</v>
      </c>
      <c r="L190" s="48">
        <v>0</v>
      </c>
      <c r="M190" s="52"/>
      <c r="N190" s="50">
        <f t="shared" si="47"/>
        <v>299.67499999999978</v>
      </c>
      <c r="O190" s="50">
        <f t="shared" si="47"/>
        <v>0</v>
      </c>
      <c r="P190" s="53"/>
      <c r="Q190" s="23"/>
      <c r="R190" s="23"/>
    </row>
    <row r="191" spans="1:18" x14ac:dyDescent="0.2">
      <c r="A191" s="42" t="s">
        <v>107</v>
      </c>
      <c r="B191" s="43"/>
      <c r="C191" s="44"/>
      <c r="D191" s="45">
        <v>2</v>
      </c>
      <c r="E191" s="46">
        <v>0</v>
      </c>
      <c r="F191" s="46">
        <v>1</v>
      </c>
      <c r="G191" s="46">
        <v>3</v>
      </c>
      <c r="H191" s="46">
        <v>3</v>
      </c>
      <c r="I191" s="47">
        <f t="shared" si="46"/>
        <v>9</v>
      </c>
      <c r="J191" s="48">
        <v>3405</v>
      </c>
      <c r="K191" s="48">
        <v>415</v>
      </c>
      <c r="L191" s="48">
        <v>28876</v>
      </c>
      <c r="M191" s="52"/>
      <c r="N191" s="50">
        <f t="shared" si="47"/>
        <v>12917.454000000003</v>
      </c>
      <c r="O191" s="50">
        <f t="shared" si="47"/>
        <v>1116.5939999999996</v>
      </c>
      <c r="P191" s="53"/>
      <c r="Q191" s="23"/>
      <c r="R191" s="23"/>
    </row>
    <row r="192" spans="1:18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2382</v>
      </c>
      <c r="K192" s="48">
        <v>291</v>
      </c>
      <c r="L192" s="48">
        <v>73379</v>
      </c>
      <c r="M192" s="52"/>
      <c r="N192" s="50">
        <f t="shared" si="47"/>
        <v>5943.1900000000023</v>
      </c>
      <c r="O192" s="50">
        <f t="shared" si="47"/>
        <v>617.42599999999982</v>
      </c>
      <c r="P192" s="53"/>
      <c r="Q192" s="23"/>
      <c r="R192" s="23"/>
    </row>
    <row r="193" spans="1:18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1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  <c r="Q193" s="23"/>
      <c r="R193" s="23"/>
    </row>
    <row r="194" spans="1:18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2</v>
      </c>
      <c r="H194" s="46">
        <v>2</v>
      </c>
      <c r="I194" s="47">
        <f t="shared" si="46"/>
        <v>10</v>
      </c>
      <c r="J194" s="48">
        <v>28767</v>
      </c>
      <c r="K194" s="48">
        <v>3659</v>
      </c>
      <c r="L194" s="48">
        <v>386599</v>
      </c>
      <c r="M194" s="52"/>
      <c r="N194" s="50">
        <f t="shared" si="47"/>
        <v>18473.402000000006</v>
      </c>
      <c r="O194" s="50">
        <f t="shared" si="47"/>
        <v>2252.9629999999997</v>
      </c>
      <c r="P194" s="53"/>
      <c r="Q194" s="23"/>
      <c r="R194" s="23"/>
    </row>
    <row r="195" spans="1:18" x14ac:dyDescent="0.2">
      <c r="A195" s="42" t="s">
        <v>111</v>
      </c>
      <c r="B195" s="43"/>
      <c r="C195" s="44"/>
      <c r="D195" s="45">
        <v>2</v>
      </c>
      <c r="E195" s="46">
        <v>0</v>
      </c>
      <c r="F195" s="46">
        <v>0</v>
      </c>
      <c r="G195" s="46">
        <v>2</v>
      </c>
      <c r="H195" s="46">
        <v>0</v>
      </c>
      <c r="I195" s="55">
        <f t="shared" si="46"/>
        <v>4</v>
      </c>
      <c r="J195" s="48">
        <v>3037</v>
      </c>
      <c r="K195" s="56">
        <v>0</v>
      </c>
      <c r="L195" s="56">
        <v>3080</v>
      </c>
      <c r="M195" s="57"/>
      <c r="N195" s="50">
        <f t="shared" si="47"/>
        <v>1446.4569999999994</v>
      </c>
      <c r="O195" s="50">
        <f t="shared" si="47"/>
        <v>0.82400000000000007</v>
      </c>
      <c r="P195" s="58"/>
      <c r="Q195" s="23"/>
      <c r="R195" s="23"/>
    </row>
    <row r="196" spans="1:18" ht="14.25" x14ac:dyDescent="0.2">
      <c r="A196" s="59"/>
      <c r="B196" s="60"/>
      <c r="C196" s="61" t="s">
        <v>77</v>
      </c>
      <c r="D196" s="62">
        <f t="shared" ref="D196:L196" si="48">SUM(D188:D195)</f>
        <v>15</v>
      </c>
      <c r="E196" s="62">
        <f t="shared" si="48"/>
        <v>0</v>
      </c>
      <c r="F196" s="62">
        <f t="shared" si="48"/>
        <v>6</v>
      </c>
      <c r="G196" s="62">
        <f t="shared" si="48"/>
        <v>10</v>
      </c>
      <c r="H196" s="62">
        <f t="shared" si="48"/>
        <v>5</v>
      </c>
      <c r="I196" s="63">
        <f t="shared" si="48"/>
        <v>36</v>
      </c>
      <c r="J196" s="64">
        <f t="shared" si="48"/>
        <v>54293</v>
      </c>
      <c r="K196" s="65">
        <f t="shared" si="48"/>
        <v>5781</v>
      </c>
      <c r="L196" s="66">
        <f t="shared" si="48"/>
        <v>914964</v>
      </c>
      <c r="M196" s="67"/>
      <c r="N196" s="68">
        <f>SUM(N188:N195)</f>
        <v>106457.46500000001</v>
      </c>
      <c r="O196" s="69">
        <f>SUM(O188:O195)</f>
        <v>9591.3690000000024</v>
      </c>
      <c r="P196" s="70"/>
      <c r="Q196" s="71"/>
      <c r="R196" s="71"/>
    </row>
    <row r="197" spans="1:18" ht="14.25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77"/>
      <c r="K197" s="77"/>
      <c r="L197" s="77"/>
      <c r="M197" s="50"/>
      <c r="N197" s="83"/>
      <c r="O197" s="50"/>
      <c r="P197" s="53"/>
      <c r="Q197" s="23"/>
      <c r="R197" s="23"/>
    </row>
    <row r="198" spans="1:18" x14ac:dyDescent="0.2">
      <c r="A198" s="79" t="s">
        <v>112</v>
      </c>
      <c r="B198" s="80"/>
      <c r="C198" s="81"/>
      <c r="D198" s="45">
        <v>0</v>
      </c>
      <c r="E198" s="46">
        <v>0</v>
      </c>
      <c r="F198" s="46">
        <v>0</v>
      </c>
      <c r="G198" s="46">
        <v>96</v>
      </c>
      <c r="H198" s="46">
        <v>0</v>
      </c>
      <c r="I198" s="47">
        <f>SUM(D198:H198)</f>
        <v>96</v>
      </c>
      <c r="J198" s="82">
        <v>0</v>
      </c>
      <c r="K198" s="82">
        <v>0</v>
      </c>
      <c r="L198" s="82">
        <v>0</v>
      </c>
      <c r="M198" s="50"/>
      <c r="N198" s="83">
        <f t="shared" ref="N198:O200" si="49">N175+(J198/1000)</f>
        <v>421154.641</v>
      </c>
      <c r="O198" s="50">
        <f t="shared" si="49"/>
        <v>561267.08500000054</v>
      </c>
      <c r="P198" s="53"/>
      <c r="Q198" s="23"/>
      <c r="R198" s="23"/>
    </row>
    <row r="199" spans="1:18" x14ac:dyDescent="0.2">
      <c r="A199" s="79" t="s">
        <v>113</v>
      </c>
      <c r="B199" s="80"/>
      <c r="C199" s="81"/>
      <c r="D199" s="45">
        <v>8</v>
      </c>
      <c r="E199" s="46">
        <v>7</v>
      </c>
      <c r="F199" s="46">
        <v>1</v>
      </c>
      <c r="G199" s="46">
        <v>6</v>
      </c>
      <c r="H199" s="46">
        <v>2</v>
      </c>
      <c r="I199" s="47">
        <f>SUM(D199:H199)</f>
        <v>24</v>
      </c>
      <c r="J199" s="82">
        <v>5707</v>
      </c>
      <c r="K199" s="82">
        <v>14886</v>
      </c>
      <c r="L199" s="82">
        <v>293482</v>
      </c>
      <c r="M199" s="50"/>
      <c r="N199" s="83">
        <f t="shared" si="49"/>
        <v>58610.440999999999</v>
      </c>
      <c r="O199" s="50">
        <f t="shared" si="49"/>
        <v>62294.935999999994</v>
      </c>
      <c r="P199" s="53"/>
      <c r="Q199" s="23"/>
      <c r="R199" s="23"/>
    </row>
    <row r="200" spans="1:18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19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  <c r="Q200" s="23"/>
      <c r="R200" s="23"/>
    </row>
    <row r="201" spans="1:18" ht="14.25" x14ac:dyDescent="0.2">
      <c r="A201" s="59"/>
      <c r="B201" s="60"/>
      <c r="C201" s="61" t="s">
        <v>78</v>
      </c>
      <c r="D201" s="84">
        <f t="shared" ref="D201:L201" si="50">SUM(D198:D200)</f>
        <v>8</v>
      </c>
      <c r="E201" s="62">
        <f t="shared" si="50"/>
        <v>7</v>
      </c>
      <c r="F201" s="62">
        <f t="shared" si="50"/>
        <v>1</v>
      </c>
      <c r="G201" s="62">
        <f t="shared" si="50"/>
        <v>105</v>
      </c>
      <c r="H201" s="62">
        <f t="shared" si="50"/>
        <v>2</v>
      </c>
      <c r="I201" s="63">
        <f t="shared" si="50"/>
        <v>123</v>
      </c>
      <c r="J201" s="64">
        <f t="shared" si="50"/>
        <v>5707</v>
      </c>
      <c r="K201" s="65">
        <f t="shared" si="50"/>
        <v>14886</v>
      </c>
      <c r="L201" s="66">
        <f t="shared" si="50"/>
        <v>293482</v>
      </c>
      <c r="M201" s="67"/>
      <c r="N201" s="221">
        <f>SUM(N198:N200)</f>
        <v>480205.35499999998</v>
      </c>
      <c r="O201" s="69">
        <f>SUM(O198:O200)</f>
        <v>623724.20500000054</v>
      </c>
      <c r="P201" s="70"/>
      <c r="Q201" s="71"/>
      <c r="R201" s="71"/>
    </row>
    <row r="202" spans="1:18" ht="14.25" x14ac:dyDescent="0.2">
      <c r="A202" s="86"/>
      <c r="B202" s="87" t="s">
        <v>79</v>
      </c>
      <c r="C202" s="88"/>
      <c r="D202" s="90">
        <f t="shared" ref="D202:L202" si="51">D196+D201</f>
        <v>23</v>
      </c>
      <c r="E202" s="90">
        <f t="shared" si="51"/>
        <v>7</v>
      </c>
      <c r="F202" s="90">
        <f t="shared" si="51"/>
        <v>7</v>
      </c>
      <c r="G202" s="90">
        <f t="shared" si="51"/>
        <v>115</v>
      </c>
      <c r="H202" s="90">
        <f t="shared" si="51"/>
        <v>7</v>
      </c>
      <c r="I202" s="91">
        <f t="shared" si="51"/>
        <v>159</v>
      </c>
      <c r="J202" s="92">
        <f t="shared" si="51"/>
        <v>60000</v>
      </c>
      <c r="K202" s="93">
        <f t="shared" si="51"/>
        <v>20667</v>
      </c>
      <c r="L202" s="93">
        <f t="shared" si="51"/>
        <v>1208446</v>
      </c>
      <c r="M202" s="94"/>
      <c r="N202" s="95">
        <f>N196+N201</f>
        <v>586662.81999999995</v>
      </c>
      <c r="O202" s="94">
        <f>O196+O201</f>
        <v>633315.57400000049</v>
      </c>
      <c r="P202" s="96"/>
      <c r="Q202" s="71"/>
      <c r="R202" s="71"/>
    </row>
    <row r="203" spans="1:18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  <c r="Q203" s="23"/>
      <c r="R203" s="23"/>
    </row>
    <row r="204" spans="1:18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  <c r="Q204" s="23"/>
      <c r="R204" s="23"/>
    </row>
    <row r="205" spans="1:18" ht="13.5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  <c r="Q205" s="23"/>
      <c r="R205" s="23"/>
    </row>
    <row r="206" spans="1:18" ht="19.5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  <c r="Q206" s="23"/>
      <c r="R206" s="23"/>
    </row>
    <row r="207" spans="1:18" ht="19.5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604121.81999999995</v>
      </c>
      <c r="O207" s="121">
        <f>O202+O203</f>
        <v>639295.57400000049</v>
      </c>
      <c r="P207" s="119"/>
      <c r="Q207" s="23"/>
      <c r="R207" s="23"/>
    </row>
    <row r="208" spans="1:18" ht="23.25" x14ac:dyDescent="0.35">
      <c r="A208" s="120">
        <f>A185+31</f>
        <v>40096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  <c r="Q208" s="23"/>
      <c r="R208" s="23"/>
    </row>
    <row r="209" spans="1:18" ht="14.25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  <c r="Q209" s="23"/>
      <c r="R209" s="23"/>
    </row>
    <row r="210" spans="1:18" ht="14.25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  <c r="Q210" s="23"/>
      <c r="R210" s="23"/>
    </row>
    <row r="211" spans="1:18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47">
        <f t="shared" ref="I211:I218" si="52">SUM(D211:H211)</f>
        <v>2</v>
      </c>
      <c r="J211" s="48">
        <v>1383</v>
      </c>
      <c r="K211" s="48">
        <v>0</v>
      </c>
      <c r="L211" s="48">
        <v>140102</v>
      </c>
      <c r="M211" s="49"/>
      <c r="N211" s="50">
        <f t="shared" ref="N211:O218" si="53">N188+(J211/1000)</f>
        <v>18537.153999999999</v>
      </c>
      <c r="O211" s="50">
        <f t="shared" si="53"/>
        <v>1831.7200000000003</v>
      </c>
      <c r="P211" s="51"/>
      <c r="Q211" s="23"/>
      <c r="R211" s="23"/>
    </row>
    <row r="212" spans="1:18" x14ac:dyDescent="0.2">
      <c r="A212" s="42" t="s">
        <v>106</v>
      </c>
      <c r="B212" s="43"/>
      <c r="C212" s="44"/>
      <c r="D212" s="45">
        <v>3</v>
      </c>
      <c r="E212" s="46">
        <v>0</v>
      </c>
      <c r="F212" s="46">
        <v>1</v>
      </c>
      <c r="G212" s="46">
        <v>2</v>
      </c>
      <c r="H212" s="46">
        <v>0</v>
      </c>
      <c r="I212" s="47">
        <f t="shared" si="52"/>
        <v>6</v>
      </c>
      <c r="J212" s="48">
        <v>13303</v>
      </c>
      <c r="K212" s="48">
        <v>1214</v>
      </c>
      <c r="L212" s="48">
        <v>247897</v>
      </c>
      <c r="M212" s="52"/>
      <c r="N212" s="50">
        <f t="shared" si="53"/>
        <v>47336.719000000012</v>
      </c>
      <c r="O212" s="50">
        <f t="shared" si="53"/>
        <v>3763.0560000000032</v>
      </c>
      <c r="P212" s="53"/>
      <c r="Q212" s="23"/>
      <c r="R212" s="23"/>
    </row>
    <row r="213" spans="1:18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209</v>
      </c>
      <c r="K213" s="48">
        <v>0</v>
      </c>
      <c r="L213" s="48">
        <v>0</v>
      </c>
      <c r="M213" s="52"/>
      <c r="N213" s="50">
        <f t="shared" si="53"/>
        <v>299.88399999999979</v>
      </c>
      <c r="O213" s="50">
        <f t="shared" si="53"/>
        <v>0</v>
      </c>
      <c r="P213" s="53"/>
      <c r="Q213" s="23"/>
      <c r="R213" s="23"/>
    </row>
    <row r="214" spans="1:18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2</v>
      </c>
      <c r="H214" s="46">
        <v>3</v>
      </c>
      <c r="I214" s="47">
        <f t="shared" si="52"/>
        <v>9</v>
      </c>
      <c r="J214" s="48">
        <v>3534</v>
      </c>
      <c r="K214" s="48">
        <v>316</v>
      </c>
      <c r="L214" s="48">
        <v>124046</v>
      </c>
      <c r="M214" s="52"/>
      <c r="N214" s="50">
        <f t="shared" si="53"/>
        <v>12920.988000000003</v>
      </c>
      <c r="O214" s="50">
        <f t="shared" si="53"/>
        <v>1116.9099999999996</v>
      </c>
      <c r="P214" s="53"/>
      <c r="Q214" s="23"/>
      <c r="R214" s="23"/>
    </row>
    <row r="215" spans="1:18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2481</v>
      </c>
      <c r="K215" s="48">
        <v>303</v>
      </c>
      <c r="L215" s="48">
        <v>80813</v>
      </c>
      <c r="M215" s="52"/>
      <c r="N215" s="50">
        <f t="shared" si="53"/>
        <v>5945.6710000000021</v>
      </c>
      <c r="O215" s="50">
        <f t="shared" si="53"/>
        <v>617.72899999999981</v>
      </c>
      <c r="P215" s="53"/>
      <c r="Q215" s="23"/>
      <c r="R215" s="23"/>
    </row>
    <row r="216" spans="1:18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  <c r="Q216" s="23"/>
      <c r="R216" s="23"/>
    </row>
    <row r="217" spans="1:18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2</v>
      </c>
      <c r="H217" s="46">
        <v>2</v>
      </c>
      <c r="I217" s="47">
        <f t="shared" si="52"/>
        <v>10</v>
      </c>
      <c r="J217" s="48">
        <v>29369</v>
      </c>
      <c r="K217" s="48">
        <v>3747</v>
      </c>
      <c r="L217" s="48">
        <v>393916</v>
      </c>
      <c r="M217" s="52"/>
      <c r="N217" s="50">
        <f t="shared" si="53"/>
        <v>18502.771000000004</v>
      </c>
      <c r="O217" s="50">
        <f t="shared" si="53"/>
        <v>2256.7099999999996</v>
      </c>
      <c r="P217" s="53"/>
      <c r="Q217" s="23"/>
      <c r="R217" s="23"/>
    </row>
    <row r="218" spans="1:18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4005</v>
      </c>
      <c r="K218" s="56">
        <v>0</v>
      </c>
      <c r="L218" s="56">
        <v>4753</v>
      </c>
      <c r="M218" s="57"/>
      <c r="N218" s="50">
        <f t="shared" si="53"/>
        <v>1450.4619999999995</v>
      </c>
      <c r="O218" s="50">
        <f t="shared" si="53"/>
        <v>0.82400000000000007</v>
      </c>
      <c r="P218" s="58"/>
      <c r="Q218" s="23"/>
      <c r="R218" s="23"/>
    </row>
    <row r="219" spans="1:18" ht="14.25" x14ac:dyDescent="0.2">
      <c r="A219" s="59"/>
      <c r="B219" s="60"/>
      <c r="C219" s="61" t="s">
        <v>77</v>
      </c>
      <c r="D219" s="62">
        <f t="shared" ref="D219:L219" si="54">SUM(D211:D218)</f>
        <v>16</v>
      </c>
      <c r="E219" s="62">
        <f t="shared" si="54"/>
        <v>0</v>
      </c>
      <c r="F219" s="62">
        <f t="shared" si="54"/>
        <v>6</v>
      </c>
      <c r="G219" s="62">
        <f t="shared" si="54"/>
        <v>9</v>
      </c>
      <c r="H219" s="62">
        <f t="shared" si="54"/>
        <v>5</v>
      </c>
      <c r="I219" s="63">
        <f t="shared" si="54"/>
        <v>36</v>
      </c>
      <c r="J219" s="64">
        <f t="shared" si="54"/>
        <v>54284</v>
      </c>
      <c r="K219" s="65">
        <f t="shared" si="54"/>
        <v>5580</v>
      </c>
      <c r="L219" s="66">
        <f t="shared" si="54"/>
        <v>991527</v>
      </c>
      <c r="M219" s="67"/>
      <c r="N219" s="68">
        <f>SUM(N211:N218)</f>
        <v>106511.74900000003</v>
      </c>
      <c r="O219" s="69">
        <f>SUM(O211:O218)</f>
        <v>9596.9490000000023</v>
      </c>
      <c r="P219" s="70"/>
      <c r="Q219" s="71"/>
      <c r="R219" s="71"/>
    </row>
    <row r="220" spans="1:18" ht="14.25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77"/>
      <c r="K220" s="77"/>
      <c r="L220" s="77"/>
      <c r="M220" s="50"/>
      <c r="N220" s="83"/>
      <c r="O220" s="50"/>
      <c r="P220" s="53"/>
      <c r="Q220" s="23"/>
      <c r="R220" s="23"/>
    </row>
    <row r="221" spans="1:18" x14ac:dyDescent="0.2">
      <c r="A221" s="79" t="s">
        <v>112</v>
      </c>
      <c r="B221" s="80"/>
      <c r="C221" s="81"/>
      <c r="D221" s="45">
        <v>0</v>
      </c>
      <c r="E221" s="46">
        <v>0</v>
      </c>
      <c r="F221" s="46">
        <v>0</v>
      </c>
      <c r="G221" s="46">
        <v>96</v>
      </c>
      <c r="H221" s="46">
        <v>0</v>
      </c>
      <c r="I221" s="47">
        <f>SUM(D221:H221)</f>
        <v>96</v>
      </c>
      <c r="J221" s="82">
        <v>0</v>
      </c>
      <c r="K221" s="82">
        <v>0</v>
      </c>
      <c r="L221" s="82">
        <v>0</v>
      </c>
      <c r="M221" s="50"/>
      <c r="N221" s="83">
        <f t="shared" ref="N221:O223" si="55">N198+(J221/1000)</f>
        <v>421154.641</v>
      </c>
      <c r="O221" s="50">
        <f t="shared" si="55"/>
        <v>561267.08500000054</v>
      </c>
      <c r="P221" s="53"/>
      <c r="Q221" s="23"/>
      <c r="R221" s="23"/>
    </row>
    <row r="222" spans="1:18" x14ac:dyDescent="0.2">
      <c r="A222" s="79" t="s">
        <v>113</v>
      </c>
      <c r="B222" s="80"/>
      <c r="C222" s="81"/>
      <c r="D222" s="45">
        <v>0</v>
      </c>
      <c r="E222" s="46">
        <v>0</v>
      </c>
      <c r="F222" s="46">
        <v>0</v>
      </c>
      <c r="G222" s="46">
        <v>22</v>
      </c>
      <c r="H222" s="46">
        <v>2</v>
      </c>
      <c r="I222" s="47">
        <f>SUM(D222:H222)</f>
        <v>24</v>
      </c>
      <c r="J222" s="82">
        <v>0</v>
      </c>
      <c r="K222" s="82">
        <v>0</v>
      </c>
      <c r="L222" s="82">
        <v>0</v>
      </c>
      <c r="M222" s="50"/>
      <c r="N222" s="83">
        <f t="shared" si="55"/>
        <v>58610.440999999999</v>
      </c>
      <c r="O222" s="50">
        <f t="shared" si="55"/>
        <v>62294.935999999994</v>
      </c>
      <c r="P222" s="53"/>
      <c r="Q222" s="23"/>
      <c r="R222" s="23"/>
    </row>
    <row r="223" spans="1:18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19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  <c r="Q223" s="23"/>
      <c r="R223" s="23"/>
    </row>
    <row r="224" spans="1:18" ht="14.25" x14ac:dyDescent="0.2">
      <c r="A224" s="59"/>
      <c r="B224" s="60"/>
      <c r="C224" s="61" t="s">
        <v>78</v>
      </c>
      <c r="D224" s="84">
        <f t="shared" ref="D224:L224" si="56">SUM(D221:D223)</f>
        <v>0</v>
      </c>
      <c r="E224" s="62">
        <f t="shared" si="56"/>
        <v>0</v>
      </c>
      <c r="F224" s="62">
        <f t="shared" si="56"/>
        <v>0</v>
      </c>
      <c r="G224" s="62">
        <f t="shared" si="56"/>
        <v>121</v>
      </c>
      <c r="H224" s="62">
        <f t="shared" si="56"/>
        <v>2</v>
      </c>
      <c r="I224" s="63">
        <f t="shared" si="56"/>
        <v>123</v>
      </c>
      <c r="J224" s="64">
        <f t="shared" si="56"/>
        <v>0</v>
      </c>
      <c r="K224" s="65">
        <f t="shared" si="56"/>
        <v>0</v>
      </c>
      <c r="L224" s="66">
        <f t="shared" si="56"/>
        <v>0</v>
      </c>
      <c r="M224" s="67"/>
      <c r="N224" s="221">
        <f>SUM(N221:N223)</f>
        <v>480205.35499999998</v>
      </c>
      <c r="O224" s="69">
        <f>SUM(O221:O223)</f>
        <v>623724.20500000054</v>
      </c>
      <c r="P224" s="70"/>
      <c r="Q224" s="71"/>
      <c r="R224" s="71"/>
    </row>
    <row r="225" spans="1:18" ht="14.25" x14ac:dyDescent="0.2">
      <c r="A225" s="86"/>
      <c r="B225" s="87" t="s">
        <v>79</v>
      </c>
      <c r="C225" s="88"/>
      <c r="D225" s="90">
        <f t="shared" ref="D225:L225" si="57">D219+D224</f>
        <v>16</v>
      </c>
      <c r="E225" s="90">
        <f t="shared" si="57"/>
        <v>0</v>
      </c>
      <c r="F225" s="90">
        <f t="shared" si="57"/>
        <v>6</v>
      </c>
      <c r="G225" s="90">
        <f t="shared" si="57"/>
        <v>130</v>
      </c>
      <c r="H225" s="90">
        <f t="shared" si="57"/>
        <v>7</v>
      </c>
      <c r="I225" s="91">
        <f t="shared" si="57"/>
        <v>159</v>
      </c>
      <c r="J225" s="92">
        <f t="shared" si="57"/>
        <v>54284</v>
      </c>
      <c r="K225" s="93">
        <f t="shared" si="57"/>
        <v>5580</v>
      </c>
      <c r="L225" s="93">
        <f t="shared" si="57"/>
        <v>991527</v>
      </c>
      <c r="M225" s="94"/>
      <c r="N225" s="95">
        <f>N219+N224</f>
        <v>586717.10400000005</v>
      </c>
      <c r="O225" s="94">
        <f>O219+O224</f>
        <v>633321.15400000056</v>
      </c>
      <c r="P225" s="96"/>
      <c r="Q225" s="71"/>
      <c r="R225" s="71"/>
    </row>
    <row r="226" spans="1:18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  <c r="Q226" s="23"/>
      <c r="R226" s="23"/>
    </row>
    <row r="227" spans="1:18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  <c r="Q227" s="23"/>
      <c r="R227" s="23"/>
    </row>
    <row r="228" spans="1:18" ht="13.5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  <c r="Q228" s="23"/>
      <c r="R228" s="23"/>
    </row>
    <row r="229" spans="1:18" ht="19.5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  <c r="Q229" s="23"/>
      <c r="R229" s="23"/>
    </row>
    <row r="230" spans="1:18" ht="19.5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604176.10400000005</v>
      </c>
      <c r="O230" s="121">
        <f>O225+O226</f>
        <v>639301.15400000056</v>
      </c>
      <c r="P230" s="119"/>
      <c r="Q230" s="23"/>
      <c r="R230" s="23"/>
    </row>
    <row r="231" spans="1:18" ht="23.25" x14ac:dyDescent="0.35">
      <c r="A231" s="120">
        <f>A208+31</f>
        <v>40127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  <c r="Q231" s="23"/>
      <c r="R231" s="23"/>
    </row>
    <row r="232" spans="1:18" ht="14.25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  <c r="Q232" s="23"/>
      <c r="R232" s="23"/>
    </row>
    <row r="233" spans="1:18" ht="14.25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  <c r="Q233" s="23"/>
      <c r="R233" s="23"/>
    </row>
    <row r="234" spans="1:18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47">
        <f t="shared" ref="I234:I241" si="58">SUM(D234:H234)</f>
        <v>2</v>
      </c>
      <c r="J234" s="48">
        <v>1794</v>
      </c>
      <c r="K234" s="48">
        <v>0</v>
      </c>
      <c r="L234" s="48">
        <v>138013</v>
      </c>
      <c r="M234" s="49"/>
      <c r="N234" s="50">
        <f t="shared" ref="N234:O241" si="59">N211+(J234/1000)</f>
        <v>18538.948</v>
      </c>
      <c r="O234" s="50">
        <f t="shared" si="59"/>
        <v>1831.7200000000003</v>
      </c>
      <c r="P234" s="51"/>
      <c r="Q234" s="23"/>
      <c r="R234" s="23"/>
    </row>
    <row r="235" spans="1:18" x14ac:dyDescent="0.2">
      <c r="A235" s="42" t="s">
        <v>106</v>
      </c>
      <c r="B235" s="43"/>
      <c r="C235" s="44"/>
      <c r="D235" s="45">
        <v>3</v>
      </c>
      <c r="E235" s="46">
        <v>0</v>
      </c>
      <c r="F235" s="46">
        <v>1</v>
      </c>
      <c r="G235" s="46">
        <v>2</v>
      </c>
      <c r="H235" s="46">
        <v>0</v>
      </c>
      <c r="I235" s="47">
        <f t="shared" si="58"/>
        <v>6</v>
      </c>
      <c r="J235" s="48">
        <v>9871</v>
      </c>
      <c r="K235" s="48">
        <v>915</v>
      </c>
      <c r="L235" s="48">
        <v>190384</v>
      </c>
      <c r="M235" s="52"/>
      <c r="N235" s="50">
        <f t="shared" si="59"/>
        <v>47346.590000000011</v>
      </c>
      <c r="O235" s="50">
        <f t="shared" si="59"/>
        <v>3763.9710000000032</v>
      </c>
      <c r="P235" s="53"/>
      <c r="Q235" s="23"/>
      <c r="R235" s="23"/>
    </row>
    <row r="236" spans="1:18" x14ac:dyDescent="0.2">
      <c r="A236" s="42" t="s">
        <v>117</v>
      </c>
      <c r="B236" s="43"/>
      <c r="C236" s="44"/>
      <c r="D236" s="45">
        <v>1</v>
      </c>
      <c r="E236" s="46">
        <v>0</v>
      </c>
      <c r="F236" s="46">
        <v>0</v>
      </c>
      <c r="G236" s="46">
        <v>0</v>
      </c>
      <c r="H236" s="46">
        <v>0</v>
      </c>
      <c r="I236" s="47">
        <f t="shared" si="58"/>
        <v>1</v>
      </c>
      <c r="J236" s="48">
        <v>353</v>
      </c>
      <c r="K236" s="48">
        <v>0</v>
      </c>
      <c r="L236" s="48">
        <v>0</v>
      </c>
      <c r="M236" s="52"/>
      <c r="N236" s="50">
        <f t="shared" si="59"/>
        <v>300.2369999999998</v>
      </c>
      <c r="O236" s="50">
        <f t="shared" si="59"/>
        <v>0</v>
      </c>
      <c r="P236" s="53"/>
      <c r="Q236" s="23"/>
      <c r="R236" s="23"/>
    </row>
    <row r="237" spans="1:18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f t="shared" si="58"/>
        <v>9</v>
      </c>
      <c r="J237" s="48">
        <v>4811</v>
      </c>
      <c r="K237" s="48">
        <v>421</v>
      </c>
      <c r="L237" s="48">
        <v>165168</v>
      </c>
      <c r="M237" s="52"/>
      <c r="N237" s="50">
        <f t="shared" si="59"/>
        <v>12925.799000000003</v>
      </c>
      <c r="O237" s="50">
        <f t="shared" si="59"/>
        <v>1117.3309999999997</v>
      </c>
      <c r="P237" s="53"/>
      <c r="Q237" s="23"/>
      <c r="R237" s="23"/>
    </row>
    <row r="238" spans="1:18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2439</v>
      </c>
      <c r="K238" s="48">
        <v>298</v>
      </c>
      <c r="L238" s="48">
        <v>78994</v>
      </c>
      <c r="M238" s="52"/>
      <c r="N238" s="50">
        <f t="shared" si="59"/>
        <v>5948.1100000000024</v>
      </c>
      <c r="O238" s="50">
        <f t="shared" si="59"/>
        <v>618.02699999999982</v>
      </c>
      <c r="P238" s="53"/>
      <c r="Q238" s="23"/>
      <c r="R238" s="23"/>
    </row>
    <row r="239" spans="1:18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  <c r="Q239" s="23"/>
      <c r="R239" s="23"/>
    </row>
    <row r="240" spans="1:18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2</v>
      </c>
      <c r="H240" s="46">
        <v>2</v>
      </c>
      <c r="I240" s="47">
        <f t="shared" si="58"/>
        <v>10</v>
      </c>
      <c r="J240" s="48">
        <v>24237</v>
      </c>
      <c r="K240" s="48">
        <v>3087</v>
      </c>
      <c r="L240" s="48">
        <v>337398</v>
      </c>
      <c r="M240" s="52"/>
      <c r="N240" s="50">
        <f t="shared" si="59"/>
        <v>18527.008000000005</v>
      </c>
      <c r="O240" s="50">
        <f t="shared" si="59"/>
        <v>2259.7969999999996</v>
      </c>
      <c r="P240" s="53"/>
      <c r="Q240" s="23"/>
      <c r="R240" s="23"/>
    </row>
    <row r="241" spans="1:18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2</v>
      </c>
      <c r="G241" s="46">
        <v>0</v>
      </c>
      <c r="H241" s="46">
        <v>0</v>
      </c>
      <c r="I241" s="55">
        <f t="shared" si="58"/>
        <v>4</v>
      </c>
      <c r="J241" s="48">
        <v>3185</v>
      </c>
      <c r="K241" s="56">
        <v>0</v>
      </c>
      <c r="L241" s="56">
        <v>3985</v>
      </c>
      <c r="M241" s="57"/>
      <c r="N241" s="50">
        <f t="shared" si="59"/>
        <v>1453.6469999999995</v>
      </c>
      <c r="O241" s="50">
        <f t="shared" si="59"/>
        <v>0.82400000000000007</v>
      </c>
      <c r="P241" s="58"/>
      <c r="Q241" s="23"/>
      <c r="R241" s="23"/>
    </row>
    <row r="242" spans="1:18" ht="14.25" x14ac:dyDescent="0.2">
      <c r="A242" s="59"/>
      <c r="B242" s="60"/>
      <c r="C242" s="61" t="s">
        <v>77</v>
      </c>
      <c r="D242" s="62">
        <f t="shared" ref="D242:L242" si="60">SUM(D234:D241)</f>
        <v>16</v>
      </c>
      <c r="E242" s="62">
        <f t="shared" si="60"/>
        <v>0</v>
      </c>
      <c r="F242" s="62">
        <f t="shared" si="60"/>
        <v>8</v>
      </c>
      <c r="G242" s="62">
        <f t="shared" si="60"/>
        <v>7</v>
      </c>
      <c r="H242" s="62">
        <f t="shared" si="60"/>
        <v>5</v>
      </c>
      <c r="I242" s="63">
        <f t="shared" si="60"/>
        <v>36</v>
      </c>
      <c r="J242" s="64">
        <f t="shared" si="60"/>
        <v>46690</v>
      </c>
      <c r="K242" s="65">
        <f t="shared" si="60"/>
        <v>4721</v>
      </c>
      <c r="L242" s="66">
        <f t="shared" si="60"/>
        <v>913942</v>
      </c>
      <c r="M242" s="67"/>
      <c r="N242" s="68">
        <f>SUM(N234:N241)</f>
        <v>106558.43900000001</v>
      </c>
      <c r="O242" s="69">
        <f>SUM(O234:O241)</f>
        <v>9601.6700000000019</v>
      </c>
      <c r="P242" s="70"/>
      <c r="Q242" s="71"/>
      <c r="R242" s="71"/>
    </row>
    <row r="243" spans="1:18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77"/>
      <c r="K243" s="77"/>
      <c r="L243" s="77"/>
      <c r="M243" s="50"/>
      <c r="N243" s="83"/>
      <c r="O243" s="50"/>
      <c r="P243" s="53"/>
      <c r="Q243" s="23"/>
      <c r="R243" s="23"/>
    </row>
    <row r="244" spans="1:18" x14ac:dyDescent="0.2">
      <c r="A244" s="79" t="s">
        <v>112</v>
      </c>
      <c r="B244" s="80"/>
      <c r="C244" s="81"/>
      <c r="D244" s="45">
        <v>0</v>
      </c>
      <c r="E244" s="46">
        <v>0</v>
      </c>
      <c r="F244" s="46">
        <v>0</v>
      </c>
      <c r="G244" s="46">
        <v>96</v>
      </c>
      <c r="H244" s="46">
        <v>0</v>
      </c>
      <c r="I244" s="47">
        <f>SUM(D244:H244)</f>
        <v>96</v>
      </c>
      <c r="J244" s="82">
        <v>0</v>
      </c>
      <c r="K244" s="82">
        <v>0</v>
      </c>
      <c r="L244" s="82">
        <v>0</v>
      </c>
      <c r="M244" s="50"/>
      <c r="N244" s="83">
        <f t="shared" ref="N244:O246" si="61">N221+(J244/1000)</f>
        <v>421154.641</v>
      </c>
      <c r="O244" s="50">
        <f t="shared" si="61"/>
        <v>561267.08500000054</v>
      </c>
      <c r="P244" s="53"/>
      <c r="Q244" s="23"/>
      <c r="R244" s="23"/>
    </row>
    <row r="245" spans="1:18" x14ac:dyDescent="0.2">
      <c r="A245" s="79" t="s">
        <v>113</v>
      </c>
      <c r="B245" s="80"/>
      <c r="C245" s="81"/>
      <c r="D245" s="45">
        <v>8</v>
      </c>
      <c r="E245" s="46">
        <v>7</v>
      </c>
      <c r="F245" s="46">
        <v>1</v>
      </c>
      <c r="G245" s="46">
        <v>6</v>
      </c>
      <c r="H245" s="46">
        <v>2</v>
      </c>
      <c r="I245" s="47">
        <f>SUM(D245:H245)</f>
        <v>24</v>
      </c>
      <c r="J245" s="82">
        <v>5977</v>
      </c>
      <c r="K245" s="82">
        <v>20493</v>
      </c>
      <c r="L245" s="82">
        <v>363235</v>
      </c>
      <c r="M245" s="50"/>
      <c r="N245" s="83">
        <f t="shared" si="61"/>
        <v>58616.417999999998</v>
      </c>
      <c r="O245" s="50">
        <f t="shared" si="61"/>
        <v>62315.428999999996</v>
      </c>
      <c r="P245" s="53"/>
      <c r="Q245" s="23"/>
      <c r="R245" s="23"/>
    </row>
    <row r="246" spans="1:18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19">
        <v>0</v>
      </c>
      <c r="K246" s="219">
        <v>0</v>
      </c>
      <c r="L246" s="219">
        <v>0</v>
      </c>
      <c r="M246" s="147"/>
      <c r="N246" s="220">
        <f t="shared" si="61"/>
        <v>440.27299999999997</v>
      </c>
      <c r="O246" s="50">
        <f t="shared" si="61"/>
        <v>162.18400000000008</v>
      </c>
      <c r="P246" s="58"/>
      <c r="Q246" s="23"/>
      <c r="R246" s="23"/>
    </row>
    <row r="247" spans="1:18" ht="14.25" x14ac:dyDescent="0.2">
      <c r="A247" s="59"/>
      <c r="B247" s="60"/>
      <c r="C247" s="61" t="s">
        <v>78</v>
      </c>
      <c r="D247" s="84">
        <f t="shared" ref="D247:L247" si="62">SUM(D244:D246)</f>
        <v>8</v>
      </c>
      <c r="E247" s="62">
        <f t="shared" si="62"/>
        <v>7</v>
      </c>
      <c r="F247" s="62">
        <f t="shared" si="62"/>
        <v>1</v>
      </c>
      <c r="G247" s="62">
        <f t="shared" si="62"/>
        <v>105</v>
      </c>
      <c r="H247" s="62">
        <f t="shared" si="62"/>
        <v>2</v>
      </c>
      <c r="I247" s="63">
        <f t="shared" si="62"/>
        <v>123</v>
      </c>
      <c r="J247" s="64">
        <f t="shared" si="62"/>
        <v>5977</v>
      </c>
      <c r="K247" s="65">
        <f t="shared" si="62"/>
        <v>20493</v>
      </c>
      <c r="L247" s="66">
        <f t="shared" si="62"/>
        <v>363235</v>
      </c>
      <c r="M247" s="67"/>
      <c r="N247" s="221">
        <f>SUM(N244:N246)</f>
        <v>480211.33199999999</v>
      </c>
      <c r="O247" s="69">
        <f>SUM(O244:O246)</f>
        <v>623744.69800000056</v>
      </c>
      <c r="P247" s="70"/>
      <c r="Q247" s="71"/>
      <c r="R247" s="71"/>
    </row>
    <row r="248" spans="1:18" ht="14.25" x14ac:dyDescent="0.2">
      <c r="A248" s="86"/>
      <c r="B248" s="87" t="s">
        <v>79</v>
      </c>
      <c r="C248" s="88"/>
      <c r="D248" s="90">
        <f t="shared" ref="D248:L248" si="63">D242+D247</f>
        <v>24</v>
      </c>
      <c r="E248" s="90">
        <f t="shared" si="63"/>
        <v>7</v>
      </c>
      <c r="F248" s="90">
        <f t="shared" si="63"/>
        <v>9</v>
      </c>
      <c r="G248" s="90">
        <f t="shared" si="63"/>
        <v>112</v>
      </c>
      <c r="H248" s="90">
        <f t="shared" si="63"/>
        <v>7</v>
      </c>
      <c r="I248" s="91">
        <f t="shared" si="63"/>
        <v>159</v>
      </c>
      <c r="J248" s="92">
        <f t="shared" si="63"/>
        <v>52667</v>
      </c>
      <c r="K248" s="93">
        <f t="shared" si="63"/>
        <v>25214</v>
      </c>
      <c r="L248" s="93">
        <f t="shared" si="63"/>
        <v>1277177</v>
      </c>
      <c r="M248" s="94"/>
      <c r="N248" s="95">
        <f>N242+N247</f>
        <v>586769.77099999995</v>
      </c>
      <c r="O248" s="94">
        <f>O242+O247</f>
        <v>633346.3680000006</v>
      </c>
      <c r="P248" s="96"/>
      <c r="Q248" s="71"/>
      <c r="R248" s="71"/>
    </row>
    <row r="249" spans="1:18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  <c r="Q249" s="23"/>
      <c r="R249" s="23"/>
    </row>
    <row r="250" spans="1:18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  <c r="Q250" s="23"/>
      <c r="R250" s="23"/>
    </row>
    <row r="251" spans="1:18" ht="13.5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  <c r="Q251" s="23"/>
      <c r="R251" s="23"/>
    </row>
    <row r="252" spans="1:18" ht="19.5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  <c r="Q252" s="23"/>
      <c r="R252" s="23"/>
    </row>
    <row r="253" spans="1:18" ht="19.5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604228.77099999995</v>
      </c>
      <c r="O253" s="121">
        <f>O248+O249</f>
        <v>639326.3680000006</v>
      </c>
      <c r="P253" s="119"/>
      <c r="Q253" s="23"/>
      <c r="R253" s="23"/>
    </row>
    <row r="254" spans="1:18" ht="23.25" x14ac:dyDescent="0.35">
      <c r="A254" s="120">
        <f>A231+31</f>
        <v>40158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  <c r="Q254" s="23"/>
      <c r="R254" s="23"/>
    </row>
    <row r="255" spans="1:18" ht="14.25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  <c r="Q255" s="23"/>
      <c r="R255" s="23"/>
    </row>
    <row r="256" spans="1:18" ht="14.25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  <c r="Q256" s="23"/>
      <c r="R256" s="23"/>
    </row>
    <row r="257" spans="1:18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47">
        <f t="shared" ref="I257:I264" si="64">SUM(D257:H257)</f>
        <v>2</v>
      </c>
      <c r="J257" s="48">
        <v>1883</v>
      </c>
      <c r="K257" s="48">
        <v>0</v>
      </c>
      <c r="L257" s="48">
        <v>138227</v>
      </c>
      <c r="M257" s="49"/>
      <c r="N257" s="50">
        <f t="shared" ref="N257:O264" si="65">N234+(J257/1000)</f>
        <v>18540.831000000002</v>
      </c>
      <c r="O257" s="50">
        <f t="shared" si="65"/>
        <v>1831.7200000000003</v>
      </c>
      <c r="P257" s="51"/>
      <c r="Q257" s="23"/>
      <c r="R257" s="23"/>
    </row>
    <row r="258" spans="1:18" x14ac:dyDescent="0.2">
      <c r="A258" s="42" t="s">
        <v>106</v>
      </c>
      <c r="B258" s="43"/>
      <c r="C258" s="44"/>
      <c r="D258" s="45">
        <v>3</v>
      </c>
      <c r="E258" s="46">
        <v>0</v>
      </c>
      <c r="F258" s="46">
        <v>1</v>
      </c>
      <c r="G258" s="46">
        <v>2</v>
      </c>
      <c r="H258" s="46">
        <v>0</v>
      </c>
      <c r="I258" s="47">
        <f t="shared" si="64"/>
        <v>6</v>
      </c>
      <c r="J258" s="48">
        <v>11002</v>
      </c>
      <c r="K258" s="48">
        <v>1018</v>
      </c>
      <c r="L258" s="48">
        <v>210249</v>
      </c>
      <c r="M258" s="52"/>
      <c r="N258" s="50">
        <f t="shared" si="65"/>
        <v>47357.592000000011</v>
      </c>
      <c r="O258" s="50">
        <f t="shared" si="65"/>
        <v>3764.9890000000032</v>
      </c>
      <c r="P258" s="53"/>
      <c r="Q258" s="23"/>
      <c r="R258" s="23"/>
    </row>
    <row r="259" spans="1:18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277</v>
      </c>
      <c r="K259" s="48">
        <v>0</v>
      </c>
      <c r="L259" s="48">
        <v>0</v>
      </c>
      <c r="M259" s="52"/>
      <c r="N259" s="50">
        <f t="shared" si="65"/>
        <v>300.51399999999978</v>
      </c>
      <c r="O259" s="50">
        <f t="shared" si="65"/>
        <v>0</v>
      </c>
      <c r="P259" s="53"/>
      <c r="Q259" s="23"/>
      <c r="R259" s="23"/>
    </row>
    <row r="260" spans="1:18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4"/>
        <v>9</v>
      </c>
      <c r="J260" s="48">
        <v>6325</v>
      </c>
      <c r="K260" s="48">
        <v>605</v>
      </c>
      <c r="L260" s="48">
        <v>178834</v>
      </c>
      <c r="M260" s="52"/>
      <c r="N260" s="50">
        <f t="shared" si="65"/>
        <v>12932.124000000003</v>
      </c>
      <c r="O260" s="50">
        <f t="shared" si="65"/>
        <v>1117.9359999999997</v>
      </c>
      <c r="P260" s="53"/>
      <c r="Q260" s="23"/>
      <c r="R260" s="23"/>
    </row>
    <row r="261" spans="1:18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2489</v>
      </c>
      <c r="K261" s="48">
        <v>304</v>
      </c>
      <c r="L261" s="48">
        <v>81385</v>
      </c>
      <c r="M261" s="52"/>
      <c r="N261" s="50">
        <f t="shared" si="65"/>
        <v>5950.599000000002</v>
      </c>
      <c r="O261" s="50">
        <f t="shared" si="65"/>
        <v>618.33099999999979</v>
      </c>
      <c r="P261" s="53"/>
      <c r="Q261" s="23"/>
      <c r="R261" s="23"/>
    </row>
    <row r="262" spans="1:18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5"/>
        <v>10</v>
      </c>
      <c r="P262" s="53"/>
      <c r="Q262" s="23"/>
      <c r="R262" s="23"/>
    </row>
    <row r="263" spans="1:18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2</v>
      </c>
      <c r="H263" s="46">
        <v>2</v>
      </c>
      <c r="I263" s="47">
        <f t="shared" si="64"/>
        <v>10</v>
      </c>
      <c r="J263" s="48">
        <v>14819</v>
      </c>
      <c r="K263" s="48">
        <v>1814</v>
      </c>
      <c r="L263" s="48">
        <v>318774</v>
      </c>
      <c r="M263" s="52"/>
      <c r="N263" s="50">
        <f t="shared" si="65"/>
        <v>18541.827000000005</v>
      </c>
      <c r="O263" s="50">
        <f t="shared" si="65"/>
        <v>2261.6109999999994</v>
      </c>
      <c r="P263" s="53"/>
      <c r="Q263" s="23"/>
      <c r="R263" s="23"/>
    </row>
    <row r="264" spans="1:18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4"/>
        <v>4</v>
      </c>
      <c r="J264" s="48">
        <v>3405</v>
      </c>
      <c r="K264" s="56">
        <v>0</v>
      </c>
      <c r="L264" s="56">
        <v>5953</v>
      </c>
      <c r="M264" s="57"/>
      <c r="N264" s="50">
        <f t="shared" si="65"/>
        <v>1457.0519999999995</v>
      </c>
      <c r="O264" s="50">
        <f t="shared" si="65"/>
        <v>0.82400000000000007</v>
      </c>
      <c r="P264" s="58"/>
      <c r="Q264" s="23"/>
      <c r="R264" s="23"/>
    </row>
    <row r="265" spans="1:18" ht="14.25" x14ac:dyDescent="0.2">
      <c r="A265" s="59"/>
      <c r="B265" s="60"/>
      <c r="C265" s="61" t="s">
        <v>77</v>
      </c>
      <c r="D265" s="62">
        <f t="shared" ref="D265:L265" si="66">SUM(D257:D264)</f>
        <v>16</v>
      </c>
      <c r="E265" s="62">
        <f t="shared" si="66"/>
        <v>0</v>
      </c>
      <c r="F265" s="62">
        <f t="shared" si="66"/>
        <v>6</v>
      </c>
      <c r="G265" s="62">
        <f t="shared" si="66"/>
        <v>9</v>
      </c>
      <c r="H265" s="62">
        <f t="shared" si="66"/>
        <v>5</v>
      </c>
      <c r="I265" s="63">
        <f t="shared" si="66"/>
        <v>36</v>
      </c>
      <c r="J265" s="64">
        <f t="shared" si="66"/>
        <v>40200</v>
      </c>
      <c r="K265" s="65">
        <f t="shared" si="66"/>
        <v>3741</v>
      </c>
      <c r="L265" s="66">
        <f t="shared" si="66"/>
        <v>933422</v>
      </c>
      <c r="M265" s="67"/>
      <c r="N265" s="68">
        <f>SUM(N257:N264)</f>
        <v>106598.63900000002</v>
      </c>
      <c r="O265" s="69">
        <f>SUM(O257:O264)</f>
        <v>9605.4110000000037</v>
      </c>
      <c r="P265" s="70"/>
      <c r="Q265" s="71"/>
      <c r="R265" s="71"/>
    </row>
    <row r="266" spans="1:18" ht="14.25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77"/>
      <c r="K266" s="77"/>
      <c r="L266" s="77"/>
      <c r="M266" s="50"/>
      <c r="N266" s="83"/>
      <c r="O266" s="50"/>
      <c r="P266" s="53"/>
      <c r="Q266" s="23"/>
      <c r="R266" s="23"/>
    </row>
    <row r="267" spans="1:18" x14ac:dyDescent="0.2">
      <c r="A267" s="79" t="s">
        <v>112</v>
      </c>
      <c r="B267" s="80"/>
      <c r="C267" s="81"/>
      <c r="D267" s="45">
        <v>32</v>
      </c>
      <c r="E267" s="46">
        <v>5</v>
      </c>
      <c r="F267" s="46">
        <v>0</v>
      </c>
      <c r="G267" s="46">
        <v>60</v>
      </c>
      <c r="H267" s="46">
        <v>0</v>
      </c>
      <c r="I267" s="47">
        <f>SUM(D267:H267)</f>
        <v>97</v>
      </c>
      <c r="J267" s="82">
        <v>12419</v>
      </c>
      <c r="K267" s="82">
        <v>0</v>
      </c>
      <c r="L267" s="82">
        <v>298281</v>
      </c>
      <c r="M267" s="50"/>
      <c r="N267" s="83">
        <f t="shared" ref="N267:O269" si="67">N244+(J267/1000)</f>
        <v>421167.06</v>
      </c>
      <c r="O267" s="50">
        <f t="shared" si="67"/>
        <v>561267.08500000054</v>
      </c>
      <c r="P267" s="53"/>
      <c r="Q267" s="23"/>
      <c r="R267" s="23"/>
    </row>
    <row r="268" spans="1:18" x14ac:dyDescent="0.2">
      <c r="A268" s="79" t="s">
        <v>113</v>
      </c>
      <c r="B268" s="80"/>
      <c r="C268" s="81"/>
      <c r="D268" s="45">
        <v>8</v>
      </c>
      <c r="E268" s="46">
        <v>7</v>
      </c>
      <c r="F268" s="46">
        <v>0</v>
      </c>
      <c r="G268" s="46">
        <v>7</v>
      </c>
      <c r="H268" s="46">
        <v>2</v>
      </c>
      <c r="I268" s="47">
        <f>SUM(D268:H268)</f>
        <v>24</v>
      </c>
      <c r="J268" s="82">
        <v>7194</v>
      </c>
      <c r="K268" s="82">
        <v>21125</v>
      </c>
      <c r="L268" s="82">
        <v>428585</v>
      </c>
      <c r="M268" s="50"/>
      <c r="N268" s="83">
        <f t="shared" si="67"/>
        <v>58623.612000000001</v>
      </c>
      <c r="O268" s="50">
        <f t="shared" si="67"/>
        <v>62336.553999999996</v>
      </c>
      <c r="P268" s="53"/>
      <c r="Q268" s="23"/>
      <c r="R268" s="23"/>
    </row>
    <row r="269" spans="1:18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19">
        <v>0</v>
      </c>
      <c r="K269" s="219">
        <v>0</v>
      </c>
      <c r="L269" s="219">
        <v>0</v>
      </c>
      <c r="M269" s="147"/>
      <c r="N269" s="220">
        <f t="shared" si="67"/>
        <v>440.27299999999997</v>
      </c>
      <c r="O269" s="50">
        <f t="shared" si="67"/>
        <v>162.18400000000008</v>
      </c>
      <c r="P269" s="58"/>
      <c r="Q269" s="23"/>
      <c r="R269" s="23"/>
    </row>
    <row r="270" spans="1:18" ht="14.25" x14ac:dyDescent="0.2">
      <c r="A270" s="59"/>
      <c r="B270" s="60"/>
      <c r="C270" s="61" t="s">
        <v>78</v>
      </c>
      <c r="D270" s="84">
        <f t="shared" ref="D270:L270" si="68">SUM(D267:D269)</f>
        <v>40</v>
      </c>
      <c r="E270" s="62">
        <f t="shared" si="68"/>
        <v>12</v>
      </c>
      <c r="F270" s="62">
        <f t="shared" si="68"/>
        <v>0</v>
      </c>
      <c r="G270" s="62">
        <f t="shared" si="68"/>
        <v>70</v>
      </c>
      <c r="H270" s="62">
        <f t="shared" si="68"/>
        <v>2</v>
      </c>
      <c r="I270" s="63">
        <f t="shared" si="68"/>
        <v>124</v>
      </c>
      <c r="J270" s="64">
        <f t="shared" si="68"/>
        <v>19613</v>
      </c>
      <c r="K270" s="65">
        <f t="shared" si="68"/>
        <v>21125</v>
      </c>
      <c r="L270" s="66">
        <f t="shared" si="68"/>
        <v>726866</v>
      </c>
      <c r="M270" s="67"/>
      <c r="N270" s="221">
        <f>SUM(N267:N269)</f>
        <v>480230.94500000001</v>
      </c>
      <c r="O270" s="69">
        <f>SUM(O267:O269)</f>
        <v>623765.82300000056</v>
      </c>
      <c r="P270" s="70"/>
      <c r="Q270" s="71"/>
      <c r="R270" s="71"/>
    </row>
    <row r="271" spans="1:18" ht="14.25" x14ac:dyDescent="0.2">
      <c r="A271" s="86"/>
      <c r="B271" s="87" t="s">
        <v>79</v>
      </c>
      <c r="C271" s="88"/>
      <c r="D271" s="90">
        <f t="shared" ref="D271:L271" si="69">D265+D270</f>
        <v>56</v>
      </c>
      <c r="E271" s="90">
        <f t="shared" si="69"/>
        <v>12</v>
      </c>
      <c r="F271" s="90">
        <f t="shared" si="69"/>
        <v>6</v>
      </c>
      <c r="G271" s="90">
        <f t="shared" si="69"/>
        <v>79</v>
      </c>
      <c r="H271" s="90">
        <f t="shared" si="69"/>
        <v>7</v>
      </c>
      <c r="I271" s="91">
        <f t="shared" si="69"/>
        <v>160</v>
      </c>
      <c r="J271" s="92">
        <f t="shared" si="69"/>
        <v>59813</v>
      </c>
      <c r="K271" s="93">
        <f t="shared" si="69"/>
        <v>24866</v>
      </c>
      <c r="L271" s="93">
        <f t="shared" si="69"/>
        <v>1660288</v>
      </c>
      <c r="M271" s="94"/>
      <c r="N271" s="95">
        <f>N265+N270</f>
        <v>586829.58400000003</v>
      </c>
      <c r="O271" s="94">
        <f>O265+O270</f>
        <v>633371.23400000052</v>
      </c>
      <c r="P271" s="96"/>
      <c r="Q271" s="71"/>
      <c r="R271" s="71"/>
    </row>
    <row r="272" spans="1:18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  <c r="Q272" s="23"/>
      <c r="R272" s="23"/>
    </row>
    <row r="273" spans="1:18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  <c r="Q273" s="23"/>
      <c r="R273" s="23"/>
    </row>
    <row r="274" spans="1:18" ht="13.5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  <c r="Q274" s="23"/>
      <c r="R274" s="23"/>
    </row>
    <row r="275" spans="1:18" ht="19.5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  <c r="Q275" s="23"/>
      <c r="R275" s="23"/>
    </row>
    <row r="276" spans="1:18" ht="19.5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604288.58400000003</v>
      </c>
      <c r="O276" s="121">
        <f>O271+O272</f>
        <v>639351.23400000052</v>
      </c>
      <c r="P276" s="119"/>
      <c r="Q276" s="23"/>
      <c r="R276" s="23"/>
    </row>
    <row r="277" spans="1:18" ht="18.75" x14ac:dyDescent="0.2">
      <c r="A277" s="122" t="s">
        <v>90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  <c r="Q277" s="23"/>
      <c r="R277" s="23"/>
    </row>
    <row r="278" spans="1:18" ht="14.25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  <c r="Q278" s="23"/>
      <c r="R278" s="23"/>
    </row>
    <row r="279" spans="1:18" ht="14.25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  <c r="Q279" s="23"/>
      <c r="R279" s="23"/>
    </row>
    <row r="280" spans="1:18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6639</v>
      </c>
      <c r="K280" s="50">
        <f t="shared" si="72"/>
        <v>0</v>
      </c>
      <c r="L280" s="50">
        <f t="shared" si="72"/>
        <v>928835</v>
      </c>
      <c r="M280" s="49"/>
      <c r="N280" s="50">
        <f t="shared" ref="N280:O287" si="73">N257</f>
        <v>18540.831000000002</v>
      </c>
      <c r="O280" s="50">
        <f t="shared" si="73"/>
        <v>1831.7200000000003</v>
      </c>
      <c r="P280" s="51"/>
      <c r="Q280" s="23"/>
      <c r="R280" s="23"/>
    </row>
    <row r="281" spans="1:18" x14ac:dyDescent="0.2">
      <c r="A281" s="142" t="s">
        <v>106</v>
      </c>
      <c r="B281" s="143"/>
      <c r="C281" s="144"/>
      <c r="D281" s="75">
        <f t="shared" si="70"/>
        <v>3</v>
      </c>
      <c r="E281" s="76">
        <f t="shared" si="70"/>
        <v>0</v>
      </c>
      <c r="F281" s="76">
        <f t="shared" si="70"/>
        <v>1</v>
      </c>
      <c r="G281" s="76">
        <f t="shared" si="70"/>
        <v>2</v>
      </c>
      <c r="H281" s="76">
        <f t="shared" si="70"/>
        <v>0</v>
      </c>
      <c r="I281" s="47">
        <f t="shared" si="71"/>
        <v>6</v>
      </c>
      <c r="J281" s="50">
        <f t="shared" si="72"/>
        <v>167601</v>
      </c>
      <c r="K281" s="50">
        <f t="shared" si="72"/>
        <v>15224</v>
      </c>
      <c r="L281" s="50">
        <f t="shared" si="72"/>
        <v>3241863</v>
      </c>
      <c r="M281" s="52"/>
      <c r="N281" s="50">
        <f t="shared" si="73"/>
        <v>47357.592000000011</v>
      </c>
      <c r="O281" s="50">
        <f t="shared" si="73"/>
        <v>3764.9890000000032</v>
      </c>
      <c r="P281" s="53"/>
      <c r="Q281" s="23"/>
      <c r="R281" s="23"/>
    </row>
    <row r="282" spans="1:18" x14ac:dyDescent="0.2">
      <c r="A282" s="142" t="s">
        <v>117</v>
      </c>
      <c r="B282" s="143"/>
      <c r="C282" s="144"/>
      <c r="D282" s="75">
        <f t="shared" si="70"/>
        <v>1</v>
      </c>
      <c r="E282" s="76">
        <f t="shared" si="70"/>
        <v>0</v>
      </c>
      <c r="F282" s="76">
        <f t="shared" si="70"/>
        <v>0</v>
      </c>
      <c r="G282" s="76">
        <f t="shared" si="70"/>
        <v>0</v>
      </c>
      <c r="H282" s="76">
        <f t="shared" si="70"/>
        <v>0</v>
      </c>
      <c r="I282" s="47">
        <f t="shared" si="71"/>
        <v>1</v>
      </c>
      <c r="J282" s="50">
        <f t="shared" si="72"/>
        <v>2415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300.51399999999978</v>
      </c>
      <c r="O282" s="50">
        <f t="shared" si="73"/>
        <v>0</v>
      </c>
      <c r="P282" s="53"/>
      <c r="Q282" s="23"/>
      <c r="R282" s="23"/>
    </row>
    <row r="283" spans="1:18" x14ac:dyDescent="0.2">
      <c r="A283" s="142" t="s">
        <v>107</v>
      </c>
      <c r="B283" s="143"/>
      <c r="C283" s="144"/>
      <c r="D283" s="75">
        <f t="shared" si="70"/>
        <v>3</v>
      </c>
      <c r="E283" s="76">
        <f t="shared" si="70"/>
        <v>0</v>
      </c>
      <c r="F283" s="76">
        <f t="shared" si="70"/>
        <v>1</v>
      </c>
      <c r="G283" s="76">
        <f t="shared" si="70"/>
        <v>2</v>
      </c>
      <c r="H283" s="76">
        <f t="shared" si="70"/>
        <v>3</v>
      </c>
      <c r="I283" s="47">
        <f t="shared" si="71"/>
        <v>9</v>
      </c>
      <c r="J283" s="50">
        <f t="shared" si="72"/>
        <v>59613</v>
      </c>
      <c r="K283" s="50">
        <f t="shared" si="72"/>
        <v>6171</v>
      </c>
      <c r="L283" s="50">
        <f t="shared" si="72"/>
        <v>1216741</v>
      </c>
      <c r="M283" s="52"/>
      <c r="N283" s="50">
        <f t="shared" si="73"/>
        <v>12932.124000000003</v>
      </c>
      <c r="O283" s="50">
        <f t="shared" si="73"/>
        <v>1117.9359999999997</v>
      </c>
      <c r="P283" s="53"/>
      <c r="Q283" s="23"/>
      <c r="R283" s="23"/>
    </row>
    <row r="284" spans="1:18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27332</v>
      </c>
      <c r="K284" s="50">
        <f t="shared" si="72"/>
        <v>3335</v>
      </c>
      <c r="L284" s="50">
        <f t="shared" si="72"/>
        <v>877856</v>
      </c>
      <c r="M284" s="52"/>
      <c r="N284" s="50">
        <f t="shared" si="73"/>
        <v>5950.599000000002</v>
      </c>
      <c r="O284" s="50">
        <f t="shared" si="73"/>
        <v>618.33099999999979</v>
      </c>
      <c r="P284" s="53"/>
      <c r="Q284" s="23"/>
      <c r="R284" s="23"/>
    </row>
    <row r="285" spans="1:18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0</v>
      </c>
      <c r="F285" s="76">
        <f t="shared" si="70"/>
        <v>1</v>
      </c>
      <c r="G285" s="76">
        <f t="shared" si="70"/>
        <v>1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  <c r="Q285" s="23"/>
      <c r="R285" s="23"/>
    </row>
    <row r="286" spans="1:18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2</v>
      </c>
      <c r="H286" s="76">
        <f t="shared" si="70"/>
        <v>2</v>
      </c>
      <c r="I286" s="47">
        <f t="shared" si="71"/>
        <v>10</v>
      </c>
      <c r="J286" s="50">
        <f t="shared" si="72"/>
        <v>328592</v>
      </c>
      <c r="K286" s="50">
        <f t="shared" si="72"/>
        <v>41977</v>
      </c>
      <c r="L286" s="50">
        <f t="shared" si="72"/>
        <v>4080428</v>
      </c>
      <c r="M286" s="52"/>
      <c r="N286" s="50">
        <f t="shared" si="73"/>
        <v>18541.827000000005</v>
      </c>
      <c r="O286" s="50">
        <f t="shared" si="73"/>
        <v>2261.6109999999994</v>
      </c>
      <c r="P286" s="53"/>
      <c r="Q286" s="23"/>
      <c r="R286" s="23"/>
    </row>
    <row r="287" spans="1:18" x14ac:dyDescent="0.2">
      <c r="A287" s="142" t="s">
        <v>111</v>
      </c>
      <c r="B287" s="143"/>
      <c r="C287" s="144"/>
      <c r="D287" s="75">
        <f t="shared" si="70"/>
        <v>2</v>
      </c>
      <c r="E287" s="76">
        <f t="shared" si="70"/>
        <v>0</v>
      </c>
      <c r="F287" s="76">
        <f t="shared" si="70"/>
        <v>0</v>
      </c>
      <c r="G287" s="76">
        <f t="shared" si="70"/>
        <v>2</v>
      </c>
      <c r="H287" s="76">
        <f t="shared" si="70"/>
        <v>0</v>
      </c>
      <c r="I287" s="55">
        <f t="shared" si="71"/>
        <v>4</v>
      </c>
      <c r="J287" s="50">
        <f t="shared" si="72"/>
        <v>22377</v>
      </c>
      <c r="K287" s="147">
        <f t="shared" si="72"/>
        <v>526</v>
      </c>
      <c r="L287" s="147">
        <f t="shared" si="72"/>
        <v>32630</v>
      </c>
      <c r="M287" s="57"/>
      <c r="N287" s="50">
        <f t="shared" si="73"/>
        <v>1457.0519999999995</v>
      </c>
      <c r="O287" s="50">
        <f t="shared" si="73"/>
        <v>0.82400000000000007</v>
      </c>
      <c r="P287" s="58"/>
      <c r="Q287" s="23"/>
      <c r="R287" s="23"/>
    </row>
    <row r="288" spans="1:18" ht="14.25" x14ac:dyDescent="0.2">
      <c r="A288" s="148"/>
      <c r="B288" s="149"/>
      <c r="C288" s="150" t="s">
        <v>77</v>
      </c>
      <c r="D288" s="151">
        <f t="shared" ref="D288:L288" si="74">SUM(D280:D287)</f>
        <v>16</v>
      </c>
      <c r="E288" s="151">
        <f t="shared" si="74"/>
        <v>0</v>
      </c>
      <c r="F288" s="151">
        <f t="shared" si="74"/>
        <v>6</v>
      </c>
      <c r="G288" s="151">
        <f t="shared" si="74"/>
        <v>9</v>
      </c>
      <c r="H288" s="151">
        <f t="shared" si="74"/>
        <v>5</v>
      </c>
      <c r="I288" s="152">
        <f t="shared" si="74"/>
        <v>36</v>
      </c>
      <c r="J288" s="153">
        <f t="shared" si="74"/>
        <v>614569</v>
      </c>
      <c r="K288" s="154">
        <f t="shared" si="74"/>
        <v>67233</v>
      </c>
      <c r="L288" s="155">
        <f t="shared" si="74"/>
        <v>10378353</v>
      </c>
      <c r="M288" s="156"/>
      <c r="N288" s="157">
        <f>SUM(N280:N287)</f>
        <v>106598.63900000002</v>
      </c>
      <c r="O288" s="158">
        <f>SUM(O280:O287)</f>
        <v>9605.4110000000037</v>
      </c>
      <c r="P288" s="159"/>
      <c r="Q288" s="23"/>
      <c r="R288" s="23"/>
    </row>
    <row r="289" spans="1:18" ht="14.25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  <c r="Q289" s="23"/>
      <c r="R289" s="23"/>
    </row>
    <row r="290" spans="1:18" x14ac:dyDescent="0.2">
      <c r="A290" s="163" t="s">
        <v>112</v>
      </c>
      <c r="B290" s="164"/>
      <c r="C290" s="165"/>
      <c r="D290" s="75">
        <f t="shared" ref="D290:H292" si="75">D267</f>
        <v>32</v>
      </c>
      <c r="E290" s="76">
        <f t="shared" si="75"/>
        <v>5</v>
      </c>
      <c r="F290" s="76">
        <f t="shared" si="75"/>
        <v>0</v>
      </c>
      <c r="G290" s="76">
        <f t="shared" si="75"/>
        <v>60</v>
      </c>
      <c r="H290" s="76">
        <f t="shared" si="75"/>
        <v>0</v>
      </c>
      <c r="I290" s="47">
        <f>SUM(D290:H290)</f>
        <v>97</v>
      </c>
      <c r="J290" s="146">
        <f t="shared" ref="J290:L292" si="76">J14+J37+J60+J83+J106+J129+J152+J175+J198+J221+J244+J267</f>
        <v>12419</v>
      </c>
      <c r="K290" s="77">
        <f t="shared" si="76"/>
        <v>0</v>
      </c>
      <c r="L290" s="77">
        <f t="shared" si="76"/>
        <v>298281</v>
      </c>
      <c r="M290" s="50"/>
      <c r="N290" s="83">
        <f t="shared" ref="N290:O292" si="77">N267</f>
        <v>421167.06</v>
      </c>
      <c r="O290" s="50">
        <f t="shared" si="77"/>
        <v>561267.08500000054</v>
      </c>
      <c r="P290" s="53"/>
      <c r="Q290" s="23"/>
      <c r="R290" s="23"/>
    </row>
    <row r="291" spans="1:18" x14ac:dyDescent="0.2">
      <c r="A291" s="163" t="s">
        <v>113</v>
      </c>
      <c r="B291" s="164"/>
      <c r="C291" s="165"/>
      <c r="D291" s="75">
        <f t="shared" si="75"/>
        <v>8</v>
      </c>
      <c r="E291" s="76">
        <f t="shared" si="75"/>
        <v>7</v>
      </c>
      <c r="F291" s="76">
        <f t="shared" si="75"/>
        <v>0</v>
      </c>
      <c r="G291" s="76">
        <f t="shared" si="75"/>
        <v>7</v>
      </c>
      <c r="H291" s="76">
        <f t="shared" si="75"/>
        <v>2</v>
      </c>
      <c r="I291" s="47">
        <f>SUM(D291:H291)</f>
        <v>24</v>
      </c>
      <c r="J291" s="146">
        <f t="shared" si="76"/>
        <v>69387</v>
      </c>
      <c r="K291" s="77">
        <f t="shared" si="76"/>
        <v>224098</v>
      </c>
      <c r="L291" s="77">
        <f t="shared" si="76"/>
        <v>4424446</v>
      </c>
      <c r="M291" s="50"/>
      <c r="N291" s="83">
        <f t="shared" si="77"/>
        <v>58623.612000000001</v>
      </c>
      <c r="O291" s="50">
        <f t="shared" si="77"/>
        <v>62336.553999999996</v>
      </c>
      <c r="P291" s="53"/>
      <c r="Q291" s="23"/>
      <c r="R291" s="23"/>
    </row>
    <row r="292" spans="1:18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0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440.27299999999997</v>
      </c>
      <c r="O292" s="50">
        <f t="shared" si="77"/>
        <v>162.18400000000008</v>
      </c>
      <c r="P292" s="58"/>
      <c r="Q292" s="23"/>
      <c r="R292" s="23"/>
    </row>
    <row r="293" spans="1:18" ht="14.25" x14ac:dyDescent="0.2">
      <c r="A293" s="166"/>
      <c r="B293" s="167"/>
      <c r="C293" s="168" t="s">
        <v>78</v>
      </c>
      <c r="D293" s="169">
        <f t="shared" ref="D293:L293" si="78">SUM(D290:D292)</f>
        <v>40</v>
      </c>
      <c r="E293" s="151">
        <f t="shared" si="78"/>
        <v>12</v>
      </c>
      <c r="F293" s="151">
        <f t="shared" si="78"/>
        <v>0</v>
      </c>
      <c r="G293" s="151">
        <f t="shared" si="78"/>
        <v>70</v>
      </c>
      <c r="H293" s="151">
        <f t="shared" si="78"/>
        <v>2</v>
      </c>
      <c r="I293" s="152">
        <f t="shared" si="78"/>
        <v>124</v>
      </c>
      <c r="J293" s="153">
        <f t="shared" si="78"/>
        <v>81806</v>
      </c>
      <c r="K293" s="155">
        <f t="shared" si="78"/>
        <v>224098</v>
      </c>
      <c r="L293" s="155">
        <f t="shared" si="78"/>
        <v>4722727</v>
      </c>
      <c r="M293" s="156"/>
      <c r="N293" s="224">
        <f>SUM(N290:N292)</f>
        <v>480230.94500000001</v>
      </c>
      <c r="O293" s="158">
        <f>SUM(O290:O292)</f>
        <v>623765.82300000056</v>
      </c>
      <c r="P293" s="159"/>
      <c r="Q293" s="23"/>
      <c r="R293" s="23"/>
    </row>
    <row r="294" spans="1:18" ht="14.25" x14ac:dyDescent="0.2">
      <c r="A294" s="170"/>
      <c r="B294" s="171" t="s">
        <v>79</v>
      </c>
      <c r="C294" s="172"/>
      <c r="D294" s="90">
        <f t="shared" ref="D294:L294" si="79">D288+D293</f>
        <v>56</v>
      </c>
      <c r="E294" s="90">
        <f t="shared" si="79"/>
        <v>12</v>
      </c>
      <c r="F294" s="90">
        <f t="shared" si="79"/>
        <v>6</v>
      </c>
      <c r="G294" s="90">
        <f t="shared" si="79"/>
        <v>79</v>
      </c>
      <c r="H294" s="90">
        <f t="shared" si="79"/>
        <v>7</v>
      </c>
      <c r="I294" s="91">
        <f t="shared" si="79"/>
        <v>160</v>
      </c>
      <c r="J294" s="92">
        <f t="shared" si="79"/>
        <v>696375</v>
      </c>
      <c r="K294" s="93">
        <f t="shared" si="79"/>
        <v>291331</v>
      </c>
      <c r="L294" s="93">
        <f t="shared" si="79"/>
        <v>15101080</v>
      </c>
      <c r="M294" s="94"/>
      <c r="N294" s="95">
        <f>N288+N293</f>
        <v>586829.58400000003</v>
      </c>
      <c r="O294" s="94">
        <f>O288+O293</f>
        <v>633371.23400000052</v>
      </c>
      <c r="P294" s="96"/>
      <c r="Q294" s="23"/>
      <c r="R294" s="23"/>
    </row>
    <row r="295" spans="1:18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  <c r="Q295" s="23"/>
      <c r="R295" s="23"/>
    </row>
    <row r="296" spans="1:18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  <c r="Q296" s="23"/>
      <c r="R296" s="23"/>
    </row>
    <row r="297" spans="1:18" ht="13.5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  <c r="Q297" s="23"/>
      <c r="R297" s="23"/>
    </row>
    <row r="298" spans="1:18" ht="19.5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  <c r="Q298" s="23"/>
      <c r="R298" s="23"/>
    </row>
    <row r="299" spans="1:18" ht="19.5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604288.58400000003</v>
      </c>
      <c r="O299" s="195">
        <f>O294+O295</f>
        <v>639351.23400000052</v>
      </c>
      <c r="P299" s="196"/>
      <c r="Q299" s="23"/>
      <c r="R299" s="23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51059</v>
      </c>
      <c r="K446" s="209">
        <f>K12</f>
        <v>5782</v>
      </c>
      <c r="L446" s="209">
        <f>L12</f>
        <v>711128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46626</v>
      </c>
      <c r="K447" s="209">
        <f>K35</f>
        <v>5343</v>
      </c>
      <c r="L447" s="209">
        <f>L35</f>
        <v>599761</v>
      </c>
      <c r="M447" s="210"/>
      <c r="O447" s="25">
        <v>56</v>
      </c>
      <c r="Q447" s="24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48792</v>
      </c>
      <c r="K448" s="209">
        <f>K58</f>
        <v>5558</v>
      </c>
      <c r="L448" s="209">
        <f>L58</f>
        <v>655747</v>
      </c>
      <c r="M448" s="210"/>
      <c r="O448" s="25">
        <v>79</v>
      </c>
      <c r="Q448" s="24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53201</v>
      </c>
      <c r="K449" s="209">
        <f>K81</f>
        <v>5758</v>
      </c>
      <c r="L449" s="209">
        <f>L81</f>
        <v>755430</v>
      </c>
      <c r="M449" s="210"/>
      <c r="O449" s="25">
        <v>102</v>
      </c>
      <c r="Q449" s="24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59000</v>
      </c>
      <c r="K450" s="209">
        <f>K104</f>
        <v>6484</v>
      </c>
      <c r="L450" s="209">
        <f>L104</f>
        <v>1009936</v>
      </c>
      <c r="M450" s="210"/>
      <c r="O450" s="25">
        <f t="shared" ref="O450:O457" si="83">O449+23</f>
        <v>125</v>
      </c>
      <c r="Q450" s="24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50826</v>
      </c>
      <c r="K451" s="209">
        <f>K127</f>
        <v>5698</v>
      </c>
      <c r="L451" s="209">
        <f>L127</f>
        <v>936936</v>
      </c>
      <c r="M451" s="210"/>
      <c r="O451" s="25">
        <f t="shared" si="83"/>
        <v>148</v>
      </c>
      <c r="Q451" s="24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53570</v>
      </c>
      <c r="K452" s="209">
        <f>K150</f>
        <v>6647</v>
      </c>
      <c r="L452" s="209">
        <f>L150</f>
        <v>944718</v>
      </c>
      <c r="M452" s="210"/>
      <c r="O452" s="25">
        <f t="shared" si="83"/>
        <v>171</v>
      </c>
      <c r="Q452" s="24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56028</v>
      </c>
      <c r="K453" s="209">
        <f>K173</f>
        <v>6140</v>
      </c>
      <c r="L453" s="209">
        <f>L173</f>
        <v>1010842</v>
      </c>
      <c r="M453" s="210"/>
      <c r="O453" s="25">
        <f t="shared" si="83"/>
        <v>194</v>
      </c>
      <c r="Q453" s="24">
        <f t="shared" si="82"/>
        <v>23</v>
      </c>
      <c r="R453" s="211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54293</v>
      </c>
      <c r="K454" s="209">
        <f>K196</f>
        <v>5781</v>
      </c>
      <c r="L454" s="209">
        <f>L196</f>
        <v>914964</v>
      </c>
      <c r="M454" s="210"/>
      <c r="O454" s="25">
        <f t="shared" si="83"/>
        <v>217</v>
      </c>
      <c r="Q454" s="24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54284</v>
      </c>
      <c r="K455" s="209">
        <f>K219</f>
        <v>5580</v>
      </c>
      <c r="L455" s="209">
        <f>L219</f>
        <v>991527</v>
      </c>
      <c r="M455" s="210"/>
      <c r="O455" s="25">
        <f t="shared" si="83"/>
        <v>240</v>
      </c>
      <c r="Q455" s="24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46690</v>
      </c>
      <c r="K456" s="209">
        <f>K242</f>
        <v>4721</v>
      </c>
      <c r="L456" s="209">
        <f>L242</f>
        <v>913942</v>
      </c>
      <c r="M456" s="210"/>
      <c r="O456" s="25">
        <f t="shared" si="83"/>
        <v>263</v>
      </c>
      <c r="Q456" s="24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40200</v>
      </c>
      <c r="K457" s="209">
        <f>K265</f>
        <v>3741</v>
      </c>
      <c r="L457" s="209">
        <f>L265</f>
        <v>933422</v>
      </c>
      <c r="M457" s="210"/>
      <c r="O457" s="25">
        <f t="shared" si="83"/>
        <v>286</v>
      </c>
      <c r="Q457" s="24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7013</v>
      </c>
      <c r="K462" s="209">
        <f>K17</f>
        <v>23246</v>
      </c>
      <c r="L462" s="209">
        <f>L17</f>
        <v>445351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5891</v>
      </c>
      <c r="K463" s="209">
        <f>K40</f>
        <v>20646</v>
      </c>
      <c r="L463" s="209">
        <f>L40</f>
        <v>405981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6106</v>
      </c>
      <c r="K464" s="209">
        <f>K63</f>
        <v>21440</v>
      </c>
      <c r="L464" s="209">
        <f>L63</f>
        <v>422069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6132</v>
      </c>
      <c r="K465" s="209">
        <f>K86</f>
        <v>20664</v>
      </c>
      <c r="L465" s="209">
        <f>L86</f>
        <v>424906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6617</v>
      </c>
      <c r="K466" s="209">
        <f>K109</f>
        <v>20859</v>
      </c>
      <c r="L466" s="209">
        <f>L109</f>
        <v>446754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6427</v>
      </c>
      <c r="K467" s="209">
        <f>K132</f>
        <v>18791</v>
      </c>
      <c r="L467" s="209">
        <f>L132</f>
        <v>405535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5749</v>
      </c>
      <c r="K468" s="209">
        <f>K155</f>
        <v>20053</v>
      </c>
      <c r="L468" s="209">
        <f>L155</f>
        <v>368398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6574</v>
      </c>
      <c r="K469" s="209">
        <f>K178</f>
        <v>21895</v>
      </c>
      <c r="L469" s="209">
        <f>L178</f>
        <v>420150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5707</v>
      </c>
      <c r="K470" s="209">
        <f>K201</f>
        <v>14886</v>
      </c>
      <c r="L470" s="209">
        <f>L201</f>
        <v>293482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0</v>
      </c>
      <c r="K471" s="209">
        <f>K224</f>
        <v>0</v>
      </c>
      <c r="L471" s="209">
        <f>L224</f>
        <v>0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5977</v>
      </c>
      <c r="K472" s="209">
        <f>K247</f>
        <v>20493</v>
      </c>
      <c r="L472" s="209">
        <f>L247</f>
        <v>363235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19613</v>
      </c>
      <c r="K473" s="209">
        <f>K270</f>
        <v>21125</v>
      </c>
      <c r="L473" s="209">
        <f>L270</f>
        <v>726866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58072</v>
      </c>
      <c r="K478" s="209">
        <f>K18</f>
        <v>29028</v>
      </c>
      <c r="L478" s="209">
        <f>L18</f>
        <v>1156479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52517</v>
      </c>
      <c r="K479" s="209">
        <f>K41</f>
        <v>25989</v>
      </c>
      <c r="L479" s="209">
        <f>L41</f>
        <v>1005742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54898</v>
      </c>
      <c r="K480" s="209">
        <f>K64</f>
        <v>26998</v>
      </c>
      <c r="L480" s="209">
        <f>L64</f>
        <v>1077816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59333</v>
      </c>
      <c r="K481" s="209">
        <f>K87</f>
        <v>26422</v>
      </c>
      <c r="L481" s="209">
        <f>L87</f>
        <v>1180336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65617</v>
      </c>
      <c r="K482" s="209">
        <f>K110</f>
        <v>27343</v>
      </c>
      <c r="L482" s="209">
        <f>L110</f>
        <v>1456690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57253</v>
      </c>
      <c r="K483" s="209">
        <f>K133</f>
        <v>24489</v>
      </c>
      <c r="L483" s="209">
        <f>L133</f>
        <v>1342471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59319</v>
      </c>
      <c r="K484" s="209">
        <f>K156</f>
        <v>26700</v>
      </c>
      <c r="L484" s="209">
        <f>L156</f>
        <v>1313116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62602</v>
      </c>
      <c r="K485" s="209">
        <f>K179</f>
        <v>28035</v>
      </c>
      <c r="L485" s="209">
        <f>L179</f>
        <v>1430992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60000</v>
      </c>
      <c r="K486" s="209">
        <f>K202</f>
        <v>20667</v>
      </c>
      <c r="L486" s="209">
        <f>L202</f>
        <v>1208446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54284</v>
      </c>
      <c r="K487" s="209">
        <f>K225</f>
        <v>5580</v>
      </c>
      <c r="L487" s="209">
        <f>L225</f>
        <v>991527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52667</v>
      </c>
      <c r="K488" s="209">
        <f>K248</f>
        <v>25214</v>
      </c>
      <c r="L488" s="209">
        <f>L248</f>
        <v>1277177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59813</v>
      </c>
      <c r="K489" s="209">
        <f>K271</f>
        <v>24866</v>
      </c>
      <c r="L489" s="209">
        <f>L271</f>
        <v>1660288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8" type="noConversion"/>
  <pageMargins left="0.75" right="0.75" top="1" bottom="1" header="0.5" footer="0.5"/>
  <pageSetup scale="75" orientation="landscape" r:id="rId1"/>
  <headerFooter alignWithMargins="0"/>
  <rowBreaks count="16" manualBreakCount="16">
    <brk id="23" max="16383" man="1"/>
    <brk id="46" max="16383" man="1"/>
    <brk id="69" max="16383" man="1"/>
    <brk id="92" max="16383" man="1"/>
    <brk id="115" max="16383" man="1"/>
    <brk id="138" max="16383" man="1"/>
    <brk id="161" max="16383" man="1"/>
    <brk id="184" max="16383" man="1"/>
    <brk id="207" max="16383" man="1"/>
    <brk id="230" max="16383" man="1"/>
    <brk id="253" max="16383" man="1"/>
    <brk id="276" max="16383" man="1"/>
    <brk id="299" max="16383" man="1"/>
    <brk id="340" max="16383" man="1"/>
    <brk id="384" max="16383" man="1"/>
    <brk id="434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0B20-5C54-4460-AF9C-8150941B3E39}">
  <sheetPr>
    <tabColor theme="0"/>
  </sheetPr>
  <dimension ref="A1:AC480"/>
  <sheetViews>
    <sheetView showGridLines="0" topLeftCell="A508" zoomScale="130" zoomScaleNormal="130" workbookViewId="0">
      <selection activeCell="A265" sqref="A265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29" width="9.140625" style="24"/>
    <col min="30" max="16384" width="9.140625" style="25"/>
  </cols>
  <sheetData>
    <row r="1" spans="1:17" ht="23.25" x14ac:dyDescent="0.35">
      <c r="A1" s="417">
        <v>45658</v>
      </c>
      <c r="B1" s="418"/>
      <c r="C1" s="419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</row>
    <row r="2" spans="1:17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</row>
    <row r="3" spans="1:17" ht="14.25" x14ac:dyDescent="0.2">
      <c r="A3" s="35" t="s">
        <v>104</v>
      </c>
      <c r="B3" s="27"/>
      <c r="C3" s="28"/>
      <c r="D3" s="36" t="s">
        <v>158</v>
      </c>
      <c r="E3" s="37" t="s">
        <v>159</v>
      </c>
      <c r="F3" s="37" t="s">
        <v>160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</row>
    <row r="4" spans="1:17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82">
        <v>0</v>
      </c>
      <c r="K4" s="82">
        <v>0</v>
      </c>
      <c r="L4" s="82">
        <v>0</v>
      </c>
      <c r="M4" s="49"/>
      <c r="N4" s="50">
        <f>'2024'!$N$268+(J4/1000)</f>
        <v>18549.499</v>
      </c>
      <c r="O4" s="50">
        <f>'2024'!$O$268+(K4/1000)</f>
        <v>1831.7200000000003</v>
      </c>
      <c r="P4" s="51"/>
      <c r="Q4" s="23"/>
    </row>
    <row r="5" spans="1:17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5</v>
      </c>
      <c r="H5" s="46">
        <v>0</v>
      </c>
      <c r="I5" s="47">
        <f>SUM(D5:H5)</f>
        <v>9</v>
      </c>
      <c r="J5" s="48">
        <v>9865</v>
      </c>
      <c r="K5" s="48">
        <v>1525</v>
      </c>
      <c r="L5" s="48">
        <v>286462</v>
      </c>
      <c r="M5" s="52"/>
      <c r="N5" s="50">
        <f>'2024'!$N$269+(J5/1000)</f>
        <v>49888.921000000002</v>
      </c>
      <c r="O5" s="50">
        <f>'2024'!$O$269+(K5/1000)</f>
        <v>4083.9000000000033</v>
      </c>
      <c r="P5" s="53"/>
      <c r="Q5" s="23"/>
    </row>
    <row r="6" spans="1:17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1</v>
      </c>
      <c r="G6" s="46">
        <v>6</v>
      </c>
      <c r="H6" s="46">
        <v>3</v>
      </c>
      <c r="I6" s="47">
        <f t="shared" si="0"/>
        <v>12</v>
      </c>
      <c r="J6" s="48">
        <v>3994</v>
      </c>
      <c r="K6" s="48">
        <v>609</v>
      </c>
      <c r="L6" s="48">
        <v>74924</v>
      </c>
      <c r="M6" s="52"/>
      <c r="N6" s="50">
        <f>'2024'!$N$270+(J6/1000)</f>
        <v>13946.831000000011</v>
      </c>
      <c r="O6" s="50">
        <f>'2024'!$O$270+(K6/1000)</f>
        <v>1291.2969999999989</v>
      </c>
      <c r="P6" s="53"/>
      <c r="Q6" s="23"/>
    </row>
    <row r="7" spans="1:17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'2024'!$N$271+(J7/1000)</f>
        <v>6104.5660000000034</v>
      </c>
      <c r="O7" s="50">
        <f>'2024'!$O$271+(K7/1000)</f>
        <v>634.59499999999969</v>
      </c>
      <c r="P7" s="53"/>
      <c r="Q7" s="23"/>
    </row>
    <row r="8" spans="1:17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474</v>
      </c>
      <c r="K8" s="48">
        <v>0</v>
      </c>
      <c r="L8" s="48">
        <v>3201</v>
      </c>
      <c r="M8" s="52"/>
      <c r="N8" s="50">
        <f>'2024'!$N$272+(J8/1000)</f>
        <v>1565.4089999999994</v>
      </c>
      <c r="O8" s="50">
        <f>'2024'!$O$272+(K8/1000)</f>
        <v>10</v>
      </c>
      <c r="P8" s="53"/>
      <c r="Q8" s="23"/>
    </row>
    <row r="9" spans="1:17" s="24" customFormat="1" x14ac:dyDescent="0.2">
      <c r="A9" s="42" t="s">
        <v>110</v>
      </c>
      <c r="B9" s="43"/>
      <c r="C9" s="44"/>
      <c r="D9" s="45">
        <v>2</v>
      </c>
      <c r="E9" s="46">
        <v>0</v>
      </c>
      <c r="F9" s="46">
        <v>1</v>
      </c>
      <c r="G9" s="46">
        <v>9</v>
      </c>
      <c r="H9" s="46">
        <v>4</v>
      </c>
      <c r="I9" s="47">
        <f t="shared" si="0"/>
        <v>16</v>
      </c>
      <c r="J9" s="48">
        <v>8474</v>
      </c>
      <c r="K9" s="48">
        <v>458</v>
      </c>
      <c r="L9" s="48">
        <v>127473</v>
      </c>
      <c r="M9" s="52"/>
      <c r="N9" s="50">
        <f>'2024'!$N$273+(J9/1000)</f>
        <v>22389.50700000002</v>
      </c>
      <c r="O9" s="50">
        <f>'2024'!$O$273+(K9/1000)</f>
        <v>2985.0140000000001</v>
      </c>
      <c r="P9" s="53"/>
      <c r="Q9" s="23"/>
    </row>
    <row r="10" spans="1:17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1</v>
      </c>
      <c r="G10" s="46">
        <v>1</v>
      </c>
      <c r="H10" s="46">
        <v>0</v>
      </c>
      <c r="I10" s="55">
        <f t="shared" si="0"/>
        <v>3</v>
      </c>
      <c r="J10" s="48">
        <v>1713</v>
      </c>
      <c r="K10" s="48">
        <v>0</v>
      </c>
      <c r="L10" s="48">
        <v>2505</v>
      </c>
      <c r="M10" s="57"/>
      <c r="N10" s="50">
        <f>'2024'!$N$274+(J10/1000)</f>
        <v>1870.2424999999985</v>
      </c>
      <c r="O10" s="50">
        <f>'2024'!$O$274+(K10/1000)</f>
        <v>2.9880000000000004</v>
      </c>
      <c r="P10" s="58"/>
      <c r="Q10" s="23"/>
    </row>
    <row r="11" spans="1:17" s="24" customFormat="1" ht="14.25" x14ac:dyDescent="0.2">
      <c r="A11" s="59"/>
      <c r="B11" s="60"/>
      <c r="C11" s="61" t="s">
        <v>77</v>
      </c>
      <c r="D11" s="62">
        <f t="shared" ref="D11:K11" si="1">SUM(D4:D10)</f>
        <v>9</v>
      </c>
      <c r="E11" s="62">
        <f t="shared" si="1"/>
        <v>0</v>
      </c>
      <c r="F11" s="62">
        <f t="shared" si="1"/>
        <v>5</v>
      </c>
      <c r="G11" s="62">
        <f t="shared" si="1"/>
        <v>25</v>
      </c>
      <c r="H11" s="62">
        <f t="shared" si="1"/>
        <v>7</v>
      </c>
      <c r="I11" s="63">
        <f t="shared" si="1"/>
        <v>46</v>
      </c>
      <c r="J11" s="64">
        <f>SUM(J4:J10)</f>
        <v>24520</v>
      </c>
      <c r="K11" s="65">
        <f t="shared" si="1"/>
        <v>2592</v>
      </c>
      <c r="L11" s="65">
        <f>SUM(L4:L10)</f>
        <v>494565</v>
      </c>
      <c r="M11" s="67"/>
      <c r="N11" s="68">
        <f>SUM(N4:N10)</f>
        <v>114314.97550000003</v>
      </c>
      <c r="O11" s="69">
        <f>SUM(O4:O10)</f>
        <v>10839.514000000001</v>
      </c>
      <c r="P11" s="70"/>
      <c r="Q11" s="71"/>
    </row>
    <row r="12" spans="1:17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</row>
    <row r="13" spans="1:17" s="24" customFormat="1" x14ac:dyDescent="0.2">
      <c r="A13" s="79" t="s">
        <v>112</v>
      </c>
      <c r="B13" s="80"/>
      <c r="C13" s="81"/>
      <c r="D13" s="45">
        <v>29</v>
      </c>
      <c r="E13" s="46">
        <v>19</v>
      </c>
      <c r="F13" s="46">
        <v>0</v>
      </c>
      <c r="G13" s="46">
        <v>43</v>
      </c>
      <c r="H13" s="46">
        <v>0</v>
      </c>
      <c r="I13" s="47">
        <f>SUM(D13:H13)</f>
        <v>91</v>
      </c>
      <c r="J13" s="82">
        <v>32796</v>
      </c>
      <c r="K13" s="82">
        <v>633774</v>
      </c>
      <c r="L13" s="82">
        <v>1773338</v>
      </c>
      <c r="M13" s="50"/>
      <c r="N13" s="83">
        <f>'2024'!N277+(J13/1000)</f>
        <v>438092.04099999956</v>
      </c>
      <c r="O13" s="50">
        <f>'2024'!O277+(K13/1000)</f>
        <v>816876.08600000001</v>
      </c>
      <c r="P13" s="53"/>
      <c r="Q13" s="23"/>
    </row>
    <row r="14" spans="1:17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3224</v>
      </c>
      <c r="K14" s="82">
        <v>1929</v>
      </c>
      <c r="L14" s="82">
        <v>21123</v>
      </c>
      <c r="M14" s="50"/>
      <c r="N14" s="83">
        <f>'2024'!N278+(J14/1000)</f>
        <v>530.947</v>
      </c>
      <c r="O14" s="50">
        <f>'2024'!O278+(K14/1000)</f>
        <v>407.6909999999998</v>
      </c>
      <c r="P14" s="53"/>
      <c r="Q14" s="23"/>
    </row>
    <row r="15" spans="1:17" s="24" customFormat="1" x14ac:dyDescent="0.2">
      <c r="A15" s="79" t="s">
        <v>113</v>
      </c>
      <c r="B15" s="80"/>
      <c r="C15" s="81"/>
      <c r="D15" s="45">
        <v>0</v>
      </c>
      <c r="E15" s="46">
        <v>0</v>
      </c>
      <c r="F15" s="46">
        <v>0</v>
      </c>
      <c r="G15" s="46">
        <v>24</v>
      </c>
      <c r="H15" s="46">
        <v>0</v>
      </c>
      <c r="I15" s="47">
        <f>SUM(D15:H15)</f>
        <v>24</v>
      </c>
      <c r="J15" s="82">
        <v>0</v>
      </c>
      <c r="K15" s="82">
        <v>0</v>
      </c>
      <c r="L15" s="82">
        <v>0</v>
      </c>
      <c r="M15" s="50"/>
      <c r="N15" s="220">
        <f>'2024'!N279+(J15/1000)</f>
        <v>59519.028000000006</v>
      </c>
      <c r="O15" s="147">
        <f>'2024'!O279+(K15/1000)</f>
        <v>65394.938000000031</v>
      </c>
      <c r="P15" s="53"/>
      <c r="Q15" s="23"/>
    </row>
    <row r="16" spans="1:17" s="24" customFormat="1" ht="14.25" x14ac:dyDescent="0.2">
      <c r="A16" s="59"/>
      <c r="B16" s="60"/>
      <c r="C16" s="61" t="s">
        <v>78</v>
      </c>
      <c r="D16" s="84">
        <f t="shared" ref="D16:L16" si="2">SUM(D13:D15)</f>
        <v>31</v>
      </c>
      <c r="E16" s="62">
        <f t="shared" si="2"/>
        <v>19</v>
      </c>
      <c r="F16" s="62">
        <f t="shared" si="2"/>
        <v>0</v>
      </c>
      <c r="G16" s="62">
        <f t="shared" si="2"/>
        <v>68</v>
      </c>
      <c r="H16" s="62">
        <f t="shared" si="2"/>
        <v>0</v>
      </c>
      <c r="I16" s="85">
        <f t="shared" si="2"/>
        <v>118</v>
      </c>
      <c r="J16" s="64">
        <f t="shared" si="2"/>
        <v>36020</v>
      </c>
      <c r="K16" s="65">
        <f t="shared" si="2"/>
        <v>635703</v>
      </c>
      <c r="L16" s="65">
        <f t="shared" si="2"/>
        <v>1794461</v>
      </c>
      <c r="M16" s="69"/>
      <c r="N16" s="221">
        <f>SUM(N13:N15)</f>
        <v>498142.01599999954</v>
      </c>
      <c r="O16" s="67">
        <f>SUM(O13:O15)</f>
        <v>882678.71500000008</v>
      </c>
      <c r="P16" s="70"/>
      <c r="Q16" s="71"/>
    </row>
    <row r="17" spans="1:17" s="24" customFormat="1" ht="14.25" x14ac:dyDescent="0.2">
      <c r="A17" s="86"/>
      <c r="B17" s="87" t="s">
        <v>79</v>
      </c>
      <c r="C17" s="88"/>
      <c r="D17" s="89">
        <f t="shared" ref="D17:L17" si="3">D11+D16</f>
        <v>40</v>
      </c>
      <c r="E17" s="90">
        <f t="shared" si="3"/>
        <v>19</v>
      </c>
      <c r="F17" s="90">
        <f t="shared" si="3"/>
        <v>5</v>
      </c>
      <c r="G17" s="90">
        <f t="shared" si="3"/>
        <v>93</v>
      </c>
      <c r="H17" s="90">
        <f t="shared" si="3"/>
        <v>7</v>
      </c>
      <c r="I17" s="91">
        <f t="shared" si="3"/>
        <v>164</v>
      </c>
      <c r="J17" s="92">
        <f t="shared" si="3"/>
        <v>60540</v>
      </c>
      <c r="K17" s="93">
        <f t="shared" si="3"/>
        <v>638295</v>
      </c>
      <c r="L17" s="93">
        <f t="shared" si="3"/>
        <v>2289026</v>
      </c>
      <c r="M17" s="94"/>
      <c r="N17" s="95">
        <f>N11+N16</f>
        <v>612456.99149999954</v>
      </c>
      <c r="O17" s="94">
        <f>O11+O16</f>
        <v>893518.22900000005</v>
      </c>
      <c r="P17" s="96"/>
      <c r="Q17" s="71"/>
    </row>
    <row r="18" spans="1:17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</row>
    <row r="19" spans="1:17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</row>
    <row r="20" spans="1:17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</row>
    <row r="21" spans="1:17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</row>
    <row r="22" spans="1:17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630445.99149999954</v>
      </c>
      <c r="O22" s="121">
        <f>O17+O18</f>
        <v>899660.22900000005</v>
      </c>
      <c r="P22" s="119"/>
      <c r="Q22" s="23"/>
    </row>
    <row r="23" spans="1:17" s="24" customFormat="1" ht="23.25" x14ac:dyDescent="0.35">
      <c r="A23" s="420">
        <f>A1+31</f>
        <v>45689</v>
      </c>
      <c r="B23" s="421"/>
      <c r="C23" s="422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</row>
    <row r="24" spans="1:17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</row>
    <row r="25" spans="1:17" s="24" customFormat="1" ht="14.25" x14ac:dyDescent="0.2">
      <c r="A25" s="35" t="s">
        <v>104</v>
      </c>
      <c r="B25" s="27"/>
      <c r="C25" s="28"/>
      <c r="D25" s="36" t="s">
        <v>158</v>
      </c>
      <c r="E25" s="37" t="s">
        <v>159</v>
      </c>
      <c r="F25" s="37" t="s">
        <v>160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</row>
    <row r="26" spans="1:17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82">
        <v>0</v>
      </c>
      <c r="K26" s="82">
        <v>0</v>
      </c>
      <c r="L26" s="82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</row>
    <row r="27" spans="1:17" s="24" customFormat="1" x14ac:dyDescent="0.2">
      <c r="A27" s="42" t="s">
        <v>106</v>
      </c>
      <c r="B27" s="43"/>
      <c r="C27" s="44"/>
      <c r="D27" s="45">
        <v>2</v>
      </c>
      <c r="E27" s="46">
        <v>0</v>
      </c>
      <c r="F27" s="46">
        <v>2</v>
      </c>
      <c r="G27" s="46">
        <v>4</v>
      </c>
      <c r="H27" s="46">
        <v>0</v>
      </c>
      <c r="I27" s="47">
        <f t="shared" si="4"/>
        <v>8</v>
      </c>
      <c r="J27" s="48">
        <v>6509</v>
      </c>
      <c r="K27" s="48">
        <v>1160</v>
      </c>
      <c r="L27" s="48">
        <v>190112</v>
      </c>
      <c r="M27" s="52"/>
      <c r="N27" s="50">
        <f>N5+(J27/1000)</f>
        <v>49895.43</v>
      </c>
      <c r="O27" s="50">
        <f t="shared" si="5"/>
        <v>4085.0600000000031</v>
      </c>
      <c r="P27" s="53"/>
      <c r="Q27" s="23"/>
    </row>
    <row r="28" spans="1:17" s="24" customFormat="1" x14ac:dyDescent="0.2">
      <c r="A28" s="42" t="s">
        <v>107</v>
      </c>
      <c r="B28" s="43"/>
      <c r="C28" s="44"/>
      <c r="D28" s="45">
        <v>2</v>
      </c>
      <c r="E28" s="46">
        <v>0</v>
      </c>
      <c r="F28" s="46">
        <v>1</v>
      </c>
      <c r="G28" s="46">
        <v>7</v>
      </c>
      <c r="H28" s="46">
        <v>3</v>
      </c>
      <c r="I28" s="47">
        <f t="shared" si="4"/>
        <v>13</v>
      </c>
      <c r="J28" s="48">
        <v>3565</v>
      </c>
      <c r="K28" s="48">
        <v>619</v>
      </c>
      <c r="L28" s="48">
        <v>72187</v>
      </c>
      <c r="M28" s="52"/>
      <c r="N28" s="50">
        <f t="shared" si="5"/>
        <v>13950.396000000012</v>
      </c>
      <c r="O28" s="50">
        <f t="shared" si="5"/>
        <v>1291.9159999999988</v>
      </c>
      <c r="P28" s="53"/>
      <c r="Q28" s="23"/>
    </row>
    <row r="29" spans="1:17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</row>
    <row r="30" spans="1:17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377</v>
      </c>
      <c r="K30" s="48">
        <v>0</v>
      </c>
      <c r="L30" s="48">
        <v>2488</v>
      </c>
      <c r="M30" s="52"/>
      <c r="N30" s="50">
        <f t="shared" si="5"/>
        <v>1565.7859999999994</v>
      </c>
      <c r="O30" s="50">
        <f t="shared" si="5"/>
        <v>10</v>
      </c>
      <c r="P30" s="53"/>
      <c r="Q30" s="23"/>
    </row>
    <row r="31" spans="1:17" s="24" customFormat="1" x14ac:dyDescent="0.2">
      <c r="A31" s="42" t="s">
        <v>110</v>
      </c>
      <c r="B31" s="43"/>
      <c r="C31" s="44"/>
      <c r="D31" s="45">
        <v>2</v>
      </c>
      <c r="E31" s="46">
        <v>0</v>
      </c>
      <c r="F31" s="46">
        <v>1</v>
      </c>
      <c r="G31" s="46">
        <v>9</v>
      </c>
      <c r="H31" s="46">
        <v>4</v>
      </c>
      <c r="I31" s="47">
        <f t="shared" si="4"/>
        <v>16</v>
      </c>
      <c r="J31" s="48">
        <v>6223</v>
      </c>
      <c r="K31" s="48">
        <v>418</v>
      </c>
      <c r="L31" s="48">
        <v>86491</v>
      </c>
      <c r="M31" s="52"/>
      <c r="N31" s="50">
        <f t="shared" si="5"/>
        <v>22395.730000000021</v>
      </c>
      <c r="O31" s="50">
        <f t="shared" si="5"/>
        <v>2985.4320000000002</v>
      </c>
      <c r="P31" s="53"/>
      <c r="Q31" s="23"/>
    </row>
    <row r="32" spans="1:17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1</v>
      </c>
      <c r="G32" s="46">
        <v>1</v>
      </c>
      <c r="H32" s="46">
        <v>0</v>
      </c>
      <c r="I32" s="55">
        <f t="shared" si="4"/>
        <v>3</v>
      </c>
      <c r="J32" s="48">
        <v>1709</v>
      </c>
      <c r="K32" s="48">
        <v>0</v>
      </c>
      <c r="L32" s="48">
        <v>2454</v>
      </c>
      <c r="M32" s="57"/>
      <c r="N32" s="50">
        <f t="shared" si="5"/>
        <v>1871.9514999999985</v>
      </c>
      <c r="O32" s="50">
        <f t="shared" si="5"/>
        <v>2.9880000000000004</v>
      </c>
      <c r="P32" s="58"/>
      <c r="Q32" s="23"/>
    </row>
    <row r="33" spans="1:17" s="24" customFormat="1" ht="14.25" x14ac:dyDescent="0.2">
      <c r="A33" s="59"/>
      <c r="B33" s="60"/>
      <c r="C33" s="61" t="s">
        <v>77</v>
      </c>
      <c r="D33" s="62"/>
      <c r="E33" s="62"/>
      <c r="F33" s="62"/>
      <c r="G33" s="62"/>
      <c r="H33" s="62"/>
      <c r="I33" s="63">
        <f>SUM(I26:I32)</f>
        <v>46</v>
      </c>
      <c r="J33" s="64">
        <f>SUM(J26:J32)</f>
        <v>18383</v>
      </c>
      <c r="K33" s="65">
        <f>SUM(K26:K32)</f>
        <v>2197</v>
      </c>
      <c r="L33" s="65">
        <f>SUM(L26:L32)</f>
        <v>353732</v>
      </c>
      <c r="M33" s="67"/>
      <c r="N33" s="68">
        <f>SUM(N26:N32)</f>
        <v>114333.35850000003</v>
      </c>
      <c r="O33" s="69">
        <f>SUM(O26:O32)</f>
        <v>10841.711000000001</v>
      </c>
      <c r="P33" s="70"/>
      <c r="Q33" s="71"/>
    </row>
    <row r="34" spans="1:17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82"/>
      <c r="K34" s="77"/>
      <c r="L34" s="77"/>
      <c r="M34" s="50"/>
      <c r="N34" s="83"/>
      <c r="O34" s="50"/>
      <c r="P34" s="53"/>
      <c r="Q34" s="23"/>
    </row>
    <row r="35" spans="1:17" s="24" customFormat="1" x14ac:dyDescent="0.2">
      <c r="A35" s="79" t="s">
        <v>112</v>
      </c>
      <c r="B35" s="80"/>
      <c r="C35" s="81"/>
      <c r="D35" s="45">
        <v>44</v>
      </c>
      <c r="E35" s="46">
        <v>19</v>
      </c>
      <c r="F35" s="46">
        <v>0</v>
      </c>
      <c r="G35" s="46">
        <v>28</v>
      </c>
      <c r="H35" s="46">
        <v>0</v>
      </c>
      <c r="I35" s="47">
        <f>SUM(D35:H35)</f>
        <v>91</v>
      </c>
      <c r="J35" s="82">
        <v>33574</v>
      </c>
      <c r="K35" s="82">
        <v>616452</v>
      </c>
      <c r="L35" s="82">
        <v>1783979</v>
      </c>
      <c r="M35" s="50"/>
      <c r="N35" s="83">
        <f t="shared" ref="N35:O37" si="6">N13+(J35/1000)</f>
        <v>438125.61499999958</v>
      </c>
      <c r="O35" s="50">
        <f t="shared" si="6"/>
        <v>817492.53800000006</v>
      </c>
      <c r="P35" s="53"/>
      <c r="Q35" s="23"/>
    </row>
    <row r="36" spans="1:17" s="24" customFormat="1" x14ac:dyDescent="0.2">
      <c r="A36" s="79" t="s">
        <v>154</v>
      </c>
      <c r="B36" s="80"/>
      <c r="C36" s="81"/>
      <c r="D36" s="45">
        <v>2</v>
      </c>
      <c r="E36" s="46">
        <v>0</v>
      </c>
      <c r="F36" s="46">
        <v>0</v>
      </c>
      <c r="G36" s="46">
        <v>1</v>
      </c>
      <c r="H36" s="46">
        <v>0</v>
      </c>
      <c r="I36" s="47">
        <f>SUM(D36:H36)</f>
        <v>3</v>
      </c>
      <c r="J36" s="82">
        <v>3118</v>
      </c>
      <c r="K36" s="82">
        <v>1929</v>
      </c>
      <c r="L36" s="82">
        <v>19942</v>
      </c>
      <c r="M36" s="50"/>
      <c r="N36" s="83">
        <f t="shared" si="6"/>
        <v>534.06500000000005</v>
      </c>
      <c r="O36" s="50">
        <f t="shared" si="6"/>
        <v>409.61999999999978</v>
      </c>
      <c r="P36" s="53"/>
      <c r="Q36" s="23"/>
    </row>
    <row r="37" spans="1:17" s="24" customFormat="1" x14ac:dyDescent="0.2">
      <c r="A37" s="79" t="s">
        <v>113</v>
      </c>
      <c r="B37" s="80"/>
      <c r="C37" s="81"/>
      <c r="D37" s="45">
        <v>0</v>
      </c>
      <c r="E37" s="46">
        <v>0</v>
      </c>
      <c r="F37" s="46">
        <v>0</v>
      </c>
      <c r="G37" s="46">
        <v>24</v>
      </c>
      <c r="H37" s="46">
        <v>0</v>
      </c>
      <c r="I37" s="47">
        <f>SUM(D37:H37)</f>
        <v>24</v>
      </c>
      <c r="J37" s="82">
        <v>0</v>
      </c>
      <c r="K37" s="82">
        <v>0</v>
      </c>
      <c r="L37" s="82">
        <v>0</v>
      </c>
      <c r="M37" s="50"/>
      <c r="N37" s="83">
        <f t="shared" si="6"/>
        <v>59519.028000000006</v>
      </c>
      <c r="O37" s="50">
        <f t="shared" si="6"/>
        <v>65394.938000000031</v>
      </c>
      <c r="P37" s="53"/>
      <c r="Q37" s="23"/>
    </row>
    <row r="38" spans="1:17" s="24" customFormat="1" ht="14.25" x14ac:dyDescent="0.2">
      <c r="A38" s="59"/>
      <c r="B38" s="60"/>
      <c r="C38" s="61" t="s">
        <v>78</v>
      </c>
      <c r="D38" s="84">
        <f t="shared" ref="D38:K38" si="7">SUM(D35:D37)</f>
        <v>46</v>
      </c>
      <c r="E38" s="62">
        <f t="shared" si="7"/>
        <v>19</v>
      </c>
      <c r="F38" s="62">
        <f t="shared" si="7"/>
        <v>0</v>
      </c>
      <c r="G38" s="62">
        <f t="shared" si="7"/>
        <v>53</v>
      </c>
      <c r="H38" s="62">
        <f t="shared" si="7"/>
        <v>0</v>
      </c>
      <c r="I38" s="85">
        <f t="shared" si="7"/>
        <v>118</v>
      </c>
      <c r="J38" s="64">
        <f t="shared" si="7"/>
        <v>36692</v>
      </c>
      <c r="K38" s="65">
        <f t="shared" si="7"/>
        <v>618381</v>
      </c>
      <c r="L38" s="65">
        <f>SUM(L35:L37)</f>
        <v>1803921</v>
      </c>
      <c r="M38" s="69"/>
      <c r="N38" s="68">
        <f>SUM(N35:N37)</f>
        <v>498178.70799999958</v>
      </c>
      <c r="O38" s="69">
        <f>SUM(O35:O37)</f>
        <v>883297.09600000014</v>
      </c>
      <c r="P38" s="70"/>
      <c r="Q38" s="71"/>
    </row>
    <row r="39" spans="1:17" s="24" customFormat="1" ht="14.25" x14ac:dyDescent="0.2">
      <c r="A39" s="86"/>
      <c r="B39" s="87" t="s">
        <v>79</v>
      </c>
      <c r="C39" s="88"/>
      <c r="D39" s="89">
        <f t="shared" ref="D39:L39" si="8">D33+D38</f>
        <v>46</v>
      </c>
      <c r="E39" s="90">
        <f t="shared" si="8"/>
        <v>19</v>
      </c>
      <c r="F39" s="90">
        <f t="shared" si="8"/>
        <v>0</v>
      </c>
      <c r="G39" s="90">
        <f t="shared" si="8"/>
        <v>53</v>
      </c>
      <c r="H39" s="90">
        <f t="shared" si="8"/>
        <v>0</v>
      </c>
      <c r="I39" s="91">
        <f t="shared" si="8"/>
        <v>164</v>
      </c>
      <c r="J39" s="92">
        <f t="shared" si="8"/>
        <v>55075</v>
      </c>
      <c r="K39" s="93">
        <f t="shared" si="8"/>
        <v>620578</v>
      </c>
      <c r="L39" s="93">
        <f t="shared" si="8"/>
        <v>2157653</v>
      </c>
      <c r="M39" s="94"/>
      <c r="N39" s="95">
        <f>N33+N38</f>
        <v>612512.06649999961</v>
      </c>
      <c r="O39" s="94">
        <f>O33+O38</f>
        <v>894138.80700000015</v>
      </c>
      <c r="P39" s="96"/>
      <c r="Q39" s="71"/>
    </row>
    <row r="40" spans="1:17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</row>
    <row r="41" spans="1:17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</row>
    <row r="42" spans="1:17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</row>
    <row r="43" spans="1:17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</row>
    <row r="44" spans="1:17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630501.06649999961</v>
      </c>
      <c r="O44" s="121">
        <f>O39+O40</f>
        <v>900280.80700000015</v>
      </c>
      <c r="P44" s="119"/>
      <c r="Q44" s="23"/>
    </row>
    <row r="45" spans="1:17" s="24" customFormat="1" ht="23.25" x14ac:dyDescent="0.35">
      <c r="A45" s="120">
        <f>A23+31</f>
        <v>45720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</row>
    <row r="46" spans="1:17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</row>
    <row r="47" spans="1:17" s="24" customFormat="1" ht="14.25" x14ac:dyDescent="0.2">
      <c r="A47" s="35" t="s">
        <v>104</v>
      </c>
      <c r="B47" s="27"/>
      <c r="C47" s="28"/>
      <c r="D47" s="36" t="s">
        <v>158</v>
      </c>
      <c r="E47" s="37" t="s">
        <v>159</v>
      </c>
      <c r="F47" s="37" t="s">
        <v>160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</row>
    <row r="48" spans="1:17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9">SUM(D48:H48)</f>
        <v>2</v>
      </c>
      <c r="J48" s="82">
        <v>0</v>
      </c>
      <c r="K48" s="82">
        <v>0</v>
      </c>
      <c r="L48" s="82">
        <v>0</v>
      </c>
      <c r="M48" s="49"/>
      <c r="N48" s="50">
        <f t="shared" ref="N48:O54" si="10">N26+(J48/1000)</f>
        <v>18549.499</v>
      </c>
      <c r="O48" s="50">
        <f t="shared" si="10"/>
        <v>1831.7200000000003</v>
      </c>
      <c r="P48" s="51"/>
      <c r="Q48" s="23"/>
    </row>
    <row r="49" spans="1:17" s="24" customFormat="1" x14ac:dyDescent="0.2">
      <c r="A49" s="42" t="s">
        <v>106</v>
      </c>
      <c r="B49" s="43"/>
      <c r="C49" s="44"/>
      <c r="D49" s="45">
        <v>3</v>
      </c>
      <c r="E49" s="46">
        <v>0</v>
      </c>
      <c r="F49" s="46">
        <v>2</v>
      </c>
      <c r="G49" s="46">
        <v>4</v>
      </c>
      <c r="H49" s="46">
        <v>0</v>
      </c>
      <c r="I49" s="47">
        <f t="shared" si="9"/>
        <v>9</v>
      </c>
      <c r="J49" s="48">
        <v>9080</v>
      </c>
      <c r="K49" s="48">
        <v>1496</v>
      </c>
      <c r="L49" s="48">
        <v>264405</v>
      </c>
      <c r="M49" s="52"/>
      <c r="N49" s="50">
        <f t="shared" si="10"/>
        <v>49904.51</v>
      </c>
      <c r="O49" s="50">
        <f t="shared" si="10"/>
        <v>4086.5560000000032</v>
      </c>
      <c r="P49" s="53"/>
      <c r="Q49" s="23"/>
    </row>
    <row r="50" spans="1:17" s="24" customFormat="1" x14ac:dyDescent="0.2">
      <c r="A50" s="42" t="s">
        <v>107</v>
      </c>
      <c r="B50" s="43"/>
      <c r="C50" s="44"/>
      <c r="D50" s="45">
        <v>2</v>
      </c>
      <c r="E50" s="46">
        <v>0</v>
      </c>
      <c r="F50" s="46">
        <v>1</v>
      </c>
      <c r="G50" s="46">
        <v>7</v>
      </c>
      <c r="H50" s="46">
        <v>3</v>
      </c>
      <c r="I50" s="47">
        <f t="shared" si="9"/>
        <v>13</v>
      </c>
      <c r="J50" s="48">
        <v>3900</v>
      </c>
      <c r="K50" s="48">
        <v>649</v>
      </c>
      <c r="L50" s="48">
        <v>79189</v>
      </c>
      <c r="M50" s="52"/>
      <c r="N50" s="50">
        <f t="shared" si="10"/>
        <v>13954.296000000011</v>
      </c>
      <c r="O50" s="50">
        <f t="shared" si="10"/>
        <v>1292.5649999999987</v>
      </c>
      <c r="P50" s="53"/>
      <c r="Q50" s="23"/>
    </row>
    <row r="51" spans="1:17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9"/>
        <v>2</v>
      </c>
      <c r="J51" s="48">
        <v>0</v>
      </c>
      <c r="K51" s="48">
        <v>0</v>
      </c>
      <c r="L51" s="48">
        <v>0</v>
      </c>
      <c r="M51" s="52"/>
      <c r="N51" s="50">
        <f t="shared" si="10"/>
        <v>6104.5660000000034</v>
      </c>
      <c r="O51" s="50">
        <f t="shared" si="10"/>
        <v>634.59499999999969</v>
      </c>
      <c r="P51" s="53"/>
      <c r="Q51" s="23"/>
    </row>
    <row r="52" spans="1:17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9"/>
        <v>2</v>
      </c>
      <c r="J52" s="48">
        <v>742</v>
      </c>
      <c r="K52" s="48">
        <v>0</v>
      </c>
      <c r="L52" s="48">
        <v>4850</v>
      </c>
      <c r="M52" s="52"/>
      <c r="N52" s="50">
        <f t="shared" si="10"/>
        <v>1566.5279999999993</v>
      </c>
      <c r="O52" s="50">
        <f t="shared" si="10"/>
        <v>10</v>
      </c>
      <c r="P52" s="53"/>
      <c r="Q52" s="23"/>
    </row>
    <row r="53" spans="1:17" s="24" customFormat="1" x14ac:dyDescent="0.2">
      <c r="A53" s="42" t="s">
        <v>110</v>
      </c>
      <c r="B53" s="43"/>
      <c r="C53" s="44"/>
      <c r="D53" s="45">
        <v>1</v>
      </c>
      <c r="E53" s="46">
        <v>0</v>
      </c>
      <c r="F53" s="46">
        <v>1</v>
      </c>
      <c r="G53" s="46">
        <v>10</v>
      </c>
      <c r="H53" s="46">
        <v>4</v>
      </c>
      <c r="I53" s="47">
        <f t="shared" si="9"/>
        <v>16</v>
      </c>
      <c r="J53" s="48">
        <v>6285</v>
      </c>
      <c r="K53" s="48">
        <v>371</v>
      </c>
      <c r="L53" s="48">
        <v>90014</v>
      </c>
      <c r="M53" s="52"/>
      <c r="N53" s="50">
        <f t="shared" si="10"/>
        <v>22402.015000000021</v>
      </c>
      <c r="O53" s="50">
        <f t="shared" si="10"/>
        <v>2985.8030000000003</v>
      </c>
      <c r="P53" s="53"/>
      <c r="Q53" s="23"/>
    </row>
    <row r="54" spans="1:17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1</v>
      </c>
      <c r="G54" s="46">
        <v>1</v>
      </c>
      <c r="H54" s="46">
        <v>0</v>
      </c>
      <c r="I54" s="55">
        <f t="shared" si="9"/>
        <v>3</v>
      </c>
      <c r="J54" s="48">
        <v>2402</v>
      </c>
      <c r="K54" s="48">
        <v>0</v>
      </c>
      <c r="L54" s="48">
        <v>3190</v>
      </c>
      <c r="M54" s="57"/>
      <c r="N54" s="50">
        <f t="shared" si="10"/>
        <v>1874.3534999999986</v>
      </c>
      <c r="O54" s="50">
        <f t="shared" si="10"/>
        <v>2.9880000000000004</v>
      </c>
      <c r="P54" s="58"/>
      <c r="Q54" s="23"/>
    </row>
    <row r="55" spans="1:17" s="24" customFormat="1" ht="14.25" x14ac:dyDescent="0.2">
      <c r="A55" s="59"/>
      <c r="B55" s="60"/>
      <c r="C55" s="61" t="s">
        <v>77</v>
      </c>
      <c r="D55" s="62">
        <f t="shared" ref="D55:I55" si="11">SUM(D48:D54)</f>
        <v>8</v>
      </c>
      <c r="E55" s="62">
        <f t="shared" si="11"/>
        <v>0</v>
      </c>
      <c r="F55" s="62">
        <f t="shared" si="11"/>
        <v>6</v>
      </c>
      <c r="G55" s="62">
        <f t="shared" si="11"/>
        <v>26</v>
      </c>
      <c r="H55" s="62">
        <f t="shared" si="11"/>
        <v>7</v>
      </c>
      <c r="I55" s="63">
        <f t="shared" si="11"/>
        <v>47</v>
      </c>
      <c r="J55" s="64">
        <f>SUM(J48:J54)</f>
        <v>22409</v>
      </c>
      <c r="K55" s="65">
        <f>SUM(K48:K54)</f>
        <v>2516</v>
      </c>
      <c r="L55" s="65">
        <f>SUM(L48:L54)</f>
        <v>441648</v>
      </c>
      <c r="M55" s="67"/>
      <c r="N55" s="68">
        <f>SUM(N48:N54)</f>
        <v>114355.76750000005</v>
      </c>
      <c r="O55" s="69">
        <f>SUM(O48:O54)</f>
        <v>10844.227000000001</v>
      </c>
      <c r="P55" s="70"/>
      <c r="Q55" s="71"/>
    </row>
    <row r="56" spans="1:17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</row>
    <row r="57" spans="1:17" s="24" customFormat="1" x14ac:dyDescent="0.2">
      <c r="A57" s="79" t="s">
        <v>112</v>
      </c>
      <c r="B57" s="80"/>
      <c r="C57" s="81"/>
      <c r="D57" s="45">
        <v>28</v>
      </c>
      <c r="E57" s="46">
        <v>18</v>
      </c>
      <c r="F57" s="46">
        <v>0</v>
      </c>
      <c r="G57" s="46">
        <v>45</v>
      </c>
      <c r="H57" s="46">
        <v>0</v>
      </c>
      <c r="I57" s="47">
        <f>SUM(D57:H57)</f>
        <v>91</v>
      </c>
      <c r="J57" s="82">
        <v>38567</v>
      </c>
      <c r="K57" s="82">
        <v>689871</v>
      </c>
      <c r="L57" s="82">
        <v>1874399</v>
      </c>
      <c r="M57" s="50"/>
      <c r="N57" s="83">
        <f t="shared" ref="N57:O59" si="12">N35+(J57/1000)</f>
        <v>438164.18199999956</v>
      </c>
      <c r="O57" s="50">
        <f t="shared" si="12"/>
        <v>818182.4090000001</v>
      </c>
      <c r="P57" s="53"/>
      <c r="Q57" s="23"/>
    </row>
    <row r="58" spans="1:17" s="24" customFormat="1" x14ac:dyDescent="0.2">
      <c r="A58" s="79" t="s">
        <v>154</v>
      </c>
      <c r="B58" s="80"/>
      <c r="C58" s="81"/>
      <c r="D58" s="45">
        <v>3</v>
      </c>
      <c r="E58" s="46">
        <v>0</v>
      </c>
      <c r="F58" s="46">
        <v>0</v>
      </c>
      <c r="G58" s="46">
        <v>0</v>
      </c>
      <c r="H58" s="46">
        <v>0</v>
      </c>
      <c r="I58" s="47">
        <f>SUM(D58:H58)</f>
        <v>3</v>
      </c>
      <c r="J58" s="82">
        <v>3305</v>
      </c>
      <c r="K58" s="82">
        <v>1735</v>
      </c>
      <c r="L58" s="82">
        <v>23429</v>
      </c>
      <c r="M58" s="50"/>
      <c r="N58" s="83">
        <f t="shared" si="12"/>
        <v>537.37</v>
      </c>
      <c r="O58" s="50">
        <f t="shared" si="12"/>
        <v>411.35499999999979</v>
      </c>
      <c r="P58" s="53"/>
      <c r="Q58" s="23"/>
    </row>
    <row r="59" spans="1:17" s="24" customFormat="1" x14ac:dyDescent="0.2">
      <c r="A59" s="79" t="s">
        <v>113</v>
      </c>
      <c r="B59" s="80"/>
      <c r="C59" s="81"/>
      <c r="D59" s="45">
        <v>0</v>
      </c>
      <c r="E59" s="46">
        <v>0</v>
      </c>
      <c r="F59" s="46">
        <v>0</v>
      </c>
      <c r="G59" s="46">
        <v>24</v>
      </c>
      <c r="H59" s="46">
        <v>0</v>
      </c>
      <c r="I59" s="47">
        <f>SUM(D59:H59)</f>
        <v>24</v>
      </c>
      <c r="J59" s="82">
        <v>0</v>
      </c>
      <c r="K59" s="82">
        <v>0</v>
      </c>
      <c r="L59" s="82">
        <v>0</v>
      </c>
      <c r="M59" s="50"/>
      <c r="N59" s="83">
        <f t="shared" si="12"/>
        <v>59519.028000000006</v>
      </c>
      <c r="O59" s="50">
        <f t="shared" si="12"/>
        <v>65394.938000000031</v>
      </c>
      <c r="P59" s="53"/>
      <c r="Q59" s="23"/>
    </row>
    <row r="60" spans="1:17" s="24" customFormat="1" ht="14.25" x14ac:dyDescent="0.2">
      <c r="A60" s="59"/>
      <c r="B60" s="60"/>
      <c r="C60" s="61" t="s">
        <v>78</v>
      </c>
      <c r="D60" s="84">
        <f t="shared" ref="D60:L60" si="13">SUM(D57:D59)</f>
        <v>31</v>
      </c>
      <c r="E60" s="62">
        <f t="shared" si="13"/>
        <v>18</v>
      </c>
      <c r="F60" s="62">
        <f t="shared" si="13"/>
        <v>0</v>
      </c>
      <c r="G60" s="62">
        <f t="shared" si="13"/>
        <v>69</v>
      </c>
      <c r="H60" s="62">
        <f t="shared" si="13"/>
        <v>0</v>
      </c>
      <c r="I60" s="85">
        <f t="shared" si="13"/>
        <v>118</v>
      </c>
      <c r="J60" s="64">
        <f t="shared" si="13"/>
        <v>41872</v>
      </c>
      <c r="K60" s="65">
        <f t="shared" si="13"/>
        <v>691606</v>
      </c>
      <c r="L60" s="65">
        <f t="shared" si="13"/>
        <v>1897828</v>
      </c>
      <c r="M60" s="69"/>
      <c r="N60" s="68">
        <f>SUM(N57:N59)</f>
        <v>498220.57999999955</v>
      </c>
      <c r="O60" s="69">
        <f>SUM(O57:O59)</f>
        <v>883988.70200000016</v>
      </c>
      <c r="P60" s="70"/>
      <c r="Q60" s="71"/>
    </row>
    <row r="61" spans="1:17" s="24" customFormat="1" ht="14.25" x14ac:dyDescent="0.2">
      <c r="A61" s="86"/>
      <c r="B61" s="87" t="s">
        <v>79</v>
      </c>
      <c r="C61" s="88"/>
      <c r="D61" s="89">
        <f t="shared" ref="D61:L61" si="14">D55+D60</f>
        <v>39</v>
      </c>
      <c r="E61" s="90">
        <f t="shared" si="14"/>
        <v>18</v>
      </c>
      <c r="F61" s="90">
        <f t="shared" si="14"/>
        <v>6</v>
      </c>
      <c r="G61" s="90">
        <f t="shared" si="14"/>
        <v>95</v>
      </c>
      <c r="H61" s="90">
        <f t="shared" si="14"/>
        <v>7</v>
      </c>
      <c r="I61" s="91">
        <f t="shared" si="14"/>
        <v>165</v>
      </c>
      <c r="J61" s="92">
        <f t="shared" si="14"/>
        <v>64281</v>
      </c>
      <c r="K61" s="93">
        <f t="shared" si="14"/>
        <v>694122</v>
      </c>
      <c r="L61" s="93">
        <f t="shared" si="14"/>
        <v>2339476</v>
      </c>
      <c r="M61" s="94"/>
      <c r="N61" s="95">
        <f>N55+N60</f>
        <v>612576.34749999957</v>
      </c>
      <c r="O61" s="94">
        <f>O55+O60</f>
        <v>894832.92900000012</v>
      </c>
      <c r="P61" s="96"/>
      <c r="Q61" s="71"/>
    </row>
    <row r="62" spans="1:17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</row>
    <row r="63" spans="1:17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</row>
    <row r="64" spans="1:17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</row>
    <row r="65" spans="1:17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</row>
    <row r="66" spans="1:17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630565.34749999957</v>
      </c>
      <c r="O66" s="121">
        <f>O61+O62</f>
        <v>900974.92900000012</v>
      </c>
      <c r="P66" s="119"/>
      <c r="Q66" s="23"/>
    </row>
    <row r="67" spans="1:17" s="24" customFormat="1" ht="23.25" x14ac:dyDescent="0.35">
      <c r="A67" s="120">
        <f>A45+31</f>
        <v>45751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</row>
    <row r="68" spans="1:17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</row>
    <row r="69" spans="1:17" s="24" customFormat="1" ht="14.25" x14ac:dyDescent="0.2">
      <c r="A69" s="35" t="s">
        <v>104</v>
      </c>
      <c r="B69" s="27"/>
      <c r="C69" s="28"/>
      <c r="D69" s="36" t="s">
        <v>158</v>
      </c>
      <c r="E69" s="37" t="s">
        <v>159</v>
      </c>
      <c r="F69" s="37" t="s">
        <v>160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</row>
    <row r="70" spans="1:17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5">SUM(D70:H70)</f>
        <v>2</v>
      </c>
      <c r="J70" s="82">
        <v>0</v>
      </c>
      <c r="K70" s="82">
        <v>0</v>
      </c>
      <c r="L70" s="82">
        <v>0</v>
      </c>
      <c r="M70" s="49"/>
      <c r="N70" s="50">
        <f t="shared" ref="N70:O76" si="16">N48+(J70/1000)</f>
        <v>18549.499</v>
      </c>
      <c r="O70" s="50">
        <f t="shared" si="16"/>
        <v>1831.7200000000003</v>
      </c>
      <c r="P70" s="51"/>
      <c r="Q70" s="23"/>
    </row>
    <row r="71" spans="1:17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2</v>
      </c>
      <c r="G71" s="46">
        <v>4</v>
      </c>
      <c r="H71" s="46">
        <v>0</v>
      </c>
      <c r="I71" s="47">
        <f>SUM(D71:H71)</f>
        <v>9</v>
      </c>
      <c r="J71" s="48">
        <v>8519</v>
      </c>
      <c r="K71" s="48">
        <v>1554</v>
      </c>
      <c r="L71" s="48">
        <v>273137</v>
      </c>
      <c r="M71" s="52"/>
      <c r="N71" s="50">
        <f t="shared" si="16"/>
        <v>49913.029000000002</v>
      </c>
      <c r="O71" s="50">
        <f t="shared" si="16"/>
        <v>4088.1100000000033</v>
      </c>
      <c r="P71" s="53"/>
      <c r="Q71" s="23"/>
    </row>
    <row r="72" spans="1:17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1</v>
      </c>
      <c r="G72" s="46">
        <v>7</v>
      </c>
      <c r="H72" s="46">
        <v>3</v>
      </c>
      <c r="I72" s="47">
        <f>SUM(D72:H72)</f>
        <v>13</v>
      </c>
      <c r="J72" s="48">
        <v>3731</v>
      </c>
      <c r="K72" s="48">
        <v>641</v>
      </c>
      <c r="L72" s="48">
        <v>75663</v>
      </c>
      <c r="M72" s="52"/>
      <c r="N72" s="50">
        <f t="shared" si="16"/>
        <v>13958.027000000011</v>
      </c>
      <c r="O72" s="50">
        <f t="shared" si="16"/>
        <v>1293.2059999999988</v>
      </c>
      <c r="P72" s="53"/>
      <c r="Q72" s="23"/>
    </row>
    <row r="73" spans="1:17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6"/>
        <v>6104.5660000000034</v>
      </c>
      <c r="O73" s="50">
        <f t="shared" si="16"/>
        <v>634.59499999999969</v>
      </c>
      <c r="P73" s="53"/>
      <c r="Q73" s="23"/>
    </row>
    <row r="74" spans="1:17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5"/>
        <v>2</v>
      </c>
      <c r="J74" s="48">
        <v>705</v>
      </c>
      <c r="K74" s="48">
        <v>0</v>
      </c>
      <c r="L74" s="48">
        <v>4925</v>
      </c>
      <c r="M74" s="52"/>
      <c r="N74" s="50">
        <f t="shared" si="16"/>
        <v>1567.2329999999993</v>
      </c>
      <c r="O74" s="50">
        <f t="shared" si="16"/>
        <v>10</v>
      </c>
      <c r="P74" s="53"/>
      <c r="Q74" s="23"/>
    </row>
    <row r="75" spans="1:17" s="24" customFormat="1" x14ac:dyDescent="0.2">
      <c r="A75" s="42" t="s">
        <v>110</v>
      </c>
      <c r="B75" s="43"/>
      <c r="C75" s="44"/>
      <c r="D75" s="45">
        <v>1</v>
      </c>
      <c r="E75" s="46">
        <v>0</v>
      </c>
      <c r="F75" s="46">
        <v>1</v>
      </c>
      <c r="G75" s="46">
        <v>10</v>
      </c>
      <c r="H75" s="46">
        <v>4</v>
      </c>
      <c r="I75" s="47">
        <f t="shared" si="15"/>
        <v>16</v>
      </c>
      <c r="J75" s="48">
        <v>5980</v>
      </c>
      <c r="K75" s="48">
        <v>418</v>
      </c>
      <c r="L75" s="48">
        <v>87750</v>
      </c>
      <c r="M75" s="52"/>
      <c r="N75" s="50">
        <f t="shared" si="16"/>
        <v>22407.995000000021</v>
      </c>
      <c r="O75" s="50">
        <f t="shared" si="16"/>
        <v>2986.2210000000005</v>
      </c>
      <c r="P75" s="53"/>
      <c r="Q75" s="23"/>
    </row>
    <row r="76" spans="1:17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5"/>
        <v>3</v>
      </c>
      <c r="J76" s="48">
        <v>628</v>
      </c>
      <c r="K76" s="48">
        <v>0</v>
      </c>
      <c r="L76" s="48">
        <v>1291</v>
      </c>
      <c r="M76" s="57"/>
      <c r="N76" s="50">
        <f t="shared" si="16"/>
        <v>1874.9814999999985</v>
      </c>
      <c r="O76" s="50">
        <f t="shared" si="16"/>
        <v>2.9880000000000004</v>
      </c>
      <c r="P76" s="58"/>
      <c r="Q76" s="23"/>
    </row>
    <row r="77" spans="1:17" s="24" customFormat="1" ht="14.25" x14ac:dyDescent="0.2">
      <c r="A77" s="59"/>
      <c r="B77" s="60"/>
      <c r="C77" s="61" t="s">
        <v>77</v>
      </c>
      <c r="D77" s="62">
        <f t="shared" ref="D77:I77" si="17">SUM(D70:D76)</f>
        <v>8</v>
      </c>
      <c r="E77" s="62">
        <f t="shared" si="17"/>
        <v>0</v>
      </c>
      <c r="F77" s="62">
        <f t="shared" si="17"/>
        <v>6</v>
      </c>
      <c r="G77" s="62">
        <f t="shared" si="17"/>
        <v>26</v>
      </c>
      <c r="H77" s="62">
        <f t="shared" si="17"/>
        <v>7</v>
      </c>
      <c r="I77" s="63">
        <f t="shared" si="17"/>
        <v>47</v>
      </c>
      <c r="J77" s="64">
        <f>SUM(J70:J76)</f>
        <v>19563</v>
      </c>
      <c r="K77" s="65">
        <f>SUM(K70:K76)</f>
        <v>2613</v>
      </c>
      <c r="L77" s="65">
        <f>SUM(L70:L76)</f>
        <v>442766</v>
      </c>
      <c r="M77" s="67"/>
      <c r="N77" s="68">
        <f>SUM(N70:N76)</f>
        <v>114375.33050000004</v>
      </c>
      <c r="O77" s="69">
        <f>SUM(O70:O76)</f>
        <v>10846.840000000002</v>
      </c>
      <c r="P77" s="70"/>
      <c r="Q77" s="71"/>
    </row>
    <row r="78" spans="1:17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</row>
    <row r="79" spans="1:17" s="24" customFormat="1" x14ac:dyDescent="0.2">
      <c r="A79" s="79" t="s">
        <v>112</v>
      </c>
      <c r="B79" s="80"/>
      <c r="C79" s="81"/>
      <c r="D79" s="45">
        <v>28</v>
      </c>
      <c r="E79" s="46">
        <v>18</v>
      </c>
      <c r="F79" s="46">
        <v>0</v>
      </c>
      <c r="G79" s="46">
        <v>45</v>
      </c>
      <c r="H79" s="46">
        <v>0</v>
      </c>
      <c r="I79" s="47">
        <f>SUM(D79:H79)</f>
        <v>91</v>
      </c>
      <c r="J79" s="82">
        <v>39089</v>
      </c>
      <c r="K79" s="82">
        <v>721423</v>
      </c>
      <c r="L79" s="82">
        <v>1693222</v>
      </c>
      <c r="M79" s="50"/>
      <c r="N79" s="83">
        <f t="shared" ref="N79:O81" si="18">N57+(J79/1000)</f>
        <v>438203.27099999954</v>
      </c>
      <c r="O79" s="50">
        <f t="shared" si="18"/>
        <v>818903.83200000005</v>
      </c>
      <c r="P79" s="53"/>
      <c r="Q79" s="23"/>
    </row>
    <row r="80" spans="1:17" s="24" customFormat="1" x14ac:dyDescent="0.2">
      <c r="A80" s="79" t="s">
        <v>154</v>
      </c>
      <c r="B80" s="80"/>
      <c r="C80" s="81"/>
      <c r="D80" s="45">
        <v>3</v>
      </c>
      <c r="E80" s="46">
        <v>0</v>
      </c>
      <c r="F80" s="46">
        <v>0</v>
      </c>
      <c r="G80" s="46">
        <v>0</v>
      </c>
      <c r="H80" s="46">
        <v>0</v>
      </c>
      <c r="I80" s="47">
        <f>SUM(D80:H80)</f>
        <v>3</v>
      </c>
      <c r="J80" s="82">
        <v>6072</v>
      </c>
      <c r="K80" s="82">
        <v>6856</v>
      </c>
      <c r="L80" s="82">
        <v>23828</v>
      </c>
      <c r="M80" s="50"/>
      <c r="N80" s="83">
        <f t="shared" si="18"/>
        <v>543.44200000000001</v>
      </c>
      <c r="O80" s="50">
        <f t="shared" si="18"/>
        <v>418.21099999999979</v>
      </c>
      <c r="P80" s="53"/>
      <c r="Q80" s="23"/>
    </row>
    <row r="81" spans="1:17" s="24" customFormat="1" x14ac:dyDescent="0.2">
      <c r="A81" s="79" t="s">
        <v>113</v>
      </c>
      <c r="B81" s="80"/>
      <c r="C81" s="81"/>
      <c r="D81" s="45">
        <v>0</v>
      </c>
      <c r="E81" s="46">
        <v>0</v>
      </c>
      <c r="F81" s="46">
        <v>0</v>
      </c>
      <c r="G81" s="46">
        <v>24</v>
      </c>
      <c r="H81" s="46">
        <v>0</v>
      </c>
      <c r="I81" s="47">
        <f>SUM(D81:H81)</f>
        <v>24</v>
      </c>
      <c r="J81" s="82">
        <v>0</v>
      </c>
      <c r="K81" s="82">
        <v>0</v>
      </c>
      <c r="L81" s="82">
        <v>0</v>
      </c>
      <c r="M81" s="50"/>
      <c r="N81" s="83">
        <f t="shared" si="18"/>
        <v>59519.028000000006</v>
      </c>
      <c r="O81" s="50">
        <f t="shared" si="18"/>
        <v>65394.938000000031</v>
      </c>
      <c r="P81" s="53"/>
      <c r="Q81" s="23"/>
    </row>
    <row r="82" spans="1:17" s="24" customFormat="1" ht="14.25" x14ac:dyDescent="0.2">
      <c r="A82" s="59"/>
      <c r="B82" s="60"/>
      <c r="C82" s="61" t="s">
        <v>78</v>
      </c>
      <c r="D82" s="84">
        <f t="shared" ref="D82:L82" si="19">SUM(D79:D81)</f>
        <v>31</v>
      </c>
      <c r="E82" s="62">
        <f t="shared" si="19"/>
        <v>18</v>
      </c>
      <c r="F82" s="62">
        <f t="shared" si="19"/>
        <v>0</v>
      </c>
      <c r="G82" s="62">
        <f t="shared" si="19"/>
        <v>69</v>
      </c>
      <c r="H82" s="62">
        <f t="shared" si="19"/>
        <v>0</v>
      </c>
      <c r="I82" s="85">
        <f t="shared" si="19"/>
        <v>118</v>
      </c>
      <c r="J82" s="64">
        <f t="shared" si="19"/>
        <v>45161</v>
      </c>
      <c r="K82" s="65">
        <f t="shared" si="19"/>
        <v>728279</v>
      </c>
      <c r="L82" s="65">
        <f t="shared" si="19"/>
        <v>1717050</v>
      </c>
      <c r="M82" s="69"/>
      <c r="N82" s="68">
        <f>SUM(N79:N81)</f>
        <v>498265.74099999951</v>
      </c>
      <c r="O82" s="69">
        <f>SUM(O79:O81)</f>
        <v>884716.98100000015</v>
      </c>
      <c r="P82" s="70"/>
      <c r="Q82" s="71"/>
    </row>
    <row r="83" spans="1:17" s="24" customFormat="1" ht="14.25" x14ac:dyDescent="0.2">
      <c r="A83" s="86"/>
      <c r="B83" s="87" t="s">
        <v>79</v>
      </c>
      <c r="C83" s="88"/>
      <c r="D83" s="89">
        <f t="shared" ref="D83:L83" si="20">D77+D82</f>
        <v>39</v>
      </c>
      <c r="E83" s="90">
        <f t="shared" si="20"/>
        <v>18</v>
      </c>
      <c r="F83" s="90">
        <f t="shared" si="20"/>
        <v>6</v>
      </c>
      <c r="G83" s="90">
        <f t="shared" si="20"/>
        <v>95</v>
      </c>
      <c r="H83" s="90">
        <f t="shared" si="20"/>
        <v>7</v>
      </c>
      <c r="I83" s="91">
        <f t="shared" si="20"/>
        <v>165</v>
      </c>
      <c r="J83" s="92">
        <f t="shared" si="20"/>
        <v>64724</v>
      </c>
      <c r="K83" s="93">
        <f t="shared" si="20"/>
        <v>730892</v>
      </c>
      <c r="L83" s="93">
        <f t="shared" si="20"/>
        <v>2159816</v>
      </c>
      <c r="M83" s="94"/>
      <c r="N83" s="95">
        <f>N77+N82</f>
        <v>612641.07149999961</v>
      </c>
      <c r="O83" s="94">
        <f>O77+O82</f>
        <v>895563.82100000011</v>
      </c>
      <c r="P83" s="96"/>
      <c r="Q83" s="71"/>
    </row>
    <row r="84" spans="1:17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</row>
    <row r="85" spans="1:17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</row>
    <row r="86" spans="1:17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</row>
    <row r="87" spans="1:17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</row>
    <row r="88" spans="1:17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630630.07149999961</v>
      </c>
      <c r="O88" s="121">
        <f>O83+O84</f>
        <v>901705.82100000011</v>
      </c>
      <c r="P88" s="119"/>
      <c r="Q88" s="23"/>
    </row>
    <row r="89" spans="1:17" s="24" customFormat="1" ht="23.25" x14ac:dyDescent="0.35">
      <c r="A89" s="120">
        <f>A67+31</f>
        <v>45782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</row>
    <row r="90" spans="1:17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</row>
    <row r="91" spans="1:17" s="24" customFormat="1" ht="14.25" x14ac:dyDescent="0.2">
      <c r="A91" s="35" t="s">
        <v>104</v>
      </c>
      <c r="B91" s="27"/>
      <c r="C91" s="28"/>
      <c r="D91" s="36" t="s">
        <v>158</v>
      </c>
      <c r="E91" s="37" t="s">
        <v>159</v>
      </c>
      <c r="F91" s="37" t="s">
        <v>160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</row>
    <row r="92" spans="1:17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1">SUM(D92:H92)</f>
        <v>2</v>
      </c>
      <c r="J92" s="82">
        <v>0</v>
      </c>
      <c r="K92" s="82">
        <v>0</v>
      </c>
      <c r="L92" s="82">
        <v>0</v>
      </c>
      <c r="M92" s="49"/>
      <c r="N92" s="50">
        <f t="shared" ref="N92:O98" si="22">N70+(J92/1000)</f>
        <v>18549.499</v>
      </c>
      <c r="O92" s="50">
        <f t="shared" si="22"/>
        <v>1831.7200000000003</v>
      </c>
      <c r="P92" s="51"/>
      <c r="Q92" s="23"/>
    </row>
    <row r="93" spans="1:17" s="24" customFormat="1" x14ac:dyDescent="0.2">
      <c r="A93" s="42" t="s">
        <v>106</v>
      </c>
      <c r="B93" s="43"/>
      <c r="C93" s="44"/>
      <c r="D93" s="45">
        <v>3</v>
      </c>
      <c r="E93" s="46">
        <v>0</v>
      </c>
      <c r="F93" s="46">
        <v>2</v>
      </c>
      <c r="G93" s="46">
        <v>4</v>
      </c>
      <c r="H93" s="46">
        <v>0</v>
      </c>
      <c r="I93" s="47">
        <f t="shared" si="21"/>
        <v>9</v>
      </c>
      <c r="J93" s="48">
        <v>8536</v>
      </c>
      <c r="K93" s="48">
        <v>1712</v>
      </c>
      <c r="L93" s="48">
        <v>285484</v>
      </c>
      <c r="M93" s="52"/>
      <c r="N93" s="50">
        <f t="shared" si="22"/>
        <v>49921.565000000002</v>
      </c>
      <c r="O93" s="50">
        <f t="shared" si="22"/>
        <v>4089.8220000000033</v>
      </c>
      <c r="P93" s="53"/>
      <c r="Q93" s="23"/>
    </row>
    <row r="94" spans="1:17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1</v>
      </c>
      <c r="G94" s="46">
        <v>7</v>
      </c>
      <c r="H94" s="46">
        <v>3</v>
      </c>
      <c r="I94" s="47">
        <f t="shared" si="21"/>
        <v>13</v>
      </c>
      <c r="J94" s="48">
        <v>3811</v>
      </c>
      <c r="K94" s="48">
        <v>679</v>
      </c>
      <c r="L94" s="48">
        <v>77076</v>
      </c>
      <c r="M94" s="52"/>
      <c r="N94" s="50">
        <f t="shared" si="22"/>
        <v>13961.838000000011</v>
      </c>
      <c r="O94" s="50">
        <f t="shared" si="22"/>
        <v>1293.8849999999989</v>
      </c>
      <c r="P94" s="53"/>
      <c r="Q94" s="23"/>
    </row>
    <row r="95" spans="1:17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1"/>
        <v>2</v>
      </c>
      <c r="J95" s="48">
        <v>0</v>
      </c>
      <c r="K95" s="48">
        <v>0</v>
      </c>
      <c r="L95" s="48">
        <v>0</v>
      </c>
      <c r="M95" s="52"/>
      <c r="N95" s="50">
        <f t="shared" si="22"/>
        <v>6104.5660000000034</v>
      </c>
      <c r="O95" s="50">
        <f t="shared" si="22"/>
        <v>634.59499999999969</v>
      </c>
      <c r="P95" s="53"/>
      <c r="Q95" s="23"/>
    </row>
    <row r="96" spans="1:17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1"/>
        <v>2</v>
      </c>
      <c r="J96" s="48">
        <v>682</v>
      </c>
      <c r="K96" s="48">
        <v>0</v>
      </c>
      <c r="L96" s="48">
        <v>4560</v>
      </c>
      <c r="M96" s="52"/>
      <c r="N96" s="50">
        <f t="shared" si="22"/>
        <v>1567.9149999999993</v>
      </c>
      <c r="O96" s="50">
        <f t="shared" si="22"/>
        <v>10</v>
      </c>
      <c r="P96" s="53"/>
      <c r="Q96" s="23"/>
    </row>
    <row r="97" spans="1:17" s="24" customFormat="1" x14ac:dyDescent="0.2">
      <c r="A97" s="42" t="s">
        <v>110</v>
      </c>
      <c r="B97" s="43"/>
      <c r="C97" s="44"/>
      <c r="D97" s="45">
        <v>1</v>
      </c>
      <c r="E97" s="46">
        <v>0</v>
      </c>
      <c r="F97" s="46">
        <v>1</v>
      </c>
      <c r="G97" s="46">
        <v>10</v>
      </c>
      <c r="H97" s="46">
        <v>4</v>
      </c>
      <c r="I97" s="47">
        <f t="shared" si="21"/>
        <v>16</v>
      </c>
      <c r="J97" s="48">
        <v>6432</v>
      </c>
      <c r="K97" s="48">
        <v>418</v>
      </c>
      <c r="L97" s="48">
        <v>88984</v>
      </c>
      <c r="M97" s="52"/>
      <c r="N97" s="50">
        <f t="shared" si="22"/>
        <v>22414.427000000022</v>
      </c>
      <c r="O97" s="50">
        <f t="shared" si="22"/>
        <v>2986.6390000000006</v>
      </c>
      <c r="P97" s="53"/>
      <c r="Q97" s="23"/>
    </row>
    <row r="98" spans="1:17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1</v>
      </c>
      <c r="G98" s="46">
        <v>1</v>
      </c>
      <c r="H98" s="46">
        <v>0</v>
      </c>
      <c r="I98" s="55">
        <f t="shared" si="21"/>
        <v>3</v>
      </c>
      <c r="J98" s="48">
        <v>2380</v>
      </c>
      <c r="K98" s="48">
        <v>0</v>
      </c>
      <c r="L98" s="48">
        <v>2965</v>
      </c>
      <c r="M98" s="57"/>
      <c r="N98" s="50">
        <f t="shared" si="22"/>
        <v>1877.3614999999986</v>
      </c>
      <c r="O98" s="50">
        <f t="shared" si="22"/>
        <v>2.9880000000000004</v>
      </c>
      <c r="P98" s="58"/>
      <c r="Q98" s="23"/>
    </row>
    <row r="99" spans="1:17" s="24" customFormat="1" ht="14.25" x14ac:dyDescent="0.2">
      <c r="A99" s="59"/>
      <c r="B99" s="60"/>
      <c r="C99" s="61" t="s">
        <v>77</v>
      </c>
      <c r="D99" s="62">
        <f t="shared" ref="D99:I99" si="23">SUM(D92:D98)</f>
        <v>8</v>
      </c>
      <c r="E99" s="62">
        <f t="shared" si="23"/>
        <v>0</v>
      </c>
      <c r="F99" s="62">
        <f t="shared" si="23"/>
        <v>6</v>
      </c>
      <c r="G99" s="62">
        <f t="shared" si="23"/>
        <v>26</v>
      </c>
      <c r="H99" s="62">
        <f t="shared" si="23"/>
        <v>7</v>
      </c>
      <c r="I99" s="63">
        <f t="shared" si="23"/>
        <v>47</v>
      </c>
      <c r="J99" s="64">
        <f>SUM(J92:J98)</f>
        <v>21841</v>
      </c>
      <c r="K99" s="65">
        <f>SUM(K92:K98)</f>
        <v>2809</v>
      </c>
      <c r="L99" s="65">
        <f>SUM(L92:L98)</f>
        <v>459069</v>
      </c>
      <c r="M99" s="67"/>
      <c r="N99" s="68">
        <f>SUM(N92:N98)</f>
        <v>114397.17150000003</v>
      </c>
      <c r="O99" s="69">
        <f>SUM(O92:O98)</f>
        <v>10849.649000000001</v>
      </c>
      <c r="P99" s="70"/>
      <c r="Q99" s="71"/>
    </row>
    <row r="100" spans="1:17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</row>
    <row r="101" spans="1:17" s="24" customFormat="1" x14ac:dyDescent="0.2">
      <c r="A101" s="79" t="s">
        <v>112</v>
      </c>
      <c r="B101" s="80"/>
      <c r="C101" s="81"/>
      <c r="D101" s="45">
        <v>28</v>
      </c>
      <c r="E101" s="46">
        <v>18</v>
      </c>
      <c r="F101" s="46">
        <v>0</v>
      </c>
      <c r="G101" s="46">
        <v>45</v>
      </c>
      <c r="H101" s="46">
        <v>0</v>
      </c>
      <c r="I101" s="47">
        <f>SUM(D101:H101)</f>
        <v>91</v>
      </c>
      <c r="J101" s="82">
        <v>39302</v>
      </c>
      <c r="K101" s="82">
        <v>773126</v>
      </c>
      <c r="L101" s="82">
        <v>1766277</v>
      </c>
      <c r="M101" s="50"/>
      <c r="N101" s="83">
        <f t="shared" ref="N101:O103" si="24">N79+(J101/1000)</f>
        <v>438242.57299999957</v>
      </c>
      <c r="O101" s="50">
        <f t="shared" si="24"/>
        <v>819676.9580000001</v>
      </c>
      <c r="P101" s="53"/>
      <c r="Q101" s="23"/>
    </row>
    <row r="102" spans="1:17" s="24" customFormat="1" x14ac:dyDescent="0.2">
      <c r="A102" s="79" t="s">
        <v>154</v>
      </c>
      <c r="B102" s="80"/>
      <c r="C102" s="81"/>
      <c r="D102" s="45">
        <v>3</v>
      </c>
      <c r="E102" s="46">
        <v>0</v>
      </c>
      <c r="F102" s="46">
        <v>0</v>
      </c>
      <c r="G102" s="46">
        <v>0</v>
      </c>
      <c r="H102" s="46">
        <v>0</v>
      </c>
      <c r="I102" s="47">
        <f>SUM(D102:H102)</f>
        <v>3</v>
      </c>
      <c r="J102" s="82">
        <v>9692</v>
      </c>
      <c r="K102" s="82">
        <v>11791</v>
      </c>
      <c r="L102" s="82">
        <v>24594</v>
      </c>
      <c r="M102" s="50"/>
      <c r="N102" s="83">
        <f t="shared" si="24"/>
        <v>553.13400000000001</v>
      </c>
      <c r="O102" s="50">
        <f t="shared" si="24"/>
        <v>430.00199999999978</v>
      </c>
      <c r="P102" s="53"/>
      <c r="Q102" s="23"/>
    </row>
    <row r="103" spans="1:17" s="24" customFormat="1" x14ac:dyDescent="0.2">
      <c r="A103" s="79" t="s">
        <v>113</v>
      </c>
      <c r="B103" s="80"/>
      <c r="C103" s="81"/>
      <c r="D103" s="45">
        <v>0</v>
      </c>
      <c r="E103" s="46">
        <v>0</v>
      </c>
      <c r="F103" s="46">
        <v>0</v>
      </c>
      <c r="G103" s="46">
        <v>24</v>
      </c>
      <c r="H103" s="46">
        <v>0</v>
      </c>
      <c r="I103" s="47">
        <f>SUM(D103:H103)</f>
        <v>24</v>
      </c>
      <c r="J103" s="82">
        <v>0</v>
      </c>
      <c r="K103" s="82">
        <v>0</v>
      </c>
      <c r="L103" s="82">
        <v>0</v>
      </c>
      <c r="M103" s="50"/>
      <c r="N103" s="83">
        <f t="shared" si="24"/>
        <v>59519.028000000006</v>
      </c>
      <c r="O103" s="50">
        <f t="shared" si="24"/>
        <v>65394.938000000031</v>
      </c>
      <c r="P103" s="53"/>
      <c r="Q103" s="23"/>
    </row>
    <row r="104" spans="1:17" s="24" customFormat="1" ht="14.25" x14ac:dyDescent="0.2">
      <c r="A104" s="59"/>
      <c r="B104" s="60"/>
      <c r="C104" s="61" t="s">
        <v>78</v>
      </c>
      <c r="D104" s="84">
        <f t="shared" ref="D104:L104" si="25">SUM(D101:D103)</f>
        <v>31</v>
      </c>
      <c r="E104" s="62">
        <f t="shared" si="25"/>
        <v>18</v>
      </c>
      <c r="F104" s="62">
        <f t="shared" si="25"/>
        <v>0</v>
      </c>
      <c r="G104" s="62">
        <f t="shared" si="25"/>
        <v>69</v>
      </c>
      <c r="H104" s="62">
        <f t="shared" si="25"/>
        <v>0</v>
      </c>
      <c r="I104" s="85">
        <f t="shared" si="25"/>
        <v>118</v>
      </c>
      <c r="J104" s="64">
        <f t="shared" si="25"/>
        <v>48994</v>
      </c>
      <c r="K104" s="65">
        <f t="shared" si="25"/>
        <v>784917</v>
      </c>
      <c r="L104" s="65">
        <f t="shared" si="25"/>
        <v>1790871</v>
      </c>
      <c r="M104" s="69"/>
      <c r="N104" s="68">
        <f>SUM(N101:N103)</f>
        <v>498314.73499999958</v>
      </c>
      <c r="O104" s="69">
        <f>SUM(O101:O103)</f>
        <v>885501.89800000016</v>
      </c>
      <c r="P104" s="70"/>
      <c r="Q104" s="71"/>
    </row>
    <row r="105" spans="1:17" s="24" customFormat="1" ht="14.25" x14ac:dyDescent="0.2">
      <c r="A105" s="86"/>
      <c r="B105" s="87" t="s">
        <v>79</v>
      </c>
      <c r="C105" s="88"/>
      <c r="D105" s="89">
        <f t="shared" ref="D105:L105" si="26">D99+D104</f>
        <v>39</v>
      </c>
      <c r="E105" s="90">
        <f t="shared" si="26"/>
        <v>18</v>
      </c>
      <c r="F105" s="90">
        <f t="shared" si="26"/>
        <v>6</v>
      </c>
      <c r="G105" s="90">
        <f t="shared" si="26"/>
        <v>95</v>
      </c>
      <c r="H105" s="90">
        <f t="shared" si="26"/>
        <v>7</v>
      </c>
      <c r="I105" s="91">
        <f t="shared" si="26"/>
        <v>165</v>
      </c>
      <c r="J105" s="92">
        <f t="shared" si="26"/>
        <v>70835</v>
      </c>
      <c r="K105" s="93">
        <f t="shared" si="26"/>
        <v>787726</v>
      </c>
      <c r="L105" s="93">
        <f t="shared" si="26"/>
        <v>2249940</v>
      </c>
      <c r="M105" s="94"/>
      <c r="N105" s="95">
        <f>N99+N104</f>
        <v>612711.90649999958</v>
      </c>
      <c r="O105" s="94">
        <f>O99+O104</f>
        <v>896351.54700000014</v>
      </c>
      <c r="P105" s="96"/>
      <c r="Q105" s="71"/>
    </row>
    <row r="106" spans="1:17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</row>
    <row r="107" spans="1:17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</row>
    <row r="108" spans="1:17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</row>
    <row r="109" spans="1:17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</row>
    <row r="110" spans="1:17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630700.90649999958</v>
      </c>
      <c r="O110" s="121">
        <f>O105+O106</f>
        <v>902493.54700000014</v>
      </c>
      <c r="P110" s="119"/>
      <c r="Q110" s="23"/>
    </row>
    <row r="111" spans="1:17" s="24" customFormat="1" ht="23.25" x14ac:dyDescent="0.35">
      <c r="A111" s="120">
        <f>A89+31</f>
        <v>45813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</row>
    <row r="112" spans="1:17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</row>
    <row r="113" spans="1:17" s="24" customFormat="1" ht="14.25" x14ac:dyDescent="0.2">
      <c r="A113" s="35" t="s">
        <v>104</v>
      </c>
      <c r="B113" s="27"/>
      <c r="C113" s="28"/>
      <c r="D113" s="36" t="s">
        <v>158</v>
      </c>
      <c r="E113" s="37" t="s">
        <v>159</v>
      </c>
      <c r="F113" s="37" t="s">
        <v>160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</row>
    <row r="114" spans="1:17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7">SUM(D114:H114)</f>
        <v>2</v>
      </c>
      <c r="J114" s="82">
        <v>0</v>
      </c>
      <c r="K114" s="82">
        <v>0</v>
      </c>
      <c r="L114" s="82">
        <v>0</v>
      </c>
      <c r="M114" s="49"/>
      <c r="N114" s="50">
        <f t="shared" ref="N114:O120" si="28">N92+(J114/1000)</f>
        <v>18549.499</v>
      </c>
      <c r="O114" s="50">
        <f t="shared" si="28"/>
        <v>1831.7200000000003</v>
      </c>
      <c r="P114" s="51"/>
      <c r="Q114" s="23"/>
    </row>
    <row r="115" spans="1:17" s="24" customFormat="1" x14ac:dyDescent="0.2">
      <c r="A115" s="42" t="s">
        <v>106</v>
      </c>
      <c r="B115" s="43"/>
      <c r="C115" s="44"/>
      <c r="D115" s="45">
        <v>3</v>
      </c>
      <c r="E115" s="46">
        <v>0</v>
      </c>
      <c r="F115" s="46">
        <v>2</v>
      </c>
      <c r="G115" s="46">
        <v>4</v>
      </c>
      <c r="H115" s="46">
        <v>0</v>
      </c>
      <c r="I115" s="47">
        <f t="shared" si="27"/>
        <v>9</v>
      </c>
      <c r="J115" s="48">
        <v>7992</v>
      </c>
      <c r="K115" s="48">
        <v>1111</v>
      </c>
      <c r="L115" s="48">
        <v>246858</v>
      </c>
      <c r="M115" s="52"/>
      <c r="N115" s="50">
        <f t="shared" si="28"/>
        <v>49929.557000000001</v>
      </c>
      <c r="O115" s="50">
        <f t="shared" si="28"/>
        <v>4090.9330000000032</v>
      </c>
      <c r="P115" s="53"/>
      <c r="Q115" s="23"/>
    </row>
    <row r="116" spans="1:17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1</v>
      </c>
      <c r="G116" s="46">
        <v>7</v>
      </c>
      <c r="H116" s="46">
        <v>3</v>
      </c>
      <c r="I116" s="47">
        <f t="shared" si="27"/>
        <v>13</v>
      </c>
      <c r="J116" s="48">
        <v>3596</v>
      </c>
      <c r="K116" s="48">
        <v>624</v>
      </c>
      <c r="L116" s="48">
        <v>59773</v>
      </c>
      <c r="M116" s="52"/>
      <c r="N116" s="50">
        <f t="shared" si="28"/>
        <v>13965.43400000001</v>
      </c>
      <c r="O116" s="50">
        <f t="shared" si="28"/>
        <v>1294.5089999999989</v>
      </c>
      <c r="P116" s="53"/>
      <c r="Q116" s="23"/>
    </row>
    <row r="117" spans="1:17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7"/>
        <v>2</v>
      </c>
      <c r="J117" s="48">
        <v>0</v>
      </c>
      <c r="K117" s="48">
        <v>0</v>
      </c>
      <c r="L117" s="48">
        <v>0</v>
      </c>
      <c r="M117" s="52"/>
      <c r="N117" s="50">
        <f t="shared" si="28"/>
        <v>6104.5660000000034</v>
      </c>
      <c r="O117" s="50">
        <f t="shared" si="28"/>
        <v>634.59499999999969</v>
      </c>
      <c r="P117" s="53"/>
      <c r="Q117" s="23"/>
    </row>
    <row r="118" spans="1:17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7"/>
        <v>2</v>
      </c>
      <c r="J118" s="48">
        <v>613</v>
      </c>
      <c r="K118" s="48">
        <v>0</v>
      </c>
      <c r="L118" s="48">
        <v>4150</v>
      </c>
      <c r="M118" s="52"/>
      <c r="N118" s="50">
        <f t="shared" si="28"/>
        <v>1568.5279999999993</v>
      </c>
      <c r="O118" s="50">
        <f t="shared" si="28"/>
        <v>10</v>
      </c>
      <c r="P118" s="53"/>
      <c r="Q118" s="23"/>
    </row>
    <row r="119" spans="1:17" s="24" customFormat="1" x14ac:dyDescent="0.2">
      <c r="A119" s="42" t="s">
        <v>110</v>
      </c>
      <c r="B119" s="43"/>
      <c r="C119" s="44"/>
      <c r="D119" s="45">
        <v>1</v>
      </c>
      <c r="E119" s="46">
        <v>0</v>
      </c>
      <c r="F119" s="46">
        <v>1</v>
      </c>
      <c r="G119" s="46">
        <v>10</v>
      </c>
      <c r="H119" s="46">
        <v>4</v>
      </c>
      <c r="I119" s="47">
        <f t="shared" si="27"/>
        <v>16</v>
      </c>
      <c r="J119" s="48">
        <v>6092</v>
      </c>
      <c r="K119" s="48">
        <v>418</v>
      </c>
      <c r="L119" s="48">
        <v>82144</v>
      </c>
      <c r="M119" s="52"/>
      <c r="N119" s="50">
        <f t="shared" si="28"/>
        <v>22420.519000000022</v>
      </c>
      <c r="O119" s="50">
        <f t="shared" si="28"/>
        <v>2987.0570000000007</v>
      </c>
      <c r="P119" s="53"/>
      <c r="Q119" s="23"/>
    </row>
    <row r="120" spans="1:17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1</v>
      </c>
      <c r="G120" s="46">
        <v>1</v>
      </c>
      <c r="H120" s="46">
        <v>0</v>
      </c>
      <c r="I120" s="55">
        <f t="shared" si="27"/>
        <v>3</v>
      </c>
      <c r="J120" s="48">
        <v>1364</v>
      </c>
      <c r="K120" s="48">
        <v>108</v>
      </c>
      <c r="L120" s="48">
        <v>1664</v>
      </c>
      <c r="M120" s="57"/>
      <c r="N120" s="50">
        <f t="shared" si="28"/>
        <v>1878.7254999999986</v>
      </c>
      <c r="O120" s="50">
        <f t="shared" si="28"/>
        <v>3.0960000000000005</v>
      </c>
      <c r="P120" s="58"/>
      <c r="Q120" s="23"/>
    </row>
    <row r="121" spans="1:17" s="24" customFormat="1" ht="14.25" x14ac:dyDescent="0.2">
      <c r="A121" s="59"/>
      <c r="B121" s="60"/>
      <c r="C121" s="61" t="s">
        <v>77</v>
      </c>
      <c r="D121" s="62">
        <f t="shared" ref="D121:I121" si="29">SUM(D114:D120)</f>
        <v>8</v>
      </c>
      <c r="E121" s="62">
        <f t="shared" si="29"/>
        <v>0</v>
      </c>
      <c r="F121" s="62">
        <f t="shared" si="29"/>
        <v>6</v>
      </c>
      <c r="G121" s="62">
        <f t="shared" si="29"/>
        <v>26</v>
      </c>
      <c r="H121" s="62">
        <f t="shared" si="29"/>
        <v>7</v>
      </c>
      <c r="I121" s="63">
        <f t="shared" si="29"/>
        <v>47</v>
      </c>
      <c r="J121" s="64">
        <f>SUM(J114:J120)</f>
        <v>19657</v>
      </c>
      <c r="K121" s="65">
        <f>SUM(K114:K120)</f>
        <v>2261</v>
      </c>
      <c r="L121" s="65">
        <f>SUM(L114:L120)</f>
        <v>394589</v>
      </c>
      <c r="M121" s="67"/>
      <c r="N121" s="68">
        <f>SUM(N114:N120)</f>
        <v>114416.82850000003</v>
      </c>
      <c r="O121" s="69">
        <f>SUM(O114:O120)</f>
        <v>10851.910000000002</v>
      </c>
      <c r="P121" s="70"/>
      <c r="Q121" s="71"/>
    </row>
    <row r="122" spans="1:17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</row>
    <row r="123" spans="1:17" s="24" customFormat="1" x14ac:dyDescent="0.2">
      <c r="A123" s="79" t="s">
        <v>112</v>
      </c>
      <c r="B123" s="80"/>
      <c r="C123" s="81"/>
      <c r="D123" s="45">
        <v>28</v>
      </c>
      <c r="E123" s="46">
        <v>20</v>
      </c>
      <c r="F123" s="46">
        <v>0</v>
      </c>
      <c r="G123" s="46">
        <v>43</v>
      </c>
      <c r="H123" s="46">
        <v>0</v>
      </c>
      <c r="I123" s="47">
        <f>SUM(D123:H123)</f>
        <v>91</v>
      </c>
      <c r="J123" s="82">
        <v>38443</v>
      </c>
      <c r="K123" s="82">
        <v>708435</v>
      </c>
      <c r="L123" s="82">
        <v>1791497</v>
      </c>
      <c r="M123" s="50"/>
      <c r="N123" s="83">
        <f t="shared" ref="N123:O125" si="30">N101+(J123/1000)</f>
        <v>438281.0159999996</v>
      </c>
      <c r="O123" s="50">
        <f t="shared" si="30"/>
        <v>820385.39300000016</v>
      </c>
      <c r="P123" s="53"/>
      <c r="Q123" s="23"/>
    </row>
    <row r="124" spans="1:17" s="24" customFormat="1" x14ac:dyDescent="0.2">
      <c r="A124" s="79" t="s">
        <v>154</v>
      </c>
      <c r="B124" s="80"/>
      <c r="C124" s="81"/>
      <c r="D124" s="45">
        <v>3</v>
      </c>
      <c r="E124" s="46">
        <v>0</v>
      </c>
      <c r="F124" s="46">
        <v>0</v>
      </c>
      <c r="G124" s="46">
        <v>0</v>
      </c>
      <c r="H124" s="46">
        <v>0</v>
      </c>
      <c r="I124" s="47">
        <f>SUM(D124:H124)</f>
        <v>3</v>
      </c>
      <c r="J124" s="82">
        <v>11312</v>
      </c>
      <c r="K124" s="82">
        <v>11791</v>
      </c>
      <c r="L124" s="82">
        <v>23196</v>
      </c>
      <c r="M124" s="50"/>
      <c r="N124" s="83">
        <f t="shared" si="30"/>
        <v>564.44600000000003</v>
      </c>
      <c r="O124" s="50">
        <f t="shared" si="30"/>
        <v>441.79299999999978</v>
      </c>
      <c r="P124" s="53"/>
      <c r="Q124" s="23"/>
    </row>
    <row r="125" spans="1:17" s="24" customFormat="1" x14ac:dyDescent="0.2">
      <c r="A125" s="79" t="s">
        <v>113</v>
      </c>
      <c r="B125" s="80"/>
      <c r="C125" s="81"/>
      <c r="D125" s="45">
        <v>0</v>
      </c>
      <c r="E125" s="46">
        <v>0</v>
      </c>
      <c r="F125" s="46">
        <v>0</v>
      </c>
      <c r="G125" s="46">
        <v>24</v>
      </c>
      <c r="H125" s="46">
        <v>0</v>
      </c>
      <c r="I125" s="47">
        <f>SUM(D125:H125)</f>
        <v>24</v>
      </c>
      <c r="J125" s="82">
        <v>0</v>
      </c>
      <c r="K125" s="82">
        <v>0</v>
      </c>
      <c r="L125" s="82">
        <v>0</v>
      </c>
      <c r="M125" s="50"/>
      <c r="N125" s="83">
        <f t="shared" si="30"/>
        <v>59519.028000000006</v>
      </c>
      <c r="O125" s="50">
        <f t="shared" si="30"/>
        <v>65394.938000000031</v>
      </c>
      <c r="P125" s="53"/>
      <c r="Q125" s="23"/>
    </row>
    <row r="126" spans="1:17" s="24" customFormat="1" ht="14.25" x14ac:dyDescent="0.2">
      <c r="A126" s="59"/>
      <c r="B126" s="60"/>
      <c r="C126" s="61" t="s">
        <v>78</v>
      </c>
      <c r="D126" s="84">
        <f t="shared" ref="D126:L126" si="31">SUM(D123:D125)</f>
        <v>31</v>
      </c>
      <c r="E126" s="62">
        <f t="shared" si="31"/>
        <v>20</v>
      </c>
      <c r="F126" s="62">
        <f t="shared" si="31"/>
        <v>0</v>
      </c>
      <c r="G126" s="62">
        <f t="shared" si="31"/>
        <v>67</v>
      </c>
      <c r="H126" s="62">
        <f t="shared" si="31"/>
        <v>0</v>
      </c>
      <c r="I126" s="85">
        <f t="shared" si="31"/>
        <v>118</v>
      </c>
      <c r="J126" s="64">
        <f t="shared" si="31"/>
        <v>49755</v>
      </c>
      <c r="K126" s="65">
        <f t="shared" si="31"/>
        <v>720226</v>
      </c>
      <c r="L126" s="65">
        <f t="shared" si="31"/>
        <v>1814693</v>
      </c>
      <c r="M126" s="69"/>
      <c r="N126" s="68">
        <f>SUM(N123:N125)</f>
        <v>498364.48999999958</v>
      </c>
      <c r="O126" s="69">
        <f>SUM(O123:O125)</f>
        <v>886222.12400000019</v>
      </c>
      <c r="P126" s="70"/>
      <c r="Q126" s="71"/>
    </row>
    <row r="127" spans="1:17" s="24" customFormat="1" ht="14.25" x14ac:dyDescent="0.2">
      <c r="A127" s="86"/>
      <c r="B127" s="87" t="s">
        <v>79</v>
      </c>
      <c r="C127" s="88"/>
      <c r="D127" s="89">
        <f t="shared" ref="D127:L127" si="32">D121+D126</f>
        <v>39</v>
      </c>
      <c r="E127" s="90">
        <f t="shared" si="32"/>
        <v>20</v>
      </c>
      <c r="F127" s="90">
        <f t="shared" si="32"/>
        <v>6</v>
      </c>
      <c r="G127" s="90">
        <f t="shared" si="32"/>
        <v>93</v>
      </c>
      <c r="H127" s="90">
        <f t="shared" si="32"/>
        <v>7</v>
      </c>
      <c r="I127" s="91">
        <f t="shared" si="32"/>
        <v>165</v>
      </c>
      <c r="J127" s="92">
        <f t="shared" si="32"/>
        <v>69412</v>
      </c>
      <c r="K127" s="93">
        <f t="shared" si="32"/>
        <v>722487</v>
      </c>
      <c r="L127" s="93">
        <f t="shared" si="32"/>
        <v>2209282</v>
      </c>
      <c r="M127" s="94"/>
      <c r="N127" s="95">
        <f>N121+N126</f>
        <v>612781.31849999959</v>
      </c>
      <c r="O127" s="94">
        <f>O121+O126</f>
        <v>897074.03400000022</v>
      </c>
      <c r="P127" s="96"/>
      <c r="Q127" s="71"/>
    </row>
    <row r="128" spans="1:17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</row>
    <row r="129" spans="1:17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</row>
    <row r="130" spans="1:17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</row>
    <row r="131" spans="1:17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</row>
    <row r="132" spans="1:17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630770.31849999959</v>
      </c>
      <c r="O132" s="121">
        <f>O127+O128</f>
        <v>903216.03400000022</v>
      </c>
      <c r="P132" s="119"/>
      <c r="Q132" s="23"/>
    </row>
    <row r="133" spans="1:17" s="24" customFormat="1" ht="23.25" x14ac:dyDescent="0.35">
      <c r="A133" s="120">
        <f>A111+31</f>
        <v>45844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</row>
    <row r="134" spans="1:17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</row>
    <row r="135" spans="1:17" s="24" customFormat="1" ht="14.25" x14ac:dyDescent="0.2">
      <c r="A135" s="35" t="s">
        <v>104</v>
      </c>
      <c r="B135" s="27"/>
      <c r="C135" s="28"/>
      <c r="D135" s="36" t="s">
        <v>158</v>
      </c>
      <c r="E135" s="37" t="s">
        <v>159</v>
      </c>
      <c r="F135" s="37" t="s">
        <v>160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</row>
    <row r="136" spans="1:17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3">SUM(D136:H136)</f>
        <v>2</v>
      </c>
      <c r="J136" s="82">
        <v>0</v>
      </c>
      <c r="K136" s="82">
        <v>0</v>
      </c>
      <c r="L136" s="82">
        <v>0</v>
      </c>
      <c r="M136" s="49"/>
      <c r="N136" s="50">
        <f t="shared" ref="N136:O142" si="34">N114+(J136/1000)</f>
        <v>18549.499</v>
      </c>
      <c r="O136" s="50">
        <f t="shared" si="34"/>
        <v>1831.7200000000003</v>
      </c>
      <c r="P136" s="51"/>
      <c r="Q136" s="23"/>
    </row>
    <row r="137" spans="1:17" s="24" customFormat="1" x14ac:dyDescent="0.2">
      <c r="A137" s="42" t="s">
        <v>106</v>
      </c>
      <c r="B137" s="43"/>
      <c r="C137" s="44"/>
      <c r="D137" s="45">
        <v>3</v>
      </c>
      <c r="E137" s="46">
        <v>0</v>
      </c>
      <c r="F137" s="46">
        <v>2</v>
      </c>
      <c r="G137" s="46">
        <v>4</v>
      </c>
      <c r="H137" s="46">
        <v>0</v>
      </c>
      <c r="I137" s="47">
        <f t="shared" si="33"/>
        <v>9</v>
      </c>
      <c r="J137" s="48">
        <v>8837</v>
      </c>
      <c r="K137" s="48">
        <v>1299</v>
      </c>
      <c r="L137" s="48">
        <v>271965</v>
      </c>
      <c r="M137" s="52"/>
      <c r="N137" s="50">
        <f t="shared" si="34"/>
        <v>49938.394</v>
      </c>
      <c r="O137" s="50">
        <f t="shared" si="34"/>
        <v>4092.2320000000032</v>
      </c>
      <c r="P137" s="53"/>
      <c r="Q137" s="23"/>
    </row>
    <row r="138" spans="1:17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2</v>
      </c>
      <c r="G138" s="46">
        <v>5</v>
      </c>
      <c r="H138" s="46">
        <v>3</v>
      </c>
      <c r="I138" s="47">
        <f t="shared" si="33"/>
        <v>13</v>
      </c>
      <c r="J138" s="48">
        <v>2478</v>
      </c>
      <c r="K138" s="48">
        <v>640</v>
      </c>
      <c r="L138" s="48">
        <v>114765</v>
      </c>
      <c r="M138" s="52"/>
      <c r="N138" s="50">
        <f t="shared" si="34"/>
        <v>13967.912000000009</v>
      </c>
      <c r="O138" s="50">
        <f t="shared" si="34"/>
        <v>1295.148999999999</v>
      </c>
      <c r="P138" s="53"/>
      <c r="Q138" s="23"/>
    </row>
    <row r="139" spans="1:17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>SUM(D139:H139)</f>
        <v>2</v>
      </c>
      <c r="J139" s="48">
        <v>0</v>
      </c>
      <c r="K139" s="48">
        <v>0</v>
      </c>
      <c r="L139" s="48">
        <v>0</v>
      </c>
      <c r="M139" s="52"/>
      <c r="N139" s="50">
        <f t="shared" si="34"/>
        <v>6104.5660000000034</v>
      </c>
      <c r="O139" s="50">
        <f t="shared" si="34"/>
        <v>634.59499999999969</v>
      </c>
      <c r="P139" s="53"/>
      <c r="Q139" s="23"/>
    </row>
    <row r="140" spans="1:17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>SUM(D140:H140)</f>
        <v>2</v>
      </c>
      <c r="J140" s="48">
        <v>464</v>
      </c>
      <c r="K140" s="48">
        <v>0</v>
      </c>
      <c r="L140" s="48">
        <v>3318</v>
      </c>
      <c r="M140" s="52"/>
      <c r="N140" s="50">
        <f t="shared" si="34"/>
        <v>1568.9919999999993</v>
      </c>
      <c r="O140" s="50">
        <f t="shared" si="34"/>
        <v>10</v>
      </c>
      <c r="P140" s="53"/>
      <c r="Q140" s="23"/>
    </row>
    <row r="141" spans="1:17" s="24" customFormat="1" x14ac:dyDescent="0.2">
      <c r="A141" s="42" t="s">
        <v>110</v>
      </c>
      <c r="B141" s="43"/>
      <c r="C141" s="44"/>
      <c r="D141" s="45">
        <v>2</v>
      </c>
      <c r="E141" s="46">
        <v>0</v>
      </c>
      <c r="F141" s="46">
        <v>1</v>
      </c>
      <c r="G141" s="46">
        <v>10</v>
      </c>
      <c r="H141" s="46">
        <v>3</v>
      </c>
      <c r="I141" s="47">
        <f>SUM(D141:H141)</f>
        <v>16</v>
      </c>
      <c r="J141" s="48">
        <v>7551</v>
      </c>
      <c r="K141" s="48">
        <v>992</v>
      </c>
      <c r="L141" s="48">
        <v>104877</v>
      </c>
      <c r="M141" s="52"/>
      <c r="N141" s="50">
        <f t="shared" si="34"/>
        <v>22428.070000000022</v>
      </c>
      <c r="O141" s="50">
        <f t="shared" si="34"/>
        <v>2988.0490000000009</v>
      </c>
      <c r="P141" s="53"/>
      <c r="Q141" s="23"/>
    </row>
    <row r="142" spans="1:17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1</v>
      </c>
      <c r="G142" s="46">
        <v>1</v>
      </c>
      <c r="H142" s="46">
        <v>0</v>
      </c>
      <c r="I142" s="55">
        <f t="shared" si="33"/>
        <v>3</v>
      </c>
      <c r="J142" s="48">
        <v>2389</v>
      </c>
      <c r="K142" s="48">
        <v>0</v>
      </c>
      <c r="L142" s="48">
        <v>3105</v>
      </c>
      <c r="M142" s="57"/>
      <c r="N142" s="50">
        <f t="shared" si="34"/>
        <v>1881.1144999999985</v>
      </c>
      <c r="O142" s="50">
        <f t="shared" si="34"/>
        <v>3.0960000000000005</v>
      </c>
      <c r="P142" s="58"/>
      <c r="Q142" s="23"/>
    </row>
    <row r="143" spans="1:17" s="24" customFormat="1" ht="14.25" x14ac:dyDescent="0.2">
      <c r="A143" s="59"/>
      <c r="B143" s="60"/>
      <c r="C143" s="61" t="s">
        <v>77</v>
      </c>
      <c r="D143" s="62">
        <f t="shared" ref="D143:I143" si="35">SUM(D136:D142)</f>
        <v>10</v>
      </c>
      <c r="E143" s="62">
        <f t="shared" si="35"/>
        <v>0</v>
      </c>
      <c r="F143" s="62">
        <f t="shared" si="35"/>
        <v>7</v>
      </c>
      <c r="G143" s="62">
        <f t="shared" si="35"/>
        <v>24</v>
      </c>
      <c r="H143" s="62">
        <f t="shared" si="35"/>
        <v>6</v>
      </c>
      <c r="I143" s="63">
        <f t="shared" si="35"/>
        <v>47</v>
      </c>
      <c r="J143" s="64">
        <f>SUM(J136:J142)</f>
        <v>21719</v>
      </c>
      <c r="K143" s="65">
        <f>SUM(K136:K142)</f>
        <v>2931</v>
      </c>
      <c r="L143" s="65">
        <f>SUM(L136:L142)</f>
        <v>498030</v>
      </c>
      <c r="M143" s="67"/>
      <c r="N143" s="68">
        <f>SUM(N136:N142)</f>
        <v>114438.54750000003</v>
      </c>
      <c r="O143" s="69">
        <f>SUM(O136:O142)</f>
        <v>10854.841000000002</v>
      </c>
      <c r="P143" s="70"/>
      <c r="Q143" s="71"/>
    </row>
    <row r="144" spans="1:17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</row>
    <row r="145" spans="1:17" s="24" customFormat="1" x14ac:dyDescent="0.2">
      <c r="A145" s="79" t="s">
        <v>112</v>
      </c>
      <c r="B145" s="80"/>
      <c r="C145" s="81"/>
      <c r="D145" s="45">
        <v>27</v>
      </c>
      <c r="E145" s="46">
        <v>20</v>
      </c>
      <c r="F145" s="46">
        <v>0</v>
      </c>
      <c r="G145" s="46">
        <v>44</v>
      </c>
      <c r="H145" s="46">
        <v>0</v>
      </c>
      <c r="I145" s="47">
        <f>SUM(D145:H145)</f>
        <v>91</v>
      </c>
      <c r="J145" s="82">
        <v>46658</v>
      </c>
      <c r="K145" s="82">
        <v>877170</v>
      </c>
      <c r="L145" s="82">
        <v>1379881</v>
      </c>
      <c r="M145" s="50"/>
      <c r="N145" s="83">
        <f t="shared" ref="N145:O147" si="36">N123+(J145/1000)</f>
        <v>438327.67399999959</v>
      </c>
      <c r="O145" s="50">
        <f t="shared" si="36"/>
        <v>821262.5630000002</v>
      </c>
      <c r="P145" s="53"/>
      <c r="Q145" s="23"/>
    </row>
    <row r="146" spans="1:17" s="24" customFormat="1" x14ac:dyDescent="0.2">
      <c r="A146" s="79" t="s">
        <v>154</v>
      </c>
      <c r="B146" s="80"/>
      <c r="C146" s="81"/>
      <c r="D146" s="45">
        <v>3</v>
      </c>
      <c r="E146" s="46">
        <v>0</v>
      </c>
      <c r="F146" s="46">
        <v>0</v>
      </c>
      <c r="G146" s="46">
        <v>0</v>
      </c>
      <c r="H146" s="46">
        <v>0</v>
      </c>
      <c r="I146" s="47">
        <f>SUM(D146:H146)</f>
        <v>3</v>
      </c>
      <c r="J146" s="82">
        <v>10403</v>
      </c>
      <c r="K146" s="82">
        <v>16816</v>
      </c>
      <c r="L146" s="82">
        <v>25828</v>
      </c>
      <c r="M146" s="50"/>
      <c r="N146" s="83">
        <f t="shared" si="36"/>
        <v>574.84900000000005</v>
      </c>
      <c r="O146" s="50">
        <f t="shared" si="36"/>
        <v>458.60899999999975</v>
      </c>
      <c r="P146" s="53"/>
      <c r="Q146" s="23"/>
    </row>
    <row r="147" spans="1:17" s="24" customFormat="1" x14ac:dyDescent="0.2">
      <c r="A147" s="79" t="s">
        <v>113</v>
      </c>
      <c r="B147" s="80"/>
      <c r="C147" s="81"/>
      <c r="D147" s="45">
        <v>0</v>
      </c>
      <c r="E147" s="46">
        <v>0</v>
      </c>
      <c r="F147" s="46">
        <v>0</v>
      </c>
      <c r="G147" s="46">
        <v>24</v>
      </c>
      <c r="H147" s="46">
        <v>0</v>
      </c>
      <c r="I147" s="47">
        <f>SUM(D147:H147)</f>
        <v>24</v>
      </c>
      <c r="J147" s="82">
        <v>0</v>
      </c>
      <c r="K147" s="82">
        <v>0</v>
      </c>
      <c r="L147" s="82">
        <v>0</v>
      </c>
      <c r="M147" s="50"/>
      <c r="N147" s="83">
        <f t="shared" si="36"/>
        <v>59519.028000000006</v>
      </c>
      <c r="O147" s="50">
        <f t="shared" si="36"/>
        <v>65394.938000000031</v>
      </c>
      <c r="P147" s="53"/>
      <c r="Q147" s="23"/>
    </row>
    <row r="148" spans="1:17" s="24" customFormat="1" ht="14.25" x14ac:dyDescent="0.2">
      <c r="A148" s="59"/>
      <c r="B148" s="60"/>
      <c r="C148" s="61" t="s">
        <v>78</v>
      </c>
      <c r="D148" s="84">
        <f t="shared" ref="D148:L148" si="37">SUM(D145:D147)</f>
        <v>30</v>
      </c>
      <c r="E148" s="62">
        <f t="shared" si="37"/>
        <v>20</v>
      </c>
      <c r="F148" s="62">
        <f t="shared" si="37"/>
        <v>0</v>
      </c>
      <c r="G148" s="62">
        <f t="shared" si="37"/>
        <v>68</v>
      </c>
      <c r="H148" s="62">
        <f t="shared" si="37"/>
        <v>0</v>
      </c>
      <c r="I148" s="85">
        <f t="shared" si="37"/>
        <v>118</v>
      </c>
      <c r="J148" s="64">
        <f t="shared" si="37"/>
        <v>57061</v>
      </c>
      <c r="K148" s="65">
        <f t="shared" si="37"/>
        <v>893986</v>
      </c>
      <c r="L148" s="65">
        <f t="shared" si="37"/>
        <v>1405709</v>
      </c>
      <c r="M148" s="69"/>
      <c r="N148" s="68">
        <f>SUM(N145:N147)</f>
        <v>498421.55099999957</v>
      </c>
      <c r="O148" s="69">
        <f>SUM(O145:O147)</f>
        <v>887116.11000000034</v>
      </c>
      <c r="P148" s="70"/>
      <c r="Q148" s="71"/>
    </row>
    <row r="149" spans="1:17" s="24" customFormat="1" ht="14.25" x14ac:dyDescent="0.2">
      <c r="A149" s="86"/>
      <c r="B149" s="87" t="s">
        <v>79</v>
      </c>
      <c r="C149" s="88"/>
      <c r="D149" s="89">
        <f t="shared" ref="D149:L149" si="38">D143+D148</f>
        <v>40</v>
      </c>
      <c r="E149" s="90">
        <f t="shared" si="38"/>
        <v>20</v>
      </c>
      <c r="F149" s="90">
        <f t="shared" si="38"/>
        <v>7</v>
      </c>
      <c r="G149" s="90">
        <f t="shared" si="38"/>
        <v>92</v>
      </c>
      <c r="H149" s="90">
        <f t="shared" si="38"/>
        <v>6</v>
      </c>
      <c r="I149" s="91">
        <f t="shared" si="38"/>
        <v>165</v>
      </c>
      <c r="J149" s="92">
        <f t="shared" si="38"/>
        <v>78780</v>
      </c>
      <c r="K149" s="93">
        <f t="shared" si="38"/>
        <v>896917</v>
      </c>
      <c r="L149" s="93">
        <f t="shared" si="38"/>
        <v>1903739</v>
      </c>
      <c r="M149" s="94"/>
      <c r="N149" s="95">
        <f>N143+N148</f>
        <v>612860.09849999961</v>
      </c>
      <c r="O149" s="94">
        <f>O143+O148</f>
        <v>897970.95100000035</v>
      </c>
      <c r="P149" s="96"/>
      <c r="Q149" s="71"/>
    </row>
    <row r="150" spans="1:17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</row>
    <row r="151" spans="1:17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</row>
    <row r="152" spans="1:17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</row>
    <row r="153" spans="1:17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</row>
    <row r="154" spans="1:17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630849.09849999961</v>
      </c>
      <c r="O154" s="121">
        <f>O149+O150</f>
        <v>904112.95100000035</v>
      </c>
      <c r="P154" s="119"/>
      <c r="Q154" s="23"/>
    </row>
    <row r="155" spans="1:17" s="24" customFormat="1" ht="23.25" x14ac:dyDescent="0.35">
      <c r="A155" s="120">
        <f>A133+31</f>
        <v>45875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</row>
    <row r="156" spans="1:17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</row>
    <row r="157" spans="1:17" s="24" customFormat="1" ht="14.25" x14ac:dyDescent="0.2">
      <c r="A157" s="35" t="s">
        <v>104</v>
      </c>
      <c r="B157" s="27"/>
      <c r="C157" s="28"/>
      <c r="D157" s="36" t="s">
        <v>158</v>
      </c>
      <c r="E157" s="37" t="s">
        <v>159</v>
      </c>
      <c r="F157" s="37" t="s">
        <v>160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</row>
    <row r="158" spans="1:17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39">SUM(D158:H158)</f>
        <v>2</v>
      </c>
      <c r="J158" s="82">
        <v>0</v>
      </c>
      <c r="K158" s="82">
        <v>0</v>
      </c>
      <c r="L158" s="82">
        <v>0</v>
      </c>
      <c r="M158" s="49"/>
      <c r="N158" s="50">
        <f t="shared" ref="N158:O164" si="40">N136+(J158/1000)</f>
        <v>18549.499</v>
      </c>
      <c r="O158" s="50">
        <f t="shared" si="40"/>
        <v>1831.7200000000003</v>
      </c>
      <c r="P158" s="51"/>
      <c r="Q158" s="23"/>
    </row>
    <row r="159" spans="1:17" s="24" customFormat="1" x14ac:dyDescent="0.2">
      <c r="A159" s="42" t="s">
        <v>106</v>
      </c>
      <c r="B159" s="43"/>
      <c r="C159" s="44"/>
      <c r="D159" s="45">
        <v>3</v>
      </c>
      <c r="E159" s="46">
        <v>0</v>
      </c>
      <c r="F159" s="46">
        <v>2</v>
      </c>
      <c r="G159" s="46">
        <v>4</v>
      </c>
      <c r="H159" s="46">
        <v>0</v>
      </c>
      <c r="I159" s="47">
        <f t="shared" si="39"/>
        <v>9</v>
      </c>
      <c r="J159" s="48">
        <v>8664</v>
      </c>
      <c r="K159" s="48">
        <v>1284</v>
      </c>
      <c r="L159" s="48">
        <v>291513</v>
      </c>
      <c r="M159" s="52"/>
      <c r="N159" s="50">
        <f t="shared" si="40"/>
        <v>49947.057999999997</v>
      </c>
      <c r="O159" s="50">
        <f t="shared" si="40"/>
        <v>4093.5160000000033</v>
      </c>
      <c r="P159" s="53"/>
      <c r="Q159" s="23"/>
    </row>
    <row r="160" spans="1:17" s="24" customFormat="1" x14ac:dyDescent="0.2">
      <c r="A160" s="42" t="s">
        <v>107</v>
      </c>
      <c r="B160" s="43"/>
      <c r="C160" s="44"/>
      <c r="D160" s="45">
        <v>3</v>
      </c>
      <c r="E160" s="46">
        <v>0</v>
      </c>
      <c r="F160" s="46">
        <v>2</v>
      </c>
      <c r="G160" s="46">
        <v>5</v>
      </c>
      <c r="H160" s="46">
        <v>3</v>
      </c>
      <c r="I160" s="47">
        <f t="shared" si="39"/>
        <v>13</v>
      </c>
      <c r="J160" s="48">
        <v>4451</v>
      </c>
      <c r="K160" s="48">
        <v>646</v>
      </c>
      <c r="L160" s="48">
        <v>120027</v>
      </c>
      <c r="M160" s="52"/>
      <c r="N160" s="50">
        <f t="shared" si="40"/>
        <v>13972.363000000008</v>
      </c>
      <c r="O160" s="50">
        <f t="shared" si="40"/>
        <v>1295.7949999999989</v>
      </c>
      <c r="P160" s="53"/>
      <c r="Q160" s="23"/>
    </row>
    <row r="161" spans="1:17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v>2</v>
      </c>
      <c r="J161" s="48">
        <v>0</v>
      </c>
      <c r="K161" s="48">
        <v>0</v>
      </c>
      <c r="L161" s="48">
        <v>0</v>
      </c>
      <c r="M161" s="52"/>
      <c r="N161" s="50">
        <f t="shared" si="40"/>
        <v>6104.5660000000034</v>
      </c>
      <c r="O161" s="50">
        <f t="shared" si="40"/>
        <v>634.59499999999969</v>
      </c>
      <c r="P161" s="53"/>
      <c r="Q161" s="23"/>
    </row>
    <row r="162" spans="1:17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39"/>
        <v>2</v>
      </c>
      <c r="J162" s="48">
        <v>536</v>
      </c>
      <c r="K162" s="48">
        <v>0</v>
      </c>
      <c r="L162" s="48">
        <v>3757</v>
      </c>
      <c r="M162" s="52"/>
      <c r="N162" s="50">
        <f t="shared" si="40"/>
        <v>1569.5279999999993</v>
      </c>
      <c r="O162" s="50">
        <f t="shared" si="40"/>
        <v>10</v>
      </c>
      <c r="P162" s="53"/>
      <c r="Q162" s="23"/>
    </row>
    <row r="163" spans="1:17" s="24" customFormat="1" x14ac:dyDescent="0.2">
      <c r="A163" s="42" t="s">
        <v>110</v>
      </c>
      <c r="B163" s="43"/>
      <c r="C163" s="44"/>
      <c r="D163" s="45">
        <v>1</v>
      </c>
      <c r="E163" s="46">
        <v>0</v>
      </c>
      <c r="F163" s="46">
        <v>1</v>
      </c>
      <c r="G163" s="46">
        <v>11</v>
      </c>
      <c r="H163" s="46">
        <v>3</v>
      </c>
      <c r="I163" s="47">
        <f>SUM(D163:H163)</f>
        <v>16</v>
      </c>
      <c r="J163" s="48">
        <v>5776</v>
      </c>
      <c r="K163" s="48">
        <v>846</v>
      </c>
      <c r="L163" s="48">
        <v>103275</v>
      </c>
      <c r="M163" s="52"/>
      <c r="N163" s="50">
        <f t="shared" si="40"/>
        <v>22433.846000000023</v>
      </c>
      <c r="O163" s="50">
        <f t="shared" si="40"/>
        <v>2988.8950000000009</v>
      </c>
      <c r="P163" s="53"/>
      <c r="Q163" s="23"/>
    </row>
    <row r="164" spans="1:17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1</v>
      </c>
      <c r="G164" s="46">
        <v>1</v>
      </c>
      <c r="H164" s="46">
        <v>0</v>
      </c>
      <c r="I164" s="55">
        <f t="shared" si="39"/>
        <v>3</v>
      </c>
      <c r="J164" s="48">
        <v>2270</v>
      </c>
      <c r="K164" s="48">
        <v>0</v>
      </c>
      <c r="L164" s="48">
        <v>3080</v>
      </c>
      <c r="M164" s="57"/>
      <c r="N164" s="50">
        <f t="shared" si="40"/>
        <v>1883.3844999999985</v>
      </c>
      <c r="O164" s="50">
        <f t="shared" si="40"/>
        <v>3.0960000000000005</v>
      </c>
      <c r="P164" s="58"/>
      <c r="Q164" s="23"/>
    </row>
    <row r="165" spans="1:17" s="24" customFormat="1" ht="14.25" x14ac:dyDescent="0.2">
      <c r="A165" s="59"/>
      <c r="B165" s="60"/>
      <c r="C165" s="61" t="s">
        <v>77</v>
      </c>
      <c r="D165" s="62">
        <f t="shared" ref="D165:I165" si="41">SUM(D158:D164)</f>
        <v>9</v>
      </c>
      <c r="E165" s="62">
        <f t="shared" si="41"/>
        <v>0</v>
      </c>
      <c r="F165" s="62">
        <f t="shared" si="41"/>
        <v>7</v>
      </c>
      <c r="G165" s="62">
        <f t="shared" si="41"/>
        <v>25</v>
      </c>
      <c r="H165" s="62">
        <f t="shared" si="41"/>
        <v>6</v>
      </c>
      <c r="I165" s="63">
        <f t="shared" si="41"/>
        <v>47</v>
      </c>
      <c r="J165" s="64">
        <f>SUM(J158:J164)</f>
        <v>21697</v>
      </c>
      <c r="K165" s="65">
        <f>SUM(K158:K164)</f>
        <v>2776</v>
      </c>
      <c r="L165" s="65">
        <f>SUM(L158:L164)</f>
        <v>521652</v>
      </c>
      <c r="M165" s="67"/>
      <c r="N165" s="68">
        <f>SUM(N158:N164)</f>
        <v>114460.24450000004</v>
      </c>
      <c r="O165" s="69">
        <f>SUM(O158:O164)</f>
        <v>10857.617000000002</v>
      </c>
      <c r="P165" s="70"/>
      <c r="Q165" s="71"/>
    </row>
    <row r="166" spans="1:17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</row>
    <row r="167" spans="1:17" s="24" customFormat="1" x14ac:dyDescent="0.2">
      <c r="A167" s="79" t="s">
        <v>112</v>
      </c>
      <c r="B167" s="80"/>
      <c r="C167" s="81"/>
      <c r="D167" s="45">
        <v>27</v>
      </c>
      <c r="E167" s="46">
        <v>21</v>
      </c>
      <c r="F167" s="46">
        <v>0</v>
      </c>
      <c r="G167" s="46">
        <v>43</v>
      </c>
      <c r="H167" s="46">
        <v>0</v>
      </c>
      <c r="I167" s="47">
        <f>SUM(D167:H167)</f>
        <v>91</v>
      </c>
      <c r="J167" s="82">
        <v>46667</v>
      </c>
      <c r="K167" s="82">
        <v>825742</v>
      </c>
      <c r="L167" s="82">
        <v>1263377</v>
      </c>
      <c r="M167" s="50"/>
      <c r="N167" s="83">
        <f t="shared" ref="N167:O169" si="42">N145+(J167/1000)</f>
        <v>438374.34099999961</v>
      </c>
      <c r="O167" s="50">
        <f t="shared" si="42"/>
        <v>822088.30500000017</v>
      </c>
      <c r="P167" s="53"/>
      <c r="Q167" s="23"/>
    </row>
    <row r="168" spans="1:17" s="24" customFormat="1" x14ac:dyDescent="0.2">
      <c r="A168" s="79" t="s">
        <v>154</v>
      </c>
      <c r="B168" s="80"/>
      <c r="C168" s="81"/>
      <c r="D168" s="45">
        <v>3</v>
      </c>
      <c r="E168" s="46">
        <v>0</v>
      </c>
      <c r="F168" s="46">
        <v>0</v>
      </c>
      <c r="G168" s="46">
        <v>0</v>
      </c>
      <c r="H168" s="46">
        <v>0</v>
      </c>
      <c r="I168" s="47">
        <f>SUM(D168:H168)</f>
        <v>3</v>
      </c>
      <c r="J168" s="82">
        <v>3038</v>
      </c>
      <c r="K168" s="82">
        <v>4386</v>
      </c>
      <c r="L168" s="82">
        <v>12934</v>
      </c>
      <c r="M168" s="50"/>
      <c r="N168" s="83">
        <f t="shared" si="42"/>
        <v>577.88700000000006</v>
      </c>
      <c r="O168" s="50">
        <f t="shared" si="42"/>
        <v>462.99499999999978</v>
      </c>
      <c r="P168" s="53"/>
      <c r="Q168" s="23"/>
    </row>
    <row r="169" spans="1:17" s="24" customFormat="1" x14ac:dyDescent="0.2">
      <c r="A169" s="79" t="s">
        <v>113</v>
      </c>
      <c r="B169" s="80"/>
      <c r="C169" s="81"/>
      <c r="D169" s="45">
        <v>0</v>
      </c>
      <c r="E169" s="46">
        <v>0</v>
      </c>
      <c r="F169" s="46">
        <v>0</v>
      </c>
      <c r="G169" s="46">
        <v>24</v>
      </c>
      <c r="H169" s="46">
        <v>0</v>
      </c>
      <c r="I169" s="47">
        <f>SUM(D169:H169)</f>
        <v>24</v>
      </c>
      <c r="J169" s="82">
        <v>0</v>
      </c>
      <c r="K169" s="82">
        <v>0</v>
      </c>
      <c r="L169" s="82">
        <v>0</v>
      </c>
      <c r="M169" s="50"/>
      <c r="N169" s="83">
        <f t="shared" si="42"/>
        <v>59519.028000000006</v>
      </c>
      <c r="O169" s="50">
        <f t="shared" si="42"/>
        <v>65394.938000000031</v>
      </c>
      <c r="P169" s="53"/>
      <c r="Q169" s="23"/>
    </row>
    <row r="170" spans="1:17" s="24" customFormat="1" ht="14.25" x14ac:dyDescent="0.2">
      <c r="A170" s="59"/>
      <c r="B170" s="60"/>
      <c r="C170" s="61" t="s">
        <v>78</v>
      </c>
      <c r="D170" s="84">
        <f t="shared" ref="D170:L170" si="43">SUM(D167:D169)</f>
        <v>30</v>
      </c>
      <c r="E170" s="62">
        <f t="shared" si="43"/>
        <v>21</v>
      </c>
      <c r="F170" s="62">
        <f t="shared" si="43"/>
        <v>0</v>
      </c>
      <c r="G170" s="62">
        <f t="shared" si="43"/>
        <v>67</v>
      </c>
      <c r="H170" s="62">
        <f t="shared" si="43"/>
        <v>0</v>
      </c>
      <c r="I170" s="85">
        <f t="shared" si="43"/>
        <v>118</v>
      </c>
      <c r="J170" s="64">
        <f t="shared" si="43"/>
        <v>49705</v>
      </c>
      <c r="K170" s="65">
        <f t="shared" si="43"/>
        <v>830128</v>
      </c>
      <c r="L170" s="65">
        <f t="shared" si="43"/>
        <v>1276311</v>
      </c>
      <c r="M170" s="69"/>
      <c r="N170" s="68">
        <f>SUM(N167:N169)</f>
        <v>498471.25599999959</v>
      </c>
      <c r="O170" s="69">
        <f>SUM(O167:O169)</f>
        <v>887946.23800000024</v>
      </c>
      <c r="P170" s="70"/>
      <c r="Q170" s="71"/>
    </row>
    <row r="171" spans="1:17" s="24" customFormat="1" ht="14.25" x14ac:dyDescent="0.2">
      <c r="A171" s="86"/>
      <c r="B171" s="87" t="s">
        <v>79</v>
      </c>
      <c r="C171" s="88"/>
      <c r="D171" s="89">
        <f t="shared" ref="D171:L171" si="44">D165+D170</f>
        <v>39</v>
      </c>
      <c r="E171" s="90">
        <f t="shared" si="44"/>
        <v>21</v>
      </c>
      <c r="F171" s="90">
        <f t="shared" si="44"/>
        <v>7</v>
      </c>
      <c r="G171" s="90">
        <f t="shared" si="44"/>
        <v>92</v>
      </c>
      <c r="H171" s="90">
        <f t="shared" si="44"/>
        <v>6</v>
      </c>
      <c r="I171" s="91">
        <f t="shared" si="44"/>
        <v>165</v>
      </c>
      <c r="J171" s="92">
        <f t="shared" si="44"/>
        <v>71402</v>
      </c>
      <c r="K171" s="93">
        <f t="shared" si="44"/>
        <v>832904</v>
      </c>
      <c r="L171" s="93">
        <f t="shared" si="44"/>
        <v>1797963</v>
      </c>
      <c r="M171" s="94"/>
      <c r="N171" s="95">
        <f>N165+N170</f>
        <v>612931.50049999962</v>
      </c>
      <c r="O171" s="94">
        <f>O165+O170</f>
        <v>898803.85500000021</v>
      </c>
      <c r="P171" s="96"/>
      <c r="Q171" s="71"/>
    </row>
    <row r="172" spans="1:17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</row>
    <row r="173" spans="1:17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</row>
    <row r="174" spans="1:17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</row>
    <row r="175" spans="1:17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</row>
    <row r="176" spans="1:17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630920.50049999962</v>
      </c>
      <c r="O176" s="121">
        <f>O171+O172</f>
        <v>904945.85500000021</v>
      </c>
      <c r="P176" s="119"/>
      <c r="Q176" s="23"/>
    </row>
    <row r="177" spans="1:17" s="24" customFormat="1" ht="23.25" x14ac:dyDescent="0.35">
      <c r="A177" s="120">
        <f>A155+31</f>
        <v>45906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</row>
    <row r="178" spans="1:17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</row>
    <row r="179" spans="1:17" s="24" customFormat="1" ht="14.25" x14ac:dyDescent="0.2">
      <c r="A179" s="35" t="s">
        <v>104</v>
      </c>
      <c r="B179" s="27"/>
      <c r="C179" s="28"/>
      <c r="D179" s="36" t="s">
        <v>158</v>
      </c>
      <c r="E179" s="37" t="s">
        <v>159</v>
      </c>
      <c r="F179" s="37" t="s">
        <v>160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</row>
    <row r="180" spans="1:17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5" si="45">SUM(D180:H180)</f>
        <v>2</v>
      </c>
      <c r="J180" s="82">
        <v>0</v>
      </c>
      <c r="K180" s="82">
        <v>0</v>
      </c>
      <c r="L180" s="82">
        <v>0</v>
      </c>
      <c r="M180" s="49"/>
      <c r="N180" s="50">
        <f t="shared" ref="N180:O186" si="46">N158+(J180/1000)</f>
        <v>18549.499</v>
      </c>
      <c r="O180" s="50">
        <f t="shared" si="46"/>
        <v>1831.7200000000003</v>
      </c>
      <c r="P180" s="51"/>
      <c r="Q180" s="23"/>
    </row>
    <row r="181" spans="1:17" s="24" customFormat="1" x14ac:dyDescent="0.2">
      <c r="A181" s="42" t="s">
        <v>106</v>
      </c>
      <c r="B181" s="43"/>
      <c r="C181" s="44"/>
      <c r="D181" s="45">
        <v>3</v>
      </c>
      <c r="E181" s="46">
        <v>0</v>
      </c>
      <c r="F181" s="46">
        <v>2</v>
      </c>
      <c r="G181" s="46">
        <v>4</v>
      </c>
      <c r="H181" s="46">
        <v>0</v>
      </c>
      <c r="I181" s="47">
        <f t="shared" si="45"/>
        <v>9</v>
      </c>
      <c r="J181" s="48">
        <v>8313</v>
      </c>
      <c r="K181" s="48">
        <v>1014</v>
      </c>
      <c r="L181" s="48">
        <v>274909</v>
      </c>
      <c r="M181" s="52"/>
      <c r="N181" s="50">
        <f t="shared" si="46"/>
        <v>49955.370999999999</v>
      </c>
      <c r="O181" s="50">
        <f t="shared" si="46"/>
        <v>4094.5300000000034</v>
      </c>
      <c r="P181" s="53"/>
      <c r="Q181" s="23"/>
    </row>
    <row r="182" spans="1:17" s="24" customFormat="1" x14ac:dyDescent="0.2">
      <c r="A182" s="42" t="s">
        <v>107</v>
      </c>
      <c r="B182" s="43"/>
      <c r="C182" s="44"/>
      <c r="D182" s="45">
        <v>2</v>
      </c>
      <c r="E182" s="46">
        <v>0</v>
      </c>
      <c r="F182" s="46">
        <v>1</v>
      </c>
      <c r="G182" s="46">
        <v>7</v>
      </c>
      <c r="H182" s="46">
        <v>3</v>
      </c>
      <c r="I182" s="47">
        <f>SUM(D182:H182)</f>
        <v>13</v>
      </c>
      <c r="J182" s="48">
        <v>3355</v>
      </c>
      <c r="K182" s="48">
        <v>624</v>
      </c>
      <c r="L182" s="48">
        <v>81985</v>
      </c>
      <c r="M182" s="52"/>
      <c r="N182" s="50">
        <f t="shared" si="46"/>
        <v>13975.718000000008</v>
      </c>
      <c r="O182" s="50">
        <f t="shared" si="46"/>
        <v>1296.418999999999</v>
      </c>
      <c r="P182" s="53"/>
      <c r="Q182" s="23"/>
    </row>
    <row r="183" spans="1:17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5"/>
        <v>2</v>
      </c>
      <c r="J183" s="48">
        <v>0</v>
      </c>
      <c r="K183" s="48">
        <v>0</v>
      </c>
      <c r="L183" s="48">
        <v>0</v>
      </c>
      <c r="M183" s="52"/>
      <c r="N183" s="50">
        <f t="shared" si="46"/>
        <v>6104.5660000000034</v>
      </c>
      <c r="O183" s="50">
        <f t="shared" si="46"/>
        <v>634.59499999999969</v>
      </c>
      <c r="P183" s="53"/>
      <c r="Q183" s="23"/>
    </row>
    <row r="184" spans="1:17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5"/>
        <v>2</v>
      </c>
      <c r="J184" s="48">
        <v>572</v>
      </c>
      <c r="K184" s="48">
        <v>0</v>
      </c>
      <c r="L184" s="48">
        <v>4049</v>
      </c>
      <c r="M184" s="52"/>
      <c r="N184" s="50">
        <f t="shared" si="46"/>
        <v>1570.0999999999992</v>
      </c>
      <c r="O184" s="50">
        <f t="shared" si="46"/>
        <v>10</v>
      </c>
      <c r="P184" s="53"/>
      <c r="Q184" s="23"/>
    </row>
    <row r="185" spans="1:17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9</v>
      </c>
      <c r="H185" s="46">
        <v>4</v>
      </c>
      <c r="I185" s="47">
        <f t="shared" si="45"/>
        <v>16</v>
      </c>
      <c r="J185" s="48">
        <v>6035</v>
      </c>
      <c r="K185" s="48">
        <v>836</v>
      </c>
      <c r="L185" s="48">
        <v>93856</v>
      </c>
      <c r="M185" s="52"/>
      <c r="N185" s="50">
        <f t="shared" si="46"/>
        <v>22439.881000000023</v>
      </c>
      <c r="O185" s="50">
        <f t="shared" si="46"/>
        <v>2989.7310000000007</v>
      </c>
      <c r="P185" s="53"/>
      <c r="Q185" s="23"/>
    </row>
    <row r="186" spans="1:17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1</v>
      </c>
      <c r="G186" s="46">
        <v>1</v>
      </c>
      <c r="H186" s="46">
        <v>0</v>
      </c>
      <c r="I186" s="55">
        <f>SUM(D186:H186)</f>
        <v>3</v>
      </c>
      <c r="J186" s="48">
        <v>2184</v>
      </c>
      <c r="K186" s="48">
        <v>0</v>
      </c>
      <c r="L186" s="48">
        <v>2850</v>
      </c>
      <c r="M186" s="57"/>
      <c r="N186" s="50">
        <f t="shared" si="46"/>
        <v>1885.5684999999985</v>
      </c>
      <c r="O186" s="50">
        <f t="shared" si="46"/>
        <v>3.0960000000000005</v>
      </c>
      <c r="P186" s="58"/>
      <c r="Q186" s="23"/>
    </row>
    <row r="187" spans="1:17" s="24" customFormat="1" ht="14.25" x14ac:dyDescent="0.2">
      <c r="A187" s="59"/>
      <c r="B187" s="60"/>
      <c r="C187" s="61" t="s">
        <v>77</v>
      </c>
      <c r="D187" s="62">
        <f t="shared" ref="D187:I187" si="47">SUM(D180:D186)</f>
        <v>9</v>
      </c>
      <c r="E187" s="62">
        <f t="shared" si="47"/>
        <v>0</v>
      </c>
      <c r="F187" s="62">
        <f t="shared" si="47"/>
        <v>6</v>
      </c>
      <c r="G187" s="62">
        <f t="shared" si="47"/>
        <v>25</v>
      </c>
      <c r="H187" s="62">
        <f t="shared" si="47"/>
        <v>7</v>
      </c>
      <c r="I187" s="63">
        <f t="shared" si="47"/>
        <v>47</v>
      </c>
      <c r="J187" s="64">
        <f>SUM(J180:J186)</f>
        <v>20459</v>
      </c>
      <c r="K187" s="65">
        <f>SUM(K180:K186)</f>
        <v>2474</v>
      </c>
      <c r="L187" s="65">
        <f>SUM(L180:L186)</f>
        <v>457649</v>
      </c>
      <c r="M187" s="67"/>
      <c r="N187" s="68">
        <f>SUM(N180:N186)</f>
        <v>114480.70350000003</v>
      </c>
      <c r="O187" s="69">
        <f>SUM(O180:O186)</f>
        <v>10860.091000000002</v>
      </c>
      <c r="P187" s="70"/>
      <c r="Q187" s="71"/>
    </row>
    <row r="188" spans="1:17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</row>
    <row r="189" spans="1:17" s="24" customFormat="1" x14ac:dyDescent="0.2">
      <c r="A189" s="79" t="s">
        <v>112</v>
      </c>
      <c r="B189" s="80"/>
      <c r="C189" s="81"/>
      <c r="D189" s="45">
        <v>27</v>
      </c>
      <c r="E189" s="46">
        <v>21</v>
      </c>
      <c r="F189" s="46">
        <v>0</v>
      </c>
      <c r="G189" s="46">
        <v>43</v>
      </c>
      <c r="H189" s="46">
        <v>0</v>
      </c>
      <c r="I189" s="47">
        <f>SUM(D189:H189)</f>
        <v>91</v>
      </c>
      <c r="J189" s="82">
        <v>29440</v>
      </c>
      <c r="K189" s="82">
        <v>673717</v>
      </c>
      <c r="L189" s="82">
        <v>1213897</v>
      </c>
      <c r="M189" s="50"/>
      <c r="N189" s="83">
        <f t="shared" ref="N189:O191" si="48">N167+(J189/1000)</f>
        <v>438403.78099999961</v>
      </c>
      <c r="O189" s="50">
        <f t="shared" si="48"/>
        <v>822762.02200000011</v>
      </c>
      <c r="P189" s="53"/>
      <c r="Q189" s="23"/>
    </row>
    <row r="190" spans="1:17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1</v>
      </c>
      <c r="H190" s="46">
        <v>0</v>
      </c>
      <c r="I190" s="47">
        <f>SUM(D190:H190)</f>
        <v>3</v>
      </c>
      <c r="J190" s="82">
        <v>1938</v>
      </c>
      <c r="K190" s="82">
        <v>994</v>
      </c>
      <c r="L190" s="82">
        <v>22337</v>
      </c>
      <c r="M190" s="50"/>
      <c r="N190" s="83">
        <f t="shared" si="48"/>
        <v>579.82500000000005</v>
      </c>
      <c r="O190" s="50">
        <f t="shared" si="48"/>
        <v>463.98899999999981</v>
      </c>
      <c r="P190" s="53"/>
      <c r="Q190" s="23"/>
    </row>
    <row r="191" spans="1:17" s="24" customFormat="1" x14ac:dyDescent="0.2">
      <c r="A191" s="79" t="s">
        <v>113</v>
      </c>
      <c r="B191" s="80"/>
      <c r="C191" s="81"/>
      <c r="D191" s="45">
        <v>0</v>
      </c>
      <c r="E191" s="46">
        <v>0</v>
      </c>
      <c r="F191" s="46">
        <v>0</v>
      </c>
      <c r="G191" s="46">
        <v>24</v>
      </c>
      <c r="H191" s="46">
        <v>0</v>
      </c>
      <c r="I191" s="47">
        <f>SUM(D191:H191)</f>
        <v>24</v>
      </c>
      <c r="J191" s="82">
        <v>0</v>
      </c>
      <c r="K191" s="82">
        <v>0</v>
      </c>
      <c r="L191" s="82">
        <v>0</v>
      </c>
      <c r="M191" s="50"/>
      <c r="N191" s="83">
        <f t="shared" si="48"/>
        <v>59519.028000000006</v>
      </c>
      <c r="O191" s="50">
        <f t="shared" si="48"/>
        <v>65394.938000000031</v>
      </c>
      <c r="P191" s="53"/>
      <c r="Q191" s="23"/>
    </row>
    <row r="192" spans="1:17" s="24" customFormat="1" ht="14.25" x14ac:dyDescent="0.2">
      <c r="A192" s="59"/>
      <c r="B192" s="60"/>
      <c r="C192" s="61" t="s">
        <v>78</v>
      </c>
      <c r="D192" s="84">
        <f t="shared" ref="D192:L192" si="49">SUM(D189:D191)</f>
        <v>29</v>
      </c>
      <c r="E192" s="62">
        <f t="shared" si="49"/>
        <v>21</v>
      </c>
      <c r="F192" s="62">
        <f t="shared" si="49"/>
        <v>0</v>
      </c>
      <c r="G192" s="62">
        <f t="shared" si="49"/>
        <v>68</v>
      </c>
      <c r="H192" s="62">
        <f t="shared" si="49"/>
        <v>0</v>
      </c>
      <c r="I192" s="85">
        <f t="shared" si="49"/>
        <v>118</v>
      </c>
      <c r="J192" s="64">
        <f t="shared" si="49"/>
        <v>31378</v>
      </c>
      <c r="K192" s="65">
        <f t="shared" si="49"/>
        <v>674711</v>
      </c>
      <c r="L192" s="65">
        <f t="shared" si="49"/>
        <v>1236234</v>
      </c>
      <c r="M192" s="69"/>
      <c r="N192" s="68">
        <f>SUM(N189:N191)</f>
        <v>498502.63399999961</v>
      </c>
      <c r="O192" s="69">
        <f>SUM(O189:O191)</f>
        <v>888620.94900000014</v>
      </c>
      <c r="P192" s="70"/>
      <c r="Q192" s="71"/>
    </row>
    <row r="193" spans="1:17" s="24" customFormat="1" ht="14.25" x14ac:dyDescent="0.2">
      <c r="A193" s="86"/>
      <c r="B193" s="87" t="s">
        <v>79</v>
      </c>
      <c r="C193" s="88"/>
      <c r="D193" s="89">
        <f t="shared" ref="D193:L193" si="50">D187+D192</f>
        <v>38</v>
      </c>
      <c r="E193" s="90">
        <f t="shared" si="50"/>
        <v>21</v>
      </c>
      <c r="F193" s="90">
        <f t="shared" si="50"/>
        <v>6</v>
      </c>
      <c r="G193" s="90">
        <f t="shared" si="50"/>
        <v>93</v>
      </c>
      <c r="H193" s="90">
        <f t="shared" si="50"/>
        <v>7</v>
      </c>
      <c r="I193" s="91">
        <f t="shared" si="50"/>
        <v>165</v>
      </c>
      <c r="J193" s="92">
        <f t="shared" si="50"/>
        <v>51837</v>
      </c>
      <c r="K193" s="93">
        <f t="shared" si="50"/>
        <v>677185</v>
      </c>
      <c r="L193" s="93">
        <f t="shared" si="50"/>
        <v>1693883</v>
      </c>
      <c r="M193" s="94"/>
      <c r="N193" s="95">
        <f>N187+N192</f>
        <v>612983.33749999967</v>
      </c>
      <c r="O193" s="94">
        <f>O187+O192</f>
        <v>899481.04000000015</v>
      </c>
      <c r="P193" s="96"/>
      <c r="Q193" s="71"/>
    </row>
    <row r="194" spans="1:17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</row>
    <row r="195" spans="1:17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</row>
    <row r="196" spans="1:17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</row>
    <row r="197" spans="1:17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</row>
    <row r="198" spans="1:17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630972.33749999967</v>
      </c>
      <c r="O198" s="121">
        <f>O193+O194</f>
        <v>905623.04000000015</v>
      </c>
      <c r="P198" s="119"/>
      <c r="Q198" s="23"/>
    </row>
    <row r="199" spans="1:17" s="24" customFormat="1" ht="23.25" x14ac:dyDescent="0.35">
      <c r="A199" s="120">
        <f>A177+31</f>
        <v>45937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</row>
    <row r="200" spans="1:17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</row>
    <row r="201" spans="1:17" s="24" customFormat="1" ht="14.25" x14ac:dyDescent="0.2">
      <c r="A201" s="35" t="s">
        <v>104</v>
      </c>
      <c r="B201" s="27"/>
      <c r="C201" s="28"/>
      <c r="D201" s="36" t="s">
        <v>158</v>
      </c>
      <c r="E201" s="37" t="s">
        <v>159</v>
      </c>
      <c r="F201" s="37" t="s">
        <v>160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</row>
    <row r="202" spans="1:17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1">SUM(D202:H202)</f>
        <v>2</v>
      </c>
      <c r="J202" s="82">
        <v>0</v>
      </c>
      <c r="K202" s="82">
        <v>0</v>
      </c>
      <c r="L202" s="82">
        <v>0</v>
      </c>
      <c r="M202" s="49"/>
      <c r="N202" s="50">
        <f t="shared" ref="N202:O208" si="52">N180+(J202/1000)</f>
        <v>18549.499</v>
      </c>
      <c r="O202" s="50">
        <f t="shared" si="52"/>
        <v>1831.7200000000003</v>
      </c>
      <c r="P202" s="51"/>
      <c r="Q202" s="23"/>
    </row>
    <row r="203" spans="1:17" s="24" customFormat="1" x14ac:dyDescent="0.2">
      <c r="A203" s="42" t="s">
        <v>106</v>
      </c>
      <c r="B203" s="43"/>
      <c r="C203" s="44"/>
      <c r="D203" s="45">
        <v>4</v>
      </c>
      <c r="E203" s="46">
        <v>0</v>
      </c>
      <c r="F203" s="46">
        <v>2</v>
      </c>
      <c r="G203" s="46">
        <v>3</v>
      </c>
      <c r="H203" s="46">
        <v>0</v>
      </c>
      <c r="I203" s="47">
        <f t="shared" si="51"/>
        <v>9</v>
      </c>
      <c r="J203" s="48">
        <v>9528</v>
      </c>
      <c r="K203" s="48">
        <v>1101</v>
      </c>
      <c r="L203" s="48">
        <v>325850</v>
      </c>
      <c r="M203" s="52"/>
      <c r="N203" s="50">
        <f t="shared" si="52"/>
        <v>49964.898999999998</v>
      </c>
      <c r="O203" s="50">
        <f t="shared" si="52"/>
        <v>4095.6310000000035</v>
      </c>
      <c r="P203" s="53"/>
      <c r="Q203" s="23"/>
    </row>
    <row r="204" spans="1:17" s="24" customFormat="1" x14ac:dyDescent="0.2">
      <c r="A204" s="42" t="s">
        <v>107</v>
      </c>
      <c r="B204" s="43"/>
      <c r="C204" s="44"/>
      <c r="D204" s="45">
        <v>2</v>
      </c>
      <c r="E204" s="46">
        <v>0</v>
      </c>
      <c r="F204" s="412">
        <v>2</v>
      </c>
      <c r="G204" s="412">
        <v>6</v>
      </c>
      <c r="H204" s="46">
        <v>3</v>
      </c>
      <c r="I204" s="47">
        <f t="shared" si="51"/>
        <v>13</v>
      </c>
      <c r="J204" s="48">
        <v>4574</v>
      </c>
      <c r="K204" s="48">
        <v>638</v>
      </c>
      <c r="L204" s="48">
        <v>85084</v>
      </c>
      <c r="M204" s="52"/>
      <c r="N204" s="50">
        <f t="shared" si="52"/>
        <v>13980.292000000009</v>
      </c>
      <c r="O204" s="50">
        <f t="shared" si="52"/>
        <v>1297.0569999999989</v>
      </c>
      <c r="P204" s="53"/>
      <c r="Q204" s="23"/>
    </row>
    <row r="205" spans="1:17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12">
        <v>0</v>
      </c>
      <c r="G205" s="412">
        <v>2</v>
      </c>
      <c r="H205" s="46">
        <v>0</v>
      </c>
      <c r="I205" s="47">
        <f t="shared" si="51"/>
        <v>2</v>
      </c>
      <c r="J205" s="48">
        <v>0</v>
      </c>
      <c r="K205" s="48">
        <v>0</v>
      </c>
      <c r="L205" s="48">
        <v>0</v>
      </c>
      <c r="M205" s="52"/>
      <c r="N205" s="50">
        <f t="shared" si="52"/>
        <v>6104.5660000000034</v>
      </c>
      <c r="O205" s="50">
        <f t="shared" si="52"/>
        <v>634.59499999999969</v>
      </c>
      <c r="P205" s="53"/>
      <c r="Q205" s="23"/>
    </row>
    <row r="206" spans="1:17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12">
        <v>1</v>
      </c>
      <c r="G206" s="412">
        <v>0</v>
      </c>
      <c r="H206" s="46">
        <v>0</v>
      </c>
      <c r="I206" s="47">
        <f t="shared" si="51"/>
        <v>2</v>
      </c>
      <c r="J206" s="48">
        <v>570</v>
      </c>
      <c r="K206" s="48">
        <v>0</v>
      </c>
      <c r="L206" s="48">
        <v>4330</v>
      </c>
      <c r="M206" s="52"/>
      <c r="N206" s="50">
        <f t="shared" si="52"/>
        <v>1570.6699999999992</v>
      </c>
      <c r="O206" s="50">
        <f t="shared" si="52"/>
        <v>10</v>
      </c>
      <c r="P206" s="53"/>
      <c r="Q206" s="23"/>
    </row>
    <row r="207" spans="1:17" s="24" customFormat="1" x14ac:dyDescent="0.2">
      <c r="A207" s="42" t="s">
        <v>110</v>
      </c>
      <c r="B207" s="43"/>
      <c r="C207" s="44"/>
      <c r="D207" s="45">
        <v>2</v>
      </c>
      <c r="E207" s="46">
        <v>0</v>
      </c>
      <c r="F207" s="46">
        <v>0</v>
      </c>
      <c r="G207" s="46">
        <v>10</v>
      </c>
      <c r="H207" s="46">
        <v>4</v>
      </c>
      <c r="I207" s="47">
        <f t="shared" si="51"/>
        <v>16</v>
      </c>
      <c r="J207" s="48">
        <v>7871</v>
      </c>
      <c r="K207" s="48">
        <v>800</v>
      </c>
      <c r="L207" s="48">
        <v>92525</v>
      </c>
      <c r="M207" s="52"/>
      <c r="N207" s="50">
        <f t="shared" si="52"/>
        <v>22447.752000000022</v>
      </c>
      <c r="O207" s="50">
        <f t="shared" si="52"/>
        <v>2990.5310000000009</v>
      </c>
      <c r="P207" s="53"/>
      <c r="Q207" s="23"/>
    </row>
    <row r="208" spans="1:17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1</v>
      </c>
      <c r="G208" s="46">
        <v>1</v>
      </c>
      <c r="H208" s="46">
        <v>0</v>
      </c>
      <c r="I208" s="55">
        <f t="shared" si="51"/>
        <v>3</v>
      </c>
      <c r="J208" s="48">
        <v>1978</v>
      </c>
      <c r="K208" s="48">
        <v>0</v>
      </c>
      <c r="L208" s="48">
        <v>2585</v>
      </c>
      <c r="M208" s="57"/>
      <c r="N208" s="50">
        <f t="shared" si="52"/>
        <v>1887.5464999999986</v>
      </c>
      <c r="O208" s="50">
        <f t="shared" si="52"/>
        <v>3.0960000000000005</v>
      </c>
      <c r="P208" s="58"/>
      <c r="Q208" s="23"/>
    </row>
    <row r="209" spans="1:17" s="24" customFormat="1" ht="14.25" x14ac:dyDescent="0.2">
      <c r="A209" s="59"/>
      <c r="B209" s="60"/>
      <c r="C209" s="61" t="s">
        <v>77</v>
      </c>
      <c r="D209" s="62">
        <f t="shared" ref="D209:I209" si="53">SUM(D202:D208)</f>
        <v>10</v>
      </c>
      <c r="E209" s="62">
        <f t="shared" si="53"/>
        <v>0</v>
      </c>
      <c r="F209" s="62">
        <f t="shared" si="53"/>
        <v>6</v>
      </c>
      <c r="G209" s="62">
        <f t="shared" si="53"/>
        <v>24</v>
      </c>
      <c r="H209" s="62">
        <f t="shared" si="53"/>
        <v>7</v>
      </c>
      <c r="I209" s="63">
        <f t="shared" si="53"/>
        <v>47</v>
      </c>
      <c r="J209" s="64">
        <f>SUM(J202:J208)</f>
        <v>24521</v>
      </c>
      <c r="K209" s="65">
        <f>SUM(K202:K208)</f>
        <v>2539</v>
      </c>
      <c r="L209" s="65">
        <f>SUM(L202:L208)</f>
        <v>510374</v>
      </c>
      <c r="M209" s="67"/>
      <c r="N209" s="68">
        <f>SUM(N202:N208)</f>
        <v>114505.22450000003</v>
      </c>
      <c r="O209" s="69">
        <f>SUM(O202:O208)</f>
        <v>10862.630000000003</v>
      </c>
      <c r="P209" s="70"/>
      <c r="Q209" s="71"/>
    </row>
    <row r="210" spans="1:17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</row>
    <row r="211" spans="1:17" s="24" customFormat="1" x14ac:dyDescent="0.2">
      <c r="A211" s="79" t="s">
        <v>112</v>
      </c>
      <c r="B211" s="80"/>
      <c r="C211" s="81"/>
      <c r="D211" s="413">
        <v>25</v>
      </c>
      <c r="E211" s="412">
        <v>22</v>
      </c>
      <c r="F211" s="412">
        <v>0</v>
      </c>
      <c r="G211" s="412">
        <v>44</v>
      </c>
      <c r="H211" s="46">
        <v>0</v>
      </c>
      <c r="I211" s="47">
        <f>SUM(D211:H211)</f>
        <v>91</v>
      </c>
      <c r="J211" s="82">
        <v>36836</v>
      </c>
      <c r="K211" s="82">
        <v>790336</v>
      </c>
      <c r="L211" s="82">
        <v>1595051</v>
      </c>
      <c r="M211" s="50"/>
      <c r="N211" s="83">
        <f t="shared" ref="N211:O213" si="54">N189+(J211/1000)</f>
        <v>438440.61699999962</v>
      </c>
      <c r="O211" s="50">
        <f t="shared" si="54"/>
        <v>823552.35800000012</v>
      </c>
      <c r="P211" s="53"/>
      <c r="Q211" s="23"/>
    </row>
    <row r="212" spans="1:17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2471</v>
      </c>
      <c r="K212" s="82">
        <v>1610</v>
      </c>
      <c r="L212" s="82">
        <v>15198</v>
      </c>
      <c r="M212" s="50"/>
      <c r="N212" s="83">
        <f t="shared" si="54"/>
        <v>582.29600000000005</v>
      </c>
      <c r="O212" s="50">
        <f t="shared" si="54"/>
        <v>465.59899999999982</v>
      </c>
      <c r="P212" s="53"/>
      <c r="Q212" s="23"/>
    </row>
    <row r="213" spans="1:17" s="24" customFormat="1" x14ac:dyDescent="0.2">
      <c r="A213" s="79" t="s">
        <v>113</v>
      </c>
      <c r="B213" s="80"/>
      <c r="C213" s="81"/>
      <c r="D213" s="45">
        <v>0</v>
      </c>
      <c r="E213" s="46">
        <v>0</v>
      </c>
      <c r="F213" s="46">
        <v>0</v>
      </c>
      <c r="G213" s="46">
        <v>24</v>
      </c>
      <c r="H213" s="46">
        <v>0</v>
      </c>
      <c r="I213" s="47">
        <f>SUM(D213:H213)</f>
        <v>24</v>
      </c>
      <c r="J213" s="82">
        <v>0</v>
      </c>
      <c r="K213" s="82">
        <v>0</v>
      </c>
      <c r="L213" s="82">
        <v>0</v>
      </c>
      <c r="M213" s="50"/>
      <c r="N213" s="83">
        <f t="shared" si="54"/>
        <v>59519.028000000006</v>
      </c>
      <c r="O213" s="50">
        <f t="shared" si="54"/>
        <v>65394.938000000031</v>
      </c>
      <c r="P213" s="53"/>
      <c r="Q213" s="23"/>
    </row>
    <row r="214" spans="1:17" s="24" customFormat="1" ht="14.25" x14ac:dyDescent="0.2">
      <c r="A214" s="59"/>
      <c r="B214" s="60"/>
      <c r="C214" s="61" t="s">
        <v>78</v>
      </c>
      <c r="D214" s="84">
        <f t="shared" ref="D214:L214" si="55">SUM(D211:D213)</f>
        <v>27</v>
      </c>
      <c r="E214" s="62">
        <f t="shared" si="55"/>
        <v>22</v>
      </c>
      <c r="F214" s="62">
        <f t="shared" si="55"/>
        <v>0</v>
      </c>
      <c r="G214" s="62">
        <f t="shared" si="55"/>
        <v>69</v>
      </c>
      <c r="H214" s="62">
        <f t="shared" si="55"/>
        <v>0</v>
      </c>
      <c r="I214" s="85">
        <f t="shared" si="55"/>
        <v>118</v>
      </c>
      <c r="J214" s="64">
        <f t="shared" si="55"/>
        <v>39307</v>
      </c>
      <c r="K214" s="65">
        <f t="shared" si="55"/>
        <v>791946</v>
      </c>
      <c r="L214" s="65">
        <f t="shared" si="55"/>
        <v>1610249</v>
      </c>
      <c r="M214" s="69"/>
      <c r="N214" s="68">
        <f>SUM(N211:N213)</f>
        <v>498541.94099999958</v>
      </c>
      <c r="O214" s="69">
        <f>SUM(O211:O213)</f>
        <v>889412.89500000025</v>
      </c>
      <c r="P214" s="70"/>
      <c r="Q214" s="71"/>
    </row>
    <row r="215" spans="1:17" s="24" customFormat="1" ht="14.25" x14ac:dyDescent="0.2">
      <c r="A215" s="86"/>
      <c r="B215" s="87" t="s">
        <v>79</v>
      </c>
      <c r="C215" s="88"/>
      <c r="D215" s="89">
        <f t="shared" ref="D215:L215" si="56">D209+D214</f>
        <v>37</v>
      </c>
      <c r="E215" s="90">
        <f t="shared" si="56"/>
        <v>22</v>
      </c>
      <c r="F215" s="90">
        <f t="shared" si="56"/>
        <v>6</v>
      </c>
      <c r="G215" s="90">
        <f t="shared" si="56"/>
        <v>93</v>
      </c>
      <c r="H215" s="90">
        <f t="shared" si="56"/>
        <v>7</v>
      </c>
      <c r="I215" s="91">
        <f t="shared" si="56"/>
        <v>165</v>
      </c>
      <c r="J215" s="92">
        <f t="shared" si="56"/>
        <v>63828</v>
      </c>
      <c r="K215" s="93">
        <f t="shared" si="56"/>
        <v>794485</v>
      </c>
      <c r="L215" s="93">
        <f t="shared" si="56"/>
        <v>2120623</v>
      </c>
      <c r="M215" s="94"/>
      <c r="N215" s="95">
        <f>N209+N214</f>
        <v>613047.16549999965</v>
      </c>
      <c r="O215" s="94">
        <f>O209+O214</f>
        <v>900275.52500000026</v>
      </c>
      <c r="P215" s="96"/>
      <c r="Q215" s="71"/>
    </row>
    <row r="216" spans="1:17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</row>
    <row r="217" spans="1:17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</row>
    <row r="218" spans="1:17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</row>
    <row r="219" spans="1:17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</row>
    <row r="220" spans="1:17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631036.16549999965</v>
      </c>
      <c r="O220" s="121">
        <f>O215+O216</f>
        <v>906417.52500000026</v>
      </c>
      <c r="P220" s="119"/>
      <c r="Q220" s="23"/>
    </row>
    <row r="221" spans="1:17" s="24" customFormat="1" ht="23.25" x14ac:dyDescent="0.35">
      <c r="A221" s="120">
        <f>A199+31</f>
        <v>45968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</row>
    <row r="222" spans="1:17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</row>
    <row r="223" spans="1:17" s="24" customFormat="1" ht="14.25" x14ac:dyDescent="0.2">
      <c r="A223" s="35" t="s">
        <v>104</v>
      </c>
      <c r="B223" s="27"/>
      <c r="C223" s="28"/>
      <c r="D223" s="36" t="s">
        <v>158</v>
      </c>
      <c r="E223" s="37" t="s">
        <v>159</v>
      </c>
      <c r="F223" s="37" t="s">
        <v>160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</row>
    <row r="224" spans="1:17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7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8">N202+(J224/1000)</f>
        <v>18549.499</v>
      </c>
      <c r="O224" s="50">
        <f t="shared" si="58"/>
        <v>1831.7200000000003</v>
      </c>
      <c r="P224" s="51"/>
      <c r="Q224" s="23"/>
    </row>
    <row r="225" spans="1:17" s="24" customFormat="1" x14ac:dyDescent="0.2">
      <c r="A225" s="42" t="s">
        <v>106</v>
      </c>
      <c r="B225" s="43"/>
      <c r="C225" s="44"/>
      <c r="D225" s="45">
        <v>4</v>
      </c>
      <c r="E225" s="46">
        <v>0</v>
      </c>
      <c r="F225" s="46">
        <v>2</v>
      </c>
      <c r="G225" s="46">
        <v>3</v>
      </c>
      <c r="H225" s="46">
        <v>0</v>
      </c>
      <c r="I225" s="47">
        <f t="shared" si="57"/>
        <v>9</v>
      </c>
      <c r="J225" s="48">
        <v>8147</v>
      </c>
      <c r="K225" s="48">
        <v>1230</v>
      </c>
      <c r="L225" s="48">
        <v>267097</v>
      </c>
      <c r="M225" s="52"/>
      <c r="N225" s="50">
        <f t="shared" si="58"/>
        <v>49973.045999999995</v>
      </c>
      <c r="O225" s="50">
        <f t="shared" si="58"/>
        <v>4096.8610000000035</v>
      </c>
      <c r="P225" s="53"/>
      <c r="Q225" s="23"/>
    </row>
    <row r="226" spans="1:17" s="24" customFormat="1" x14ac:dyDescent="0.2">
      <c r="A226" s="42" t="s">
        <v>107</v>
      </c>
      <c r="B226" s="43"/>
      <c r="C226" s="44"/>
      <c r="D226" s="45">
        <v>2</v>
      </c>
      <c r="E226" s="46">
        <v>0</v>
      </c>
      <c r="F226" s="46">
        <v>2</v>
      </c>
      <c r="G226" s="411">
        <v>6</v>
      </c>
      <c r="H226" s="46">
        <v>3</v>
      </c>
      <c r="I226" s="47">
        <f t="shared" si="57"/>
        <v>13</v>
      </c>
      <c r="J226" s="48">
        <v>3153</v>
      </c>
      <c r="K226" s="48">
        <v>608</v>
      </c>
      <c r="L226" s="48">
        <v>87154</v>
      </c>
      <c r="M226" s="52"/>
      <c r="N226" s="50">
        <f t="shared" si="58"/>
        <v>13983.445000000009</v>
      </c>
      <c r="O226" s="50">
        <f t="shared" si="58"/>
        <v>1297.6649999999988</v>
      </c>
      <c r="P226" s="53"/>
      <c r="Q226" s="23"/>
    </row>
    <row r="227" spans="1:17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12">
        <v>2</v>
      </c>
      <c r="H227" s="46">
        <v>0</v>
      </c>
      <c r="I227" s="47">
        <f t="shared" si="57"/>
        <v>2</v>
      </c>
      <c r="J227" s="48">
        <v>0</v>
      </c>
      <c r="K227" s="48">
        <v>0</v>
      </c>
      <c r="L227" s="48">
        <v>0</v>
      </c>
      <c r="M227" s="52"/>
      <c r="N227" s="50">
        <f t="shared" si="58"/>
        <v>6104.5660000000034</v>
      </c>
      <c r="O227" s="50">
        <f t="shared" si="58"/>
        <v>634.59499999999969</v>
      </c>
      <c r="P227" s="53"/>
      <c r="Q227" s="23"/>
    </row>
    <row r="228" spans="1:17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12">
        <v>0</v>
      </c>
      <c r="H228" s="46">
        <v>0</v>
      </c>
      <c r="I228" s="47">
        <f t="shared" si="57"/>
        <v>2</v>
      </c>
      <c r="J228" s="48">
        <v>573</v>
      </c>
      <c r="K228" s="48">
        <v>0</v>
      </c>
      <c r="L228" s="48">
        <v>4035</v>
      </c>
      <c r="M228" s="52"/>
      <c r="N228" s="50">
        <f t="shared" si="58"/>
        <v>1571.2429999999993</v>
      </c>
      <c r="O228" s="50">
        <f t="shared" si="58"/>
        <v>10</v>
      </c>
      <c r="P228" s="53"/>
      <c r="Q228" s="23"/>
    </row>
    <row r="229" spans="1:17" s="24" customFormat="1" x14ac:dyDescent="0.2">
      <c r="A229" s="42" t="s">
        <v>110</v>
      </c>
      <c r="B229" s="43"/>
      <c r="C229" s="44"/>
      <c r="D229" s="45">
        <v>2</v>
      </c>
      <c r="E229" s="46">
        <v>0</v>
      </c>
      <c r="F229" s="46">
        <v>0</v>
      </c>
      <c r="G229" s="46">
        <v>10</v>
      </c>
      <c r="H229" s="46">
        <v>4</v>
      </c>
      <c r="I229" s="47">
        <f t="shared" si="57"/>
        <v>16</v>
      </c>
      <c r="J229" s="48">
        <v>5544</v>
      </c>
      <c r="K229" s="48">
        <v>672</v>
      </c>
      <c r="L229" s="48">
        <v>89933</v>
      </c>
      <c r="M229" s="52"/>
      <c r="N229" s="50">
        <f t="shared" si="58"/>
        <v>22453.296000000024</v>
      </c>
      <c r="O229" s="50">
        <f t="shared" si="58"/>
        <v>2991.2030000000009</v>
      </c>
      <c r="P229" s="53"/>
      <c r="Q229" s="23"/>
    </row>
    <row r="230" spans="1:17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1</v>
      </c>
      <c r="G230" s="46">
        <v>1</v>
      </c>
      <c r="H230" s="46">
        <v>0</v>
      </c>
      <c r="I230" s="55">
        <f t="shared" si="57"/>
        <v>3</v>
      </c>
      <c r="J230" s="48">
        <v>2282</v>
      </c>
      <c r="K230" s="48">
        <v>0</v>
      </c>
      <c r="L230" s="48">
        <v>2850</v>
      </c>
      <c r="M230" s="57"/>
      <c r="N230" s="50">
        <f t="shared" si="58"/>
        <v>1889.8284999999985</v>
      </c>
      <c r="O230" s="50">
        <f t="shared" si="58"/>
        <v>3.0960000000000005</v>
      </c>
      <c r="P230" s="58"/>
      <c r="Q230" s="23"/>
    </row>
    <row r="231" spans="1:17" s="24" customFormat="1" ht="14.25" x14ac:dyDescent="0.2">
      <c r="A231" s="59"/>
      <c r="B231" s="60"/>
      <c r="C231" s="61" t="s">
        <v>77</v>
      </c>
      <c r="D231" s="62">
        <f t="shared" ref="D231:I231" si="59">SUM(D224:D230)</f>
        <v>10</v>
      </c>
      <c r="E231" s="62">
        <f t="shared" si="59"/>
        <v>0</v>
      </c>
      <c r="F231" s="62">
        <f t="shared" si="59"/>
        <v>6</v>
      </c>
      <c r="G231" s="62">
        <f t="shared" si="59"/>
        <v>24</v>
      </c>
      <c r="H231" s="62">
        <f t="shared" si="59"/>
        <v>7</v>
      </c>
      <c r="I231" s="63">
        <f t="shared" si="59"/>
        <v>47</v>
      </c>
      <c r="J231" s="64">
        <f>SUM(J224:J230)</f>
        <v>19699</v>
      </c>
      <c r="K231" s="65">
        <f>SUM(K224:K230)</f>
        <v>2510</v>
      </c>
      <c r="L231" s="65">
        <f>SUM(L224:L230)</f>
        <v>451069</v>
      </c>
      <c r="M231" s="67"/>
      <c r="N231" s="68">
        <f>SUM(N224:N230)</f>
        <v>114524.92350000003</v>
      </c>
      <c r="O231" s="69">
        <f>SUM(O224:O230)</f>
        <v>10865.140000000003</v>
      </c>
      <c r="P231" s="70"/>
      <c r="Q231" s="71"/>
    </row>
    <row r="232" spans="1:17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</row>
    <row r="233" spans="1:17" s="24" customFormat="1" x14ac:dyDescent="0.2">
      <c r="A233" s="79" t="s">
        <v>112</v>
      </c>
      <c r="B233" s="80"/>
      <c r="C233" s="81"/>
      <c r="D233" s="413">
        <v>25</v>
      </c>
      <c r="E233" s="412">
        <v>22</v>
      </c>
      <c r="F233" s="412">
        <v>0</v>
      </c>
      <c r="G233" s="412">
        <v>44</v>
      </c>
      <c r="H233" s="46">
        <v>0</v>
      </c>
      <c r="I233" s="47">
        <f>SUM(D233:H233)</f>
        <v>91</v>
      </c>
      <c r="J233" s="82">
        <v>46618</v>
      </c>
      <c r="K233" s="82">
        <v>732380</v>
      </c>
      <c r="L233" s="82">
        <v>1561108</v>
      </c>
      <c r="M233" s="50"/>
      <c r="N233" s="83">
        <f t="shared" ref="N233:O235" si="60">N211+(J233/1000)</f>
        <v>438487.23499999964</v>
      </c>
      <c r="O233" s="50">
        <f t="shared" si="60"/>
        <v>824284.73800000013</v>
      </c>
      <c r="P233" s="53"/>
      <c r="Q233" s="23"/>
    </row>
    <row r="234" spans="1:17" s="24" customFormat="1" x14ac:dyDescent="0.2">
      <c r="A234" s="79" t="s">
        <v>154</v>
      </c>
      <c r="B234" s="80"/>
      <c r="C234" s="81"/>
      <c r="D234" s="45">
        <v>1</v>
      </c>
      <c r="E234" s="46">
        <v>0</v>
      </c>
      <c r="F234" s="46">
        <v>0</v>
      </c>
      <c r="G234" s="46">
        <v>2</v>
      </c>
      <c r="H234" s="46">
        <v>0</v>
      </c>
      <c r="I234" s="47">
        <f>SUM(D234:H234)</f>
        <v>3</v>
      </c>
      <c r="J234" s="82">
        <v>2226</v>
      </c>
      <c r="K234" s="82">
        <v>1362</v>
      </c>
      <c r="L234" s="82">
        <v>11537</v>
      </c>
      <c r="M234" s="50"/>
      <c r="N234" s="83">
        <f t="shared" si="60"/>
        <v>584.52200000000005</v>
      </c>
      <c r="O234" s="50">
        <f t="shared" si="60"/>
        <v>466.96099999999984</v>
      </c>
      <c r="P234" s="53"/>
      <c r="Q234" s="23"/>
    </row>
    <row r="235" spans="1:17" s="24" customFormat="1" x14ac:dyDescent="0.2">
      <c r="A235" s="79" t="s">
        <v>113</v>
      </c>
      <c r="B235" s="80"/>
      <c r="C235" s="81"/>
      <c r="D235" s="45">
        <v>0</v>
      </c>
      <c r="E235" s="46">
        <v>0</v>
      </c>
      <c r="F235" s="46">
        <v>0</v>
      </c>
      <c r="G235" s="46">
        <v>24</v>
      </c>
      <c r="H235" s="46">
        <v>0</v>
      </c>
      <c r="I235" s="47">
        <f>SUM(D235:H235)</f>
        <v>24</v>
      </c>
      <c r="J235" s="82">
        <v>0</v>
      </c>
      <c r="K235" s="82">
        <v>0</v>
      </c>
      <c r="L235" s="82">
        <v>0</v>
      </c>
      <c r="M235" s="50"/>
      <c r="N235" s="83">
        <f t="shared" si="60"/>
        <v>59519.028000000006</v>
      </c>
      <c r="O235" s="50">
        <f t="shared" si="60"/>
        <v>65394.938000000031</v>
      </c>
      <c r="P235" s="53"/>
      <c r="Q235" s="23"/>
    </row>
    <row r="236" spans="1:17" s="24" customFormat="1" ht="14.25" x14ac:dyDescent="0.2">
      <c r="A236" s="59"/>
      <c r="B236" s="60"/>
      <c r="C236" s="61" t="s">
        <v>78</v>
      </c>
      <c r="D236" s="84">
        <f t="shared" ref="D236:L236" si="61">SUM(D233:D235)</f>
        <v>26</v>
      </c>
      <c r="E236" s="62">
        <f t="shared" si="61"/>
        <v>22</v>
      </c>
      <c r="F236" s="62">
        <f t="shared" si="61"/>
        <v>0</v>
      </c>
      <c r="G236" s="62">
        <f t="shared" si="61"/>
        <v>70</v>
      </c>
      <c r="H236" s="62">
        <f t="shared" si="61"/>
        <v>0</v>
      </c>
      <c r="I236" s="85">
        <f t="shared" si="61"/>
        <v>118</v>
      </c>
      <c r="J236" s="64">
        <f t="shared" si="61"/>
        <v>48844</v>
      </c>
      <c r="K236" s="65">
        <f t="shared" si="61"/>
        <v>733742</v>
      </c>
      <c r="L236" s="65">
        <f t="shared" si="61"/>
        <v>1572645</v>
      </c>
      <c r="M236" s="69"/>
      <c r="N236" s="68">
        <f>SUM(N233:N235)</f>
        <v>498590.78499999963</v>
      </c>
      <c r="O236" s="69">
        <f>SUM(O233:O235)</f>
        <v>890146.63700000022</v>
      </c>
      <c r="P236" s="70"/>
      <c r="Q236" s="71"/>
    </row>
    <row r="237" spans="1:17" s="24" customFormat="1" ht="14.25" x14ac:dyDescent="0.2">
      <c r="A237" s="86"/>
      <c r="B237" s="87" t="s">
        <v>79</v>
      </c>
      <c r="C237" s="88"/>
      <c r="D237" s="89">
        <f t="shared" ref="D237:L237" si="62">D231+D236</f>
        <v>36</v>
      </c>
      <c r="E237" s="90">
        <f t="shared" si="62"/>
        <v>22</v>
      </c>
      <c r="F237" s="90">
        <f t="shared" si="62"/>
        <v>6</v>
      </c>
      <c r="G237" s="90">
        <f t="shared" si="62"/>
        <v>94</v>
      </c>
      <c r="H237" s="90">
        <f t="shared" si="62"/>
        <v>7</v>
      </c>
      <c r="I237" s="91">
        <f t="shared" si="62"/>
        <v>165</v>
      </c>
      <c r="J237" s="92">
        <f t="shared" si="62"/>
        <v>68543</v>
      </c>
      <c r="K237" s="93">
        <f t="shared" si="62"/>
        <v>736252</v>
      </c>
      <c r="L237" s="93">
        <f t="shared" si="62"/>
        <v>2023714</v>
      </c>
      <c r="M237" s="94"/>
      <c r="N237" s="95">
        <f>N231+N236</f>
        <v>613115.70849999972</v>
      </c>
      <c r="O237" s="94">
        <f>O231+O236</f>
        <v>901011.77700000023</v>
      </c>
      <c r="P237" s="96"/>
      <c r="Q237" s="71"/>
    </row>
    <row r="238" spans="1:17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</row>
    <row r="239" spans="1:17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</row>
    <row r="240" spans="1:17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</row>
    <row r="241" spans="1:17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</row>
    <row r="242" spans="1:17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631104.70849999972</v>
      </c>
      <c r="O242" s="121">
        <f>O237+O238</f>
        <v>907153.77700000023</v>
      </c>
      <c r="P242" s="119"/>
      <c r="Q242" s="23"/>
    </row>
    <row r="243" spans="1:17" s="24" customFormat="1" ht="23.25" x14ac:dyDescent="0.35">
      <c r="A243" s="120">
        <f>A221+31</f>
        <v>45999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</row>
    <row r="244" spans="1:17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</row>
    <row r="245" spans="1:17" s="24" customFormat="1" ht="14.25" x14ac:dyDescent="0.2">
      <c r="A245" s="35" t="s">
        <v>104</v>
      </c>
      <c r="B245" s="27"/>
      <c r="C245" s="28"/>
      <c r="D245" s="36" t="s">
        <v>158</v>
      </c>
      <c r="E245" s="37" t="s">
        <v>159</v>
      </c>
      <c r="F245" s="37" t="s">
        <v>160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</row>
    <row r="246" spans="1:17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3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4">N224+(J246/1000)</f>
        <v>18549.499</v>
      </c>
      <c r="O246" s="50">
        <f t="shared" si="64"/>
        <v>1831.7200000000003</v>
      </c>
      <c r="P246" s="51"/>
      <c r="Q246" s="23"/>
    </row>
    <row r="247" spans="1:17" s="24" customFormat="1" x14ac:dyDescent="0.2">
      <c r="A247" s="42" t="s">
        <v>106</v>
      </c>
      <c r="B247" s="43"/>
      <c r="C247" s="44"/>
      <c r="D247" s="45">
        <v>4</v>
      </c>
      <c r="E247" s="46">
        <v>0</v>
      </c>
      <c r="F247" s="412">
        <v>2</v>
      </c>
      <c r="G247" s="412">
        <v>3</v>
      </c>
      <c r="H247" s="412">
        <v>0</v>
      </c>
      <c r="I247" s="47">
        <f t="shared" si="63"/>
        <v>9</v>
      </c>
      <c r="J247" s="48">
        <v>7016</v>
      </c>
      <c r="K247" s="48">
        <v>1062</v>
      </c>
      <c r="L247" s="48">
        <v>266133</v>
      </c>
      <c r="M247" s="52"/>
      <c r="N247" s="50">
        <f t="shared" si="64"/>
        <v>49980.061999999998</v>
      </c>
      <c r="O247" s="50">
        <f t="shared" si="64"/>
        <v>4097.9230000000034</v>
      </c>
      <c r="P247" s="53"/>
      <c r="Q247" s="23"/>
    </row>
    <row r="248" spans="1:17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12">
        <v>2</v>
      </c>
      <c r="G248" s="412">
        <v>6</v>
      </c>
      <c r="H248" s="412">
        <v>3</v>
      </c>
      <c r="I248" s="47">
        <f t="shared" si="63"/>
        <v>13</v>
      </c>
      <c r="J248" s="48">
        <v>4026</v>
      </c>
      <c r="K248" s="48">
        <v>616</v>
      </c>
      <c r="L248" s="48">
        <v>87778</v>
      </c>
      <c r="M248" s="52"/>
      <c r="N248" s="50">
        <f t="shared" si="64"/>
        <v>13987.471000000009</v>
      </c>
      <c r="O248" s="50">
        <f t="shared" si="64"/>
        <v>1298.2809999999988</v>
      </c>
      <c r="P248" s="53"/>
      <c r="Q248" s="23"/>
    </row>
    <row r="249" spans="1:17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12">
        <v>0</v>
      </c>
      <c r="G249" s="412">
        <v>2</v>
      </c>
      <c r="H249" s="412">
        <v>0</v>
      </c>
      <c r="I249" s="47">
        <f t="shared" si="63"/>
        <v>2</v>
      </c>
      <c r="J249" s="48">
        <v>0</v>
      </c>
      <c r="K249" s="48">
        <v>0</v>
      </c>
      <c r="L249" s="48">
        <v>0</v>
      </c>
      <c r="M249" s="52"/>
      <c r="N249" s="50">
        <f t="shared" si="64"/>
        <v>6104.5660000000034</v>
      </c>
      <c r="O249" s="50">
        <f>O227+(K249/1000)</f>
        <v>634.59499999999969</v>
      </c>
      <c r="P249" s="53"/>
      <c r="Q249" s="23"/>
    </row>
    <row r="250" spans="1:17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12">
        <v>1</v>
      </c>
      <c r="G250" s="412">
        <v>0</v>
      </c>
      <c r="H250" s="412">
        <v>0</v>
      </c>
      <c r="I250" s="47">
        <f t="shared" si="63"/>
        <v>2</v>
      </c>
      <c r="J250" s="48">
        <v>638</v>
      </c>
      <c r="K250" s="48">
        <v>0</v>
      </c>
      <c r="L250" s="48">
        <v>4430</v>
      </c>
      <c r="M250" s="52"/>
      <c r="N250" s="50">
        <f t="shared" si="64"/>
        <v>1571.8809999999992</v>
      </c>
      <c r="O250" s="50">
        <f t="shared" si="64"/>
        <v>10</v>
      </c>
      <c r="P250" s="53"/>
      <c r="Q250" s="23"/>
    </row>
    <row r="251" spans="1:17" s="24" customFormat="1" x14ac:dyDescent="0.2">
      <c r="A251" s="42" t="s">
        <v>110</v>
      </c>
      <c r="B251" s="43"/>
      <c r="C251" s="44"/>
      <c r="D251" s="45">
        <v>2</v>
      </c>
      <c r="E251" s="46">
        <v>0</v>
      </c>
      <c r="F251" s="46">
        <v>0</v>
      </c>
      <c r="G251" s="46">
        <v>10</v>
      </c>
      <c r="H251" s="46">
        <v>4</v>
      </c>
      <c r="I251" s="47">
        <f t="shared" si="63"/>
        <v>16</v>
      </c>
      <c r="J251" s="48">
        <v>3903</v>
      </c>
      <c r="K251" s="48">
        <v>570</v>
      </c>
      <c r="L251" s="48">
        <v>78238</v>
      </c>
      <c r="M251" s="52"/>
      <c r="N251" s="50">
        <f t="shared" si="64"/>
        <v>22457.199000000022</v>
      </c>
      <c r="O251" s="50">
        <f t="shared" si="64"/>
        <v>2991.773000000001</v>
      </c>
      <c r="P251" s="53"/>
      <c r="Q251" s="23"/>
    </row>
    <row r="252" spans="1:17" s="24" customFormat="1" x14ac:dyDescent="0.2">
      <c r="A252" s="42" t="s">
        <v>111</v>
      </c>
      <c r="B252" s="43"/>
      <c r="C252" s="44"/>
      <c r="D252" s="45">
        <v>1</v>
      </c>
      <c r="E252" s="46">
        <v>0</v>
      </c>
      <c r="F252" s="46">
        <v>1</v>
      </c>
      <c r="G252" s="46">
        <v>1</v>
      </c>
      <c r="H252" s="46">
        <v>0</v>
      </c>
      <c r="I252" s="55">
        <f t="shared" si="63"/>
        <v>3</v>
      </c>
      <c r="J252" s="48">
        <v>1545</v>
      </c>
      <c r="K252" s="48">
        <v>0</v>
      </c>
      <c r="L252" s="48">
        <v>2180</v>
      </c>
      <c r="M252" s="57"/>
      <c r="N252" s="50">
        <f t="shared" si="64"/>
        <v>1891.3734999999986</v>
      </c>
      <c r="O252" s="50">
        <f t="shared" si="64"/>
        <v>3.0960000000000005</v>
      </c>
      <c r="P252" s="58"/>
      <c r="Q252" s="23"/>
    </row>
    <row r="253" spans="1:17" s="24" customFormat="1" ht="14.25" x14ac:dyDescent="0.2">
      <c r="A253" s="59"/>
      <c r="B253" s="60"/>
      <c r="C253" s="61" t="s">
        <v>77</v>
      </c>
      <c r="D253" s="62">
        <f t="shared" ref="D253:I253" si="65">SUM(D246:D252)</f>
        <v>10</v>
      </c>
      <c r="E253" s="62">
        <f t="shared" si="65"/>
        <v>0</v>
      </c>
      <c r="F253" s="62">
        <f t="shared" si="65"/>
        <v>6</v>
      </c>
      <c r="G253" s="62">
        <f t="shared" si="65"/>
        <v>24</v>
      </c>
      <c r="H253" s="62">
        <f t="shared" si="65"/>
        <v>7</v>
      </c>
      <c r="I253" s="63">
        <f t="shared" si="65"/>
        <v>47</v>
      </c>
      <c r="J253" s="64">
        <f>SUM(J246:J252)</f>
        <v>17128</v>
      </c>
      <c r="K253" s="65">
        <f>SUM(K246:K252)</f>
        <v>2248</v>
      </c>
      <c r="L253" s="65">
        <f>SUM(L246:L252)</f>
        <v>438759</v>
      </c>
      <c r="M253" s="67"/>
      <c r="N253" s="68">
        <f>SUM(N246:N252)</f>
        <v>114542.05150000003</v>
      </c>
      <c r="O253" s="69">
        <f>SUM(O246:O252)</f>
        <v>10867.388000000003</v>
      </c>
      <c r="P253" s="70"/>
      <c r="Q253" s="71"/>
    </row>
    <row r="254" spans="1:17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</row>
    <row r="255" spans="1:17" s="24" customFormat="1" x14ac:dyDescent="0.2">
      <c r="A255" s="79" t="s">
        <v>112</v>
      </c>
      <c r="B255" s="80"/>
      <c r="C255" s="81"/>
      <c r="D255" s="413">
        <v>25</v>
      </c>
      <c r="E255" s="412">
        <v>22</v>
      </c>
      <c r="F255" s="412">
        <v>0</v>
      </c>
      <c r="G255" s="412">
        <v>44</v>
      </c>
      <c r="H255" s="46">
        <v>0</v>
      </c>
      <c r="I255" s="47">
        <f>SUM(D255:H255)</f>
        <v>91</v>
      </c>
      <c r="J255" s="82">
        <v>44021</v>
      </c>
      <c r="K255" s="82">
        <v>759850</v>
      </c>
      <c r="L255" s="82">
        <v>1441162</v>
      </c>
      <c r="M255" s="50"/>
      <c r="N255" s="83">
        <f t="shared" ref="N255:O257" si="66">N233+(J255/1000)</f>
        <v>438531.25599999964</v>
      </c>
      <c r="O255" s="50">
        <f t="shared" si="66"/>
        <v>825044.58800000011</v>
      </c>
      <c r="P255" s="53"/>
      <c r="Q255" s="23"/>
    </row>
    <row r="256" spans="1:17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2161</v>
      </c>
      <c r="K256" s="82">
        <v>1139</v>
      </c>
      <c r="L256" s="82">
        <v>16911</v>
      </c>
      <c r="M256" s="50"/>
      <c r="N256" s="83">
        <f t="shared" si="66"/>
        <v>586.68299999999999</v>
      </c>
      <c r="O256" s="50">
        <f t="shared" si="66"/>
        <v>468.09999999999985</v>
      </c>
      <c r="P256" s="53"/>
      <c r="Q256" s="23"/>
    </row>
    <row r="257" spans="1:17" s="24" customFormat="1" x14ac:dyDescent="0.2">
      <c r="A257" s="79" t="s">
        <v>113</v>
      </c>
      <c r="B257" s="80"/>
      <c r="C257" s="81"/>
      <c r="D257" s="45">
        <v>0</v>
      </c>
      <c r="E257" s="46">
        <v>0</v>
      </c>
      <c r="F257" s="46">
        <v>0</v>
      </c>
      <c r="G257" s="46">
        <v>24</v>
      </c>
      <c r="H257" s="46">
        <v>0</v>
      </c>
      <c r="I257" s="47">
        <f>SUM(D257:H257)</f>
        <v>24</v>
      </c>
      <c r="J257" s="82">
        <v>0</v>
      </c>
      <c r="K257" s="82">
        <v>0</v>
      </c>
      <c r="L257" s="82">
        <v>0</v>
      </c>
      <c r="M257" s="50"/>
      <c r="N257" s="83">
        <f t="shared" si="66"/>
        <v>59519.028000000006</v>
      </c>
      <c r="O257" s="50">
        <f t="shared" si="66"/>
        <v>65394.938000000031</v>
      </c>
      <c r="P257" s="53"/>
      <c r="Q257" s="23"/>
    </row>
    <row r="258" spans="1:17" s="24" customFormat="1" ht="14.25" x14ac:dyDescent="0.2">
      <c r="A258" s="59"/>
      <c r="B258" s="60"/>
      <c r="C258" s="61" t="s">
        <v>78</v>
      </c>
      <c r="D258" s="84">
        <f t="shared" ref="D258:L258" si="67">SUM(D255:D257)</f>
        <v>27</v>
      </c>
      <c r="E258" s="62">
        <f t="shared" si="67"/>
        <v>22</v>
      </c>
      <c r="F258" s="62">
        <f t="shared" si="67"/>
        <v>0</v>
      </c>
      <c r="G258" s="62">
        <f t="shared" si="67"/>
        <v>69</v>
      </c>
      <c r="H258" s="62">
        <f t="shared" si="67"/>
        <v>0</v>
      </c>
      <c r="I258" s="85">
        <f t="shared" si="67"/>
        <v>118</v>
      </c>
      <c r="J258" s="64">
        <f t="shared" si="67"/>
        <v>46182</v>
      </c>
      <c r="K258" s="65">
        <f t="shared" si="67"/>
        <v>760989</v>
      </c>
      <c r="L258" s="65">
        <f t="shared" si="67"/>
        <v>1458073</v>
      </c>
      <c r="M258" s="69"/>
      <c r="N258" s="68">
        <f>SUM(N255:N257)</f>
        <v>498636.96699999965</v>
      </c>
      <c r="O258" s="69">
        <f>SUM(O255:O257)</f>
        <v>890907.62600000016</v>
      </c>
      <c r="P258" s="70"/>
      <c r="Q258" s="71"/>
    </row>
    <row r="259" spans="1:17" s="24" customFormat="1" ht="14.25" x14ac:dyDescent="0.2">
      <c r="A259" s="86"/>
      <c r="B259" s="87" t="s">
        <v>79</v>
      </c>
      <c r="C259" s="88"/>
      <c r="D259" s="89">
        <f t="shared" ref="D259:L259" si="68">D253+D258</f>
        <v>37</v>
      </c>
      <c r="E259" s="90">
        <f t="shared" si="68"/>
        <v>22</v>
      </c>
      <c r="F259" s="90">
        <f t="shared" si="68"/>
        <v>6</v>
      </c>
      <c r="G259" s="90">
        <f t="shared" si="68"/>
        <v>93</v>
      </c>
      <c r="H259" s="90">
        <f t="shared" si="68"/>
        <v>7</v>
      </c>
      <c r="I259" s="91">
        <f t="shared" si="68"/>
        <v>165</v>
      </c>
      <c r="J259" s="92">
        <f t="shared" si="68"/>
        <v>63310</v>
      </c>
      <c r="K259" s="93">
        <f t="shared" si="68"/>
        <v>763237</v>
      </c>
      <c r="L259" s="93">
        <f t="shared" si="68"/>
        <v>1896832</v>
      </c>
      <c r="M259" s="94"/>
      <c r="N259" s="95">
        <f>N253+N258</f>
        <v>613179.01849999966</v>
      </c>
      <c r="O259" s="94">
        <f>O253+O258</f>
        <v>901775.0140000002</v>
      </c>
      <c r="P259" s="96"/>
      <c r="Q259" s="71"/>
    </row>
    <row r="260" spans="1:17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</row>
    <row r="261" spans="1:17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</row>
    <row r="262" spans="1:17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</row>
    <row r="263" spans="1:17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</row>
    <row r="264" spans="1:17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631168.01849999966</v>
      </c>
      <c r="O264" s="121">
        <f>O259+O260</f>
        <v>907917.0140000002</v>
      </c>
      <c r="P264" s="119"/>
      <c r="Q264" s="23"/>
    </row>
    <row r="265" spans="1:17" s="24" customFormat="1" ht="18.75" x14ac:dyDescent="0.2">
      <c r="A265" s="122" t="s">
        <v>185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</row>
    <row r="266" spans="1:17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</row>
    <row r="267" spans="1:17" s="24" customFormat="1" ht="14.25" x14ac:dyDescent="0.2">
      <c r="A267" s="136" t="s">
        <v>104</v>
      </c>
      <c r="B267" s="128"/>
      <c r="C267" s="129"/>
      <c r="D267" s="415" t="s">
        <v>158</v>
      </c>
      <c r="E267" s="414" t="s">
        <v>159</v>
      </c>
      <c r="F267" s="414" t="s">
        <v>160</v>
      </c>
      <c r="G267" s="414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</row>
    <row r="268" spans="1:17" s="24" customFormat="1" x14ac:dyDescent="0.2">
      <c r="A268" s="142" t="s">
        <v>105</v>
      </c>
      <c r="B268" s="143"/>
      <c r="C268" s="144"/>
      <c r="D268" s="75">
        <f t="shared" ref="D268:H274" si="69">D246</f>
        <v>0</v>
      </c>
      <c r="E268" s="76">
        <f t="shared" si="69"/>
        <v>0</v>
      </c>
      <c r="F268" s="76">
        <f t="shared" si="69"/>
        <v>0</v>
      </c>
      <c r="G268" s="76">
        <f t="shared" si="69"/>
        <v>2</v>
      </c>
      <c r="H268" s="76">
        <f t="shared" si="69"/>
        <v>0</v>
      </c>
      <c r="I268" s="145">
        <f t="shared" ref="I268:I274" si="70">SUM(D268:H268)</f>
        <v>2</v>
      </c>
      <c r="J268" s="146">
        <f t="shared" ref="J268:K274" si="71">J4+J26+J48+J70+J92+J114+J136+J158+J180+J202+J224+J246</f>
        <v>0</v>
      </c>
      <c r="K268" s="50">
        <f t="shared" si="71"/>
        <v>0</v>
      </c>
      <c r="L268" s="50">
        <f t="shared" ref="L268:L274" si="72">L4+L26+L48+L70+L92+L114+L136+L158+L180+L202+L224+L246</f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</row>
    <row r="269" spans="1:17" s="24" customFormat="1" x14ac:dyDescent="0.2">
      <c r="A269" s="142" t="s">
        <v>106</v>
      </c>
      <c r="B269" s="143"/>
      <c r="C269" s="144"/>
      <c r="D269" s="75">
        <f t="shared" si="69"/>
        <v>4</v>
      </c>
      <c r="E269" s="76">
        <f t="shared" si="69"/>
        <v>0</v>
      </c>
      <c r="F269" s="76">
        <f t="shared" si="69"/>
        <v>2</v>
      </c>
      <c r="G269" s="76">
        <f t="shared" si="69"/>
        <v>3</v>
      </c>
      <c r="H269" s="76">
        <f t="shared" si="69"/>
        <v>0</v>
      </c>
      <c r="I269" s="47">
        <f t="shared" si="70"/>
        <v>9</v>
      </c>
      <c r="J269" s="146">
        <f t="shared" si="71"/>
        <v>101006</v>
      </c>
      <c r="K269" s="50">
        <f t="shared" si="71"/>
        <v>15548</v>
      </c>
      <c r="L269" s="50">
        <f t="shared" si="72"/>
        <v>3243925</v>
      </c>
      <c r="M269" s="52"/>
      <c r="N269" s="50">
        <f t="shared" si="73"/>
        <v>49980.061999999998</v>
      </c>
      <c r="O269" s="50">
        <f t="shared" si="73"/>
        <v>4097.9230000000034</v>
      </c>
      <c r="P269" s="53"/>
      <c r="Q269" s="23"/>
    </row>
    <row r="270" spans="1:17" s="24" customFormat="1" x14ac:dyDescent="0.2">
      <c r="A270" s="142" t="s">
        <v>107</v>
      </c>
      <c r="B270" s="143"/>
      <c r="C270" s="144"/>
      <c r="D270" s="75">
        <f t="shared" si="69"/>
        <v>2</v>
      </c>
      <c r="E270" s="76">
        <f t="shared" si="69"/>
        <v>0</v>
      </c>
      <c r="F270" s="76">
        <f t="shared" si="69"/>
        <v>2</v>
      </c>
      <c r="G270" s="76">
        <f t="shared" si="69"/>
        <v>6</v>
      </c>
      <c r="H270" s="76">
        <f t="shared" si="69"/>
        <v>3</v>
      </c>
      <c r="I270" s="47">
        <f t="shared" si="70"/>
        <v>13</v>
      </c>
      <c r="J270" s="146">
        <f t="shared" si="71"/>
        <v>44634</v>
      </c>
      <c r="K270" s="50">
        <f t="shared" si="71"/>
        <v>7593</v>
      </c>
      <c r="L270" s="50">
        <f t="shared" si="72"/>
        <v>1015605</v>
      </c>
      <c r="M270" s="52"/>
      <c r="N270" s="50">
        <f t="shared" si="73"/>
        <v>13987.471000000009</v>
      </c>
      <c r="O270" s="50">
        <f t="shared" si="73"/>
        <v>1298.2809999999988</v>
      </c>
      <c r="P270" s="53"/>
      <c r="Q270" s="23"/>
    </row>
    <row r="271" spans="1:17" s="24" customFormat="1" x14ac:dyDescent="0.2">
      <c r="A271" s="142" t="s">
        <v>108</v>
      </c>
      <c r="B271" s="143"/>
      <c r="C271" s="144"/>
      <c r="D271" s="75">
        <f t="shared" si="69"/>
        <v>0</v>
      </c>
      <c r="E271" s="76">
        <f t="shared" si="69"/>
        <v>0</v>
      </c>
      <c r="F271" s="76">
        <f t="shared" si="69"/>
        <v>0</v>
      </c>
      <c r="G271" s="76">
        <f t="shared" si="69"/>
        <v>2</v>
      </c>
      <c r="H271" s="76">
        <f t="shared" si="69"/>
        <v>0</v>
      </c>
      <c r="I271" s="47">
        <f t="shared" si="70"/>
        <v>2</v>
      </c>
      <c r="J271" s="146">
        <f t="shared" si="71"/>
        <v>0</v>
      </c>
      <c r="K271" s="50">
        <f t="shared" si="71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</row>
    <row r="272" spans="1:17" s="24" customFormat="1" x14ac:dyDescent="0.2">
      <c r="A272" s="142" t="s">
        <v>109</v>
      </c>
      <c r="B272" s="143"/>
      <c r="C272" s="144"/>
      <c r="D272" s="75">
        <f t="shared" si="69"/>
        <v>1</v>
      </c>
      <c r="E272" s="76">
        <f t="shared" si="69"/>
        <v>0</v>
      </c>
      <c r="F272" s="76">
        <f t="shared" si="69"/>
        <v>1</v>
      </c>
      <c r="G272" s="76">
        <f t="shared" si="69"/>
        <v>0</v>
      </c>
      <c r="H272" s="76">
        <f t="shared" si="69"/>
        <v>0</v>
      </c>
      <c r="I272" s="47">
        <f t="shared" si="70"/>
        <v>2</v>
      </c>
      <c r="J272" s="146">
        <f t="shared" si="71"/>
        <v>6946</v>
      </c>
      <c r="K272" s="50">
        <f t="shared" si="71"/>
        <v>0</v>
      </c>
      <c r="L272" s="50">
        <f t="shared" si="72"/>
        <v>48093</v>
      </c>
      <c r="M272" s="52"/>
      <c r="N272" s="50">
        <f t="shared" si="73"/>
        <v>1571.8809999999992</v>
      </c>
      <c r="O272" s="50">
        <f t="shared" si="73"/>
        <v>10</v>
      </c>
      <c r="P272" s="53"/>
      <c r="Q272" s="23"/>
    </row>
    <row r="273" spans="1:17" s="24" customFormat="1" x14ac:dyDescent="0.2">
      <c r="A273" s="142" t="s">
        <v>110</v>
      </c>
      <c r="B273" s="143"/>
      <c r="C273" s="144"/>
      <c r="D273" s="75">
        <f t="shared" si="69"/>
        <v>2</v>
      </c>
      <c r="E273" s="76">
        <f t="shared" si="69"/>
        <v>0</v>
      </c>
      <c r="F273" s="76">
        <f t="shared" si="69"/>
        <v>0</v>
      </c>
      <c r="G273" s="76">
        <f t="shared" si="69"/>
        <v>10</v>
      </c>
      <c r="H273" s="76">
        <f t="shared" si="69"/>
        <v>4</v>
      </c>
      <c r="I273" s="47">
        <f t="shared" si="70"/>
        <v>16</v>
      </c>
      <c r="J273" s="146">
        <f t="shared" si="71"/>
        <v>76166</v>
      </c>
      <c r="K273" s="50">
        <f t="shared" si="71"/>
        <v>7217</v>
      </c>
      <c r="L273" s="50">
        <f t="shared" si="72"/>
        <v>1125560</v>
      </c>
      <c r="M273" s="52"/>
      <c r="N273" s="50">
        <f t="shared" si="73"/>
        <v>22457.199000000022</v>
      </c>
      <c r="O273" s="50">
        <f t="shared" si="73"/>
        <v>2991.773000000001</v>
      </c>
      <c r="P273" s="53"/>
      <c r="Q273" s="23"/>
    </row>
    <row r="274" spans="1:17" s="24" customFormat="1" x14ac:dyDescent="0.2">
      <c r="A274" s="142" t="s">
        <v>111</v>
      </c>
      <c r="B274" s="143"/>
      <c r="C274" s="144"/>
      <c r="D274" s="75">
        <f t="shared" si="69"/>
        <v>1</v>
      </c>
      <c r="E274" s="76">
        <f t="shared" si="69"/>
        <v>0</v>
      </c>
      <c r="F274" s="76">
        <f t="shared" si="69"/>
        <v>1</v>
      </c>
      <c r="G274" s="76">
        <f t="shared" si="69"/>
        <v>1</v>
      </c>
      <c r="H274" s="76">
        <f t="shared" si="69"/>
        <v>0</v>
      </c>
      <c r="I274" s="55">
        <f t="shared" si="70"/>
        <v>3</v>
      </c>
      <c r="J274" s="146">
        <f t="shared" si="71"/>
        <v>22844</v>
      </c>
      <c r="K274" s="147">
        <f t="shared" si="71"/>
        <v>108</v>
      </c>
      <c r="L274" s="147">
        <f t="shared" si="72"/>
        <v>30719</v>
      </c>
      <c r="M274" s="57"/>
      <c r="N274" s="50">
        <f t="shared" si="73"/>
        <v>1891.3734999999986</v>
      </c>
      <c r="O274" s="50">
        <f t="shared" si="73"/>
        <v>3.0960000000000005</v>
      </c>
      <c r="P274" s="58"/>
      <c r="Q274" s="23"/>
    </row>
    <row r="275" spans="1:17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10</v>
      </c>
      <c r="E275" s="151">
        <f t="shared" si="74"/>
        <v>0</v>
      </c>
      <c r="F275" s="151">
        <f t="shared" si="74"/>
        <v>6</v>
      </c>
      <c r="G275" s="151">
        <f t="shared" si="74"/>
        <v>24</v>
      </c>
      <c r="H275" s="151">
        <f t="shared" si="74"/>
        <v>7</v>
      </c>
      <c r="I275" s="152">
        <f t="shared" si="74"/>
        <v>47</v>
      </c>
      <c r="J275" s="153">
        <f t="shared" si="74"/>
        <v>251596</v>
      </c>
      <c r="K275" s="154">
        <f t="shared" si="74"/>
        <v>30466</v>
      </c>
      <c r="L275" s="155">
        <f t="shared" si="74"/>
        <v>5463902</v>
      </c>
      <c r="M275" s="156"/>
      <c r="N275" s="157">
        <f>SUM(N268:N274)</f>
        <v>114542.05150000003</v>
      </c>
      <c r="O275" s="158">
        <f>SUM(O268:O274)</f>
        <v>10867.388000000003</v>
      </c>
      <c r="P275" s="159"/>
      <c r="Q275" s="23"/>
    </row>
    <row r="276" spans="1:17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</row>
    <row r="277" spans="1:17" s="24" customFormat="1" x14ac:dyDescent="0.2">
      <c r="A277" s="163" t="s">
        <v>112</v>
      </c>
      <c r="B277" s="164"/>
      <c r="C277" s="165"/>
      <c r="D277" s="75">
        <f>D255</f>
        <v>25</v>
      </c>
      <c r="E277" s="76">
        <f>E255</f>
        <v>22</v>
      </c>
      <c r="F277" s="76">
        <f>F255</f>
        <v>0</v>
      </c>
      <c r="G277" s="76">
        <f>G255</f>
        <v>44</v>
      </c>
      <c r="H277" s="76">
        <f>H255</f>
        <v>0</v>
      </c>
      <c r="I277" s="47">
        <f>SUM(D277:H277)</f>
        <v>91</v>
      </c>
      <c r="J277" s="146">
        <f t="shared" ref="J277:L279" si="75">J13+J35+J57+J79+J101+J123+J145+J167+J189+J211+J233+J255</f>
        <v>472011</v>
      </c>
      <c r="K277" s="77">
        <f t="shared" si="75"/>
        <v>8802276</v>
      </c>
      <c r="L277" s="77">
        <f t="shared" si="75"/>
        <v>19137188</v>
      </c>
      <c r="M277" s="50"/>
      <c r="N277" s="83">
        <f t="shared" ref="N277:O279" si="76">N255</f>
        <v>438531.25599999964</v>
      </c>
      <c r="O277" s="50">
        <f t="shared" si="76"/>
        <v>825044.58800000011</v>
      </c>
      <c r="P277" s="53"/>
      <c r="Q277" s="23"/>
    </row>
    <row r="278" spans="1:17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58960</v>
      </c>
      <c r="K278" s="77">
        <f t="shared" si="75"/>
        <v>62338</v>
      </c>
      <c r="L278" s="77">
        <f t="shared" si="75"/>
        <v>240857</v>
      </c>
      <c r="M278" s="50"/>
      <c r="N278" s="83">
        <f t="shared" si="76"/>
        <v>586.68299999999999</v>
      </c>
      <c r="O278" s="50">
        <f t="shared" si="76"/>
        <v>468.09999999999985</v>
      </c>
      <c r="P278" s="53"/>
      <c r="Q278" s="23"/>
    </row>
    <row r="279" spans="1:17" s="24" customFormat="1" x14ac:dyDescent="0.2">
      <c r="A279" s="163" t="s">
        <v>113</v>
      </c>
      <c r="B279" s="164"/>
      <c r="C279" s="165"/>
      <c r="D279" s="75">
        <f>D257</f>
        <v>0</v>
      </c>
      <c r="E279" s="76">
        <f>E257</f>
        <v>0</v>
      </c>
      <c r="F279" s="76">
        <f>F257</f>
        <v>0</v>
      </c>
      <c r="G279" s="76">
        <f>G257</f>
        <v>24</v>
      </c>
      <c r="H279" s="76">
        <f>H257</f>
        <v>0</v>
      </c>
      <c r="I279" s="47">
        <f>SUM(D279:H279)</f>
        <v>24</v>
      </c>
      <c r="J279" s="146">
        <f t="shared" si="75"/>
        <v>0</v>
      </c>
      <c r="K279" s="77">
        <f t="shared" si="75"/>
        <v>0</v>
      </c>
      <c r="L279" s="77">
        <f t="shared" si="75"/>
        <v>0</v>
      </c>
      <c r="M279" s="50"/>
      <c r="N279" s="83">
        <f t="shared" si="76"/>
        <v>59519.028000000006</v>
      </c>
      <c r="O279" s="50">
        <f t="shared" si="76"/>
        <v>65394.938000000031</v>
      </c>
      <c r="P279" s="53"/>
      <c r="Q279" s="23"/>
    </row>
    <row r="280" spans="1:17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27</v>
      </c>
      <c r="E280" s="151">
        <f t="shared" si="77"/>
        <v>22</v>
      </c>
      <c r="F280" s="151">
        <f t="shared" si="77"/>
        <v>0</v>
      </c>
      <c r="G280" s="151">
        <f t="shared" si="77"/>
        <v>69</v>
      </c>
      <c r="H280" s="151">
        <f t="shared" si="77"/>
        <v>0</v>
      </c>
      <c r="I280" s="152">
        <f t="shared" si="77"/>
        <v>118</v>
      </c>
      <c r="J280" s="153">
        <f t="shared" si="77"/>
        <v>530971</v>
      </c>
      <c r="K280" s="154">
        <f t="shared" si="77"/>
        <v>8864614</v>
      </c>
      <c r="L280" s="154">
        <f t="shared" si="77"/>
        <v>19378045</v>
      </c>
      <c r="M280" s="158"/>
      <c r="N280" s="157">
        <f>SUM(N277:N279)</f>
        <v>498636.96699999965</v>
      </c>
      <c r="O280" s="158">
        <f>SUM(O277:O279)</f>
        <v>890907.62600000016</v>
      </c>
      <c r="P280" s="159"/>
      <c r="Q280" s="23"/>
    </row>
    <row r="281" spans="1:17" s="24" customFormat="1" ht="14.25" x14ac:dyDescent="0.2">
      <c r="A281" s="170"/>
      <c r="B281" s="171" t="s">
        <v>79</v>
      </c>
      <c r="C281" s="172"/>
      <c r="D281" s="89">
        <f t="shared" ref="D281:L281" si="78">D275+D280</f>
        <v>37</v>
      </c>
      <c r="E281" s="90">
        <f t="shared" si="78"/>
        <v>22</v>
      </c>
      <c r="F281" s="90">
        <f t="shared" si="78"/>
        <v>6</v>
      </c>
      <c r="G281" s="90">
        <f t="shared" si="78"/>
        <v>93</v>
      </c>
      <c r="H281" s="90">
        <f t="shared" si="78"/>
        <v>7</v>
      </c>
      <c r="I281" s="91">
        <f t="shared" si="78"/>
        <v>165</v>
      </c>
      <c r="J281" s="92">
        <f t="shared" si="78"/>
        <v>782567</v>
      </c>
      <c r="K281" s="93">
        <f t="shared" si="78"/>
        <v>8895080</v>
      </c>
      <c r="L281" s="93">
        <f t="shared" si="78"/>
        <v>24841947</v>
      </c>
      <c r="M281" s="94"/>
      <c r="N281" s="95">
        <f>N275+N280</f>
        <v>613179.01849999966</v>
      </c>
      <c r="O281" s="94">
        <f>O275+O280</f>
        <v>901775.0140000002</v>
      </c>
      <c r="P281" s="96"/>
      <c r="Q281" s="23"/>
    </row>
    <row r="282" spans="1:17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</row>
    <row r="283" spans="1:17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</row>
    <row r="284" spans="1:17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</row>
    <row r="285" spans="1:17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</row>
    <row r="286" spans="1:17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631168.01849999966</v>
      </c>
      <c r="O286" s="195">
        <f>O281+O282</f>
        <v>907917.0140000002</v>
      </c>
      <c r="P286" s="196"/>
      <c r="Q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7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24520</v>
      </c>
      <c r="K433" s="209">
        <f>K11</f>
        <v>2592</v>
      </c>
      <c r="L433" s="209">
        <f>L11</f>
        <v>494565</v>
      </c>
      <c r="M433" s="210"/>
      <c r="N433" s="25"/>
      <c r="O433" s="25">
        <v>32</v>
      </c>
      <c r="P433" s="25"/>
    </row>
    <row r="434" spans="1:17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18383</v>
      </c>
      <c r="K434" s="209">
        <f>K33</f>
        <v>2197</v>
      </c>
      <c r="L434" s="209">
        <f>L33</f>
        <v>353732</v>
      </c>
      <c r="M434" s="210"/>
      <c r="N434" s="25"/>
      <c r="O434" s="25">
        <v>54</v>
      </c>
      <c r="P434" s="25"/>
    </row>
    <row r="435" spans="1:17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22409</v>
      </c>
      <c r="K435" s="209">
        <f>K55</f>
        <v>2516</v>
      </c>
      <c r="L435" s="209">
        <f>L55</f>
        <v>441648</v>
      </c>
      <c r="M435" s="210"/>
      <c r="N435" s="25"/>
      <c r="O435" s="25">
        <v>76</v>
      </c>
      <c r="P435" s="25"/>
    </row>
    <row r="436" spans="1:17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19563</v>
      </c>
      <c r="K436" s="209">
        <f>K77</f>
        <v>2613</v>
      </c>
      <c r="L436" s="209">
        <f>L77</f>
        <v>442766</v>
      </c>
      <c r="M436" s="210"/>
      <c r="N436" s="25"/>
      <c r="O436" s="25">
        <v>98</v>
      </c>
      <c r="P436" s="25"/>
    </row>
    <row r="437" spans="1:17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21841</v>
      </c>
      <c r="K437" s="209">
        <f>K99</f>
        <v>2809</v>
      </c>
      <c r="L437" s="209">
        <f>L99</f>
        <v>459069</v>
      </c>
      <c r="M437" s="210"/>
      <c r="N437" s="25"/>
      <c r="O437" s="25">
        <v>120</v>
      </c>
      <c r="P437" s="25"/>
    </row>
    <row r="438" spans="1:17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19657</v>
      </c>
      <c r="K438" s="209">
        <f>K121</f>
        <v>2261</v>
      </c>
      <c r="L438" s="209">
        <f>L121</f>
        <v>394589</v>
      </c>
      <c r="M438" s="210"/>
      <c r="N438" s="25"/>
      <c r="O438" s="25">
        <v>142</v>
      </c>
      <c r="P438" s="25"/>
    </row>
    <row r="439" spans="1:17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21719</v>
      </c>
      <c r="K439" s="209">
        <f>K143</f>
        <v>2931</v>
      </c>
      <c r="L439" s="209">
        <f>L143</f>
        <v>498030</v>
      </c>
      <c r="M439" s="210"/>
      <c r="N439" s="25"/>
      <c r="O439" s="25">
        <v>164</v>
      </c>
      <c r="P439" s="25"/>
    </row>
    <row r="440" spans="1:17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21697</v>
      </c>
      <c r="K440" s="209">
        <f>K165</f>
        <v>2776</v>
      </c>
      <c r="L440" s="209">
        <f>L165</f>
        <v>521652</v>
      </c>
      <c r="M440" s="210"/>
      <c r="N440" s="25"/>
      <c r="O440" s="25">
        <v>186</v>
      </c>
      <c r="P440" s="25"/>
      <c r="Q440" s="211"/>
    </row>
    <row r="441" spans="1:17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20459</v>
      </c>
      <c r="K441" s="209">
        <f>K187</f>
        <v>2474</v>
      </c>
      <c r="L441" s="209">
        <f>L187</f>
        <v>457649</v>
      </c>
      <c r="M441" s="210"/>
      <c r="N441" s="25"/>
      <c r="O441" s="25">
        <f>O440+22</f>
        <v>208</v>
      </c>
      <c r="P441" s="25"/>
    </row>
    <row r="442" spans="1:17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24521</v>
      </c>
      <c r="K442" s="209">
        <f>K209</f>
        <v>2539</v>
      </c>
      <c r="L442" s="209">
        <f>L209</f>
        <v>510374</v>
      </c>
      <c r="M442" s="210"/>
      <c r="N442" s="25"/>
      <c r="O442" s="25">
        <f>O441+22</f>
        <v>230</v>
      </c>
      <c r="P442" s="25"/>
    </row>
    <row r="443" spans="1:17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19699</v>
      </c>
      <c r="K443" s="209">
        <f>K231</f>
        <v>2510</v>
      </c>
      <c r="L443" s="209">
        <f>L231</f>
        <v>451069</v>
      </c>
      <c r="M443" s="210"/>
      <c r="N443" s="25"/>
      <c r="O443" s="25">
        <f>O442+22</f>
        <v>252</v>
      </c>
      <c r="P443" s="25"/>
    </row>
    <row r="444" spans="1:17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17128</v>
      </c>
      <c r="K444" s="209">
        <f>K253</f>
        <v>2248</v>
      </c>
      <c r="L444" s="209">
        <f>L253</f>
        <v>438759</v>
      </c>
      <c r="M444" s="210"/>
      <c r="N444" s="25"/>
      <c r="O444" s="25">
        <f>O443+22</f>
        <v>274</v>
      </c>
      <c r="P444" s="25"/>
    </row>
    <row r="445" spans="1:17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7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7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7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0">G433+5</f>
        <v>37</v>
      </c>
      <c r="H449" s="207">
        <v>49</v>
      </c>
      <c r="I449" s="208" t="s">
        <v>35</v>
      </c>
      <c r="J449" s="209">
        <f>J16</f>
        <v>36020</v>
      </c>
      <c r="K449" s="209">
        <f>K16</f>
        <v>635703</v>
      </c>
      <c r="L449" s="209">
        <f>L16</f>
        <v>1794461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0"/>
        <v>59</v>
      </c>
      <c r="H450" s="207">
        <f t="shared" ref="H450:H460" si="81">H449+29</f>
        <v>78</v>
      </c>
      <c r="I450" s="208" t="s">
        <v>36</v>
      </c>
      <c r="J450" s="209">
        <f>J38</f>
        <v>36692</v>
      </c>
      <c r="K450" s="209">
        <f>K38</f>
        <v>618381</v>
      </c>
      <c r="L450" s="209">
        <f>L38</f>
        <v>1803921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0"/>
        <v>81</v>
      </c>
      <c r="H451" s="207">
        <f t="shared" si="81"/>
        <v>107</v>
      </c>
      <c r="I451" s="208" t="s">
        <v>37</v>
      </c>
      <c r="J451" s="209">
        <f>J60</f>
        <v>41872</v>
      </c>
      <c r="K451" s="209">
        <f>K60</f>
        <v>691606</v>
      </c>
      <c r="L451" s="209">
        <f>L60</f>
        <v>1897828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0"/>
        <v>103</v>
      </c>
      <c r="H452" s="207">
        <f t="shared" si="81"/>
        <v>136</v>
      </c>
      <c r="I452" s="208" t="s">
        <v>38</v>
      </c>
      <c r="J452" s="209">
        <f>J82</f>
        <v>45161</v>
      </c>
      <c r="K452" s="209">
        <f>K82</f>
        <v>728279</v>
      </c>
      <c r="L452" s="209">
        <f>L82</f>
        <v>1717050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0"/>
        <v>125</v>
      </c>
      <c r="H453" s="207">
        <f t="shared" si="81"/>
        <v>165</v>
      </c>
      <c r="I453" s="208" t="s">
        <v>39</v>
      </c>
      <c r="J453" s="209">
        <f>J104</f>
        <v>48994</v>
      </c>
      <c r="K453" s="209">
        <f>K104</f>
        <v>784917</v>
      </c>
      <c r="L453" s="209">
        <f>L104</f>
        <v>1790871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0"/>
        <v>147</v>
      </c>
      <c r="H454" s="207">
        <f t="shared" si="81"/>
        <v>194</v>
      </c>
      <c r="I454" s="208" t="s">
        <v>40</v>
      </c>
      <c r="J454" s="209">
        <f>J126</f>
        <v>49755</v>
      </c>
      <c r="K454" s="209">
        <f>K126</f>
        <v>720226</v>
      </c>
      <c r="L454" s="209">
        <f>L126</f>
        <v>1814693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0"/>
        <v>169</v>
      </c>
      <c r="H455" s="207">
        <f t="shared" si="81"/>
        <v>223</v>
      </c>
      <c r="I455" s="208" t="s">
        <v>41</v>
      </c>
      <c r="J455" s="209">
        <f>J148</f>
        <v>57061</v>
      </c>
      <c r="K455" s="209">
        <f>K148</f>
        <v>893986</v>
      </c>
      <c r="L455" s="209">
        <f>L148</f>
        <v>1405709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0"/>
        <v>191</v>
      </c>
      <c r="H456" s="207">
        <f t="shared" si="81"/>
        <v>252</v>
      </c>
      <c r="I456" s="208" t="s">
        <v>42</v>
      </c>
      <c r="J456" s="209">
        <f>J170</f>
        <v>49705</v>
      </c>
      <c r="K456" s="209">
        <f>K170</f>
        <v>830128</v>
      </c>
      <c r="L456" s="209">
        <f>L170</f>
        <v>1276311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0"/>
        <v>213</v>
      </c>
      <c r="H457" s="207">
        <f t="shared" si="81"/>
        <v>281</v>
      </c>
      <c r="I457" s="208" t="s">
        <v>43</v>
      </c>
      <c r="J457" s="209">
        <f>J192</f>
        <v>31378</v>
      </c>
      <c r="K457" s="209">
        <f>K192</f>
        <v>674711</v>
      </c>
      <c r="L457" s="209">
        <f>L192</f>
        <v>1236234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0"/>
        <v>235</v>
      </c>
      <c r="H458" s="207">
        <f t="shared" si="81"/>
        <v>310</v>
      </c>
      <c r="I458" s="208" t="s">
        <v>44</v>
      </c>
      <c r="J458" s="209">
        <f>J214</f>
        <v>39307</v>
      </c>
      <c r="K458" s="209">
        <f>K214</f>
        <v>791946</v>
      </c>
      <c r="L458" s="209">
        <f>L214</f>
        <v>1610249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0"/>
        <v>257</v>
      </c>
      <c r="H459" s="207">
        <f t="shared" si="81"/>
        <v>339</v>
      </c>
      <c r="I459" s="208" t="s">
        <v>45</v>
      </c>
      <c r="J459" s="209">
        <f>J236</f>
        <v>48844</v>
      </c>
      <c r="K459" s="209">
        <f>K236</f>
        <v>733742</v>
      </c>
      <c r="L459" s="209">
        <f>L236</f>
        <v>1572645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0"/>
        <v>279</v>
      </c>
      <c r="H460" s="207">
        <f t="shared" si="81"/>
        <v>368</v>
      </c>
      <c r="I460" s="208" t="s">
        <v>46</v>
      </c>
      <c r="J460" s="209">
        <f>J258</f>
        <v>46182</v>
      </c>
      <c r="K460" s="209">
        <f>K258</f>
        <v>760989</v>
      </c>
      <c r="L460" s="209">
        <f>L258</f>
        <v>1458073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8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60540</v>
      </c>
      <c r="K465" s="209">
        <f>K17</f>
        <v>638295</v>
      </c>
      <c r="L465" s="209">
        <f>L17</f>
        <v>2289026</v>
      </c>
      <c r="M465" s="210"/>
      <c r="N465" s="25"/>
      <c r="O465" s="25"/>
      <c r="P465" s="25"/>
    </row>
    <row r="466" spans="1:28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2">H465+29</f>
        <v>81</v>
      </c>
      <c r="I466" s="208" t="s">
        <v>36</v>
      </c>
      <c r="J466" s="209">
        <f>J39</f>
        <v>55075</v>
      </c>
      <c r="K466" s="209">
        <f>K39</f>
        <v>620578</v>
      </c>
      <c r="L466" s="209">
        <f>L39</f>
        <v>2157653</v>
      </c>
      <c r="M466" s="210"/>
      <c r="N466" s="25"/>
      <c r="O466" s="25"/>
      <c r="P466" s="25"/>
    </row>
    <row r="467" spans="1:28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3">G451+1</f>
        <v>82</v>
      </c>
      <c r="H467" s="207">
        <f t="shared" si="82"/>
        <v>110</v>
      </c>
      <c r="I467" s="208" t="s">
        <v>37</v>
      </c>
      <c r="J467" s="209">
        <f>J61</f>
        <v>64281</v>
      </c>
      <c r="K467" s="209">
        <f>K61</f>
        <v>694122</v>
      </c>
      <c r="L467" s="209">
        <f>L61</f>
        <v>2339476</v>
      </c>
      <c r="M467" s="210"/>
      <c r="N467" s="25"/>
      <c r="O467" s="25"/>
      <c r="P467" s="25"/>
    </row>
    <row r="468" spans="1:28" s="24" customFormat="1" x14ac:dyDescent="0.2">
      <c r="A468" s="25"/>
      <c r="B468" s="25"/>
      <c r="C468" s="25"/>
      <c r="D468" s="25"/>
      <c r="E468" s="25"/>
      <c r="F468" s="25"/>
      <c r="G468" s="25">
        <f t="shared" si="83"/>
        <v>104</v>
      </c>
      <c r="H468" s="207">
        <f t="shared" si="82"/>
        <v>139</v>
      </c>
      <c r="I468" s="208" t="s">
        <v>38</v>
      </c>
      <c r="J468" s="209">
        <f>J83</f>
        <v>64724</v>
      </c>
      <c r="K468" s="209">
        <f>K83</f>
        <v>730892</v>
      </c>
      <c r="L468" s="209">
        <f>L83</f>
        <v>2159816</v>
      </c>
      <c r="M468" s="210"/>
      <c r="N468" s="25"/>
      <c r="O468" s="25"/>
      <c r="P468" s="25"/>
    </row>
    <row r="469" spans="1:28" s="24" customFormat="1" x14ac:dyDescent="0.2">
      <c r="A469" s="25"/>
      <c r="B469" s="25"/>
      <c r="C469" s="25"/>
      <c r="D469" s="25"/>
      <c r="E469" s="25"/>
      <c r="F469" s="25"/>
      <c r="G469" s="25">
        <f t="shared" si="83"/>
        <v>126</v>
      </c>
      <c r="H469" s="207">
        <f t="shared" si="82"/>
        <v>168</v>
      </c>
      <c r="I469" s="208" t="s">
        <v>39</v>
      </c>
      <c r="J469" s="209">
        <f>J105</f>
        <v>70835</v>
      </c>
      <c r="K469" s="209">
        <f>K105</f>
        <v>787726</v>
      </c>
      <c r="L469" s="209">
        <f>L105</f>
        <v>2249940</v>
      </c>
      <c r="M469" s="210"/>
      <c r="N469" s="25"/>
      <c r="O469" s="25"/>
      <c r="P469" s="25"/>
    </row>
    <row r="470" spans="1:28" s="24" customFormat="1" x14ac:dyDescent="0.2">
      <c r="A470" s="25"/>
      <c r="B470" s="25"/>
      <c r="C470" s="25"/>
      <c r="D470" s="25"/>
      <c r="E470" s="25"/>
      <c r="F470" s="25"/>
      <c r="G470" s="25">
        <f t="shared" si="83"/>
        <v>148</v>
      </c>
      <c r="H470" s="207">
        <f t="shared" si="82"/>
        <v>197</v>
      </c>
      <c r="I470" s="208" t="s">
        <v>40</v>
      </c>
      <c r="J470" s="209">
        <f>J127</f>
        <v>69412</v>
      </c>
      <c r="K470" s="209">
        <f>K127</f>
        <v>722487</v>
      </c>
      <c r="L470" s="209">
        <f>L127</f>
        <v>2209282</v>
      </c>
      <c r="M470" s="210"/>
      <c r="N470" s="25"/>
      <c r="O470" s="25"/>
      <c r="P470" s="25"/>
    </row>
    <row r="471" spans="1:28" s="24" customFormat="1" x14ac:dyDescent="0.2">
      <c r="A471" s="25"/>
      <c r="B471" s="25"/>
      <c r="C471" s="25"/>
      <c r="D471" s="25"/>
      <c r="E471" s="25"/>
      <c r="F471" s="25"/>
      <c r="G471" s="25">
        <f t="shared" si="83"/>
        <v>170</v>
      </c>
      <c r="H471" s="207">
        <f t="shared" si="82"/>
        <v>226</v>
      </c>
      <c r="I471" s="208" t="s">
        <v>41</v>
      </c>
      <c r="J471" s="209">
        <f>J149</f>
        <v>78780</v>
      </c>
      <c r="K471" s="209">
        <f>K149</f>
        <v>896917</v>
      </c>
      <c r="L471" s="209">
        <f>L149</f>
        <v>1903739</v>
      </c>
      <c r="M471" s="210"/>
      <c r="N471" s="25"/>
      <c r="O471" s="25"/>
      <c r="P471" s="25"/>
    </row>
    <row r="472" spans="1:28" s="24" customFormat="1" x14ac:dyDescent="0.2">
      <c r="A472" s="25"/>
      <c r="B472" s="25"/>
      <c r="C472" s="25"/>
      <c r="D472" s="25"/>
      <c r="E472" s="25"/>
      <c r="F472" s="25"/>
      <c r="G472" s="25">
        <f t="shared" si="83"/>
        <v>192</v>
      </c>
      <c r="H472" s="207">
        <f t="shared" si="82"/>
        <v>255</v>
      </c>
      <c r="I472" s="208" t="s">
        <v>42</v>
      </c>
      <c r="J472" s="209">
        <f>J171</f>
        <v>71402</v>
      </c>
      <c r="K472" s="209">
        <f>K171</f>
        <v>832904</v>
      </c>
      <c r="L472" s="209">
        <f>L171</f>
        <v>1797963</v>
      </c>
      <c r="M472" s="210"/>
      <c r="N472" s="25"/>
      <c r="O472" s="25"/>
      <c r="P472" s="25"/>
    </row>
    <row r="473" spans="1:28" s="24" customFormat="1" x14ac:dyDescent="0.2">
      <c r="A473" s="25"/>
      <c r="B473" s="25"/>
      <c r="C473" s="25"/>
      <c r="D473" s="25"/>
      <c r="E473" s="25"/>
      <c r="F473" s="25"/>
      <c r="G473" s="25">
        <f t="shared" si="83"/>
        <v>214</v>
      </c>
      <c r="H473" s="207">
        <f t="shared" si="82"/>
        <v>284</v>
      </c>
      <c r="I473" s="208" t="s">
        <v>43</v>
      </c>
      <c r="J473" s="209">
        <f>J193</f>
        <v>51837</v>
      </c>
      <c r="K473" s="209">
        <f>K193</f>
        <v>677185</v>
      </c>
      <c r="L473" s="209">
        <f>L193</f>
        <v>1693883</v>
      </c>
      <c r="M473" s="210"/>
      <c r="N473" s="25"/>
      <c r="O473" s="25"/>
      <c r="P473" s="25"/>
    </row>
    <row r="474" spans="1:28" s="24" customFormat="1" x14ac:dyDescent="0.2">
      <c r="A474" s="25"/>
      <c r="B474" s="25"/>
      <c r="C474" s="25"/>
      <c r="D474" s="25"/>
      <c r="E474" s="25"/>
      <c r="F474" s="25"/>
      <c r="G474" s="25">
        <f t="shared" si="83"/>
        <v>236</v>
      </c>
      <c r="H474" s="207">
        <f t="shared" si="82"/>
        <v>313</v>
      </c>
      <c r="I474" s="208" t="s">
        <v>44</v>
      </c>
      <c r="J474" s="209">
        <f>J215</f>
        <v>63828</v>
      </c>
      <c r="K474" s="209">
        <f>K215</f>
        <v>794485</v>
      </c>
      <c r="L474" s="209">
        <f>L215</f>
        <v>2120623</v>
      </c>
      <c r="M474" s="210"/>
      <c r="N474" s="25"/>
      <c r="O474" s="25"/>
      <c r="P474" s="25"/>
    </row>
    <row r="475" spans="1:28" s="24" customFormat="1" x14ac:dyDescent="0.2">
      <c r="A475" s="25"/>
      <c r="B475" s="25"/>
      <c r="C475" s="25"/>
      <c r="D475" s="25"/>
      <c r="E475" s="25"/>
      <c r="F475" s="25"/>
      <c r="G475" s="25">
        <f t="shared" si="83"/>
        <v>258</v>
      </c>
      <c r="H475" s="207">
        <f t="shared" si="82"/>
        <v>342</v>
      </c>
      <c r="I475" s="208" t="s">
        <v>45</v>
      </c>
      <c r="J475" s="209">
        <f>J237</f>
        <v>68543</v>
      </c>
      <c r="K475" s="209">
        <f>K237</f>
        <v>736252</v>
      </c>
      <c r="L475" s="209">
        <f>L237</f>
        <v>2023714</v>
      </c>
      <c r="M475" s="210"/>
      <c r="N475" s="25"/>
      <c r="O475" s="25"/>
      <c r="P475" s="25"/>
    </row>
    <row r="476" spans="1:28" s="24" customFormat="1" x14ac:dyDescent="0.2">
      <c r="A476" s="25"/>
      <c r="B476" s="25"/>
      <c r="C476" s="25"/>
      <c r="D476" s="25"/>
      <c r="E476" s="25"/>
      <c r="F476" s="25"/>
      <c r="G476" s="25">
        <f t="shared" si="83"/>
        <v>280</v>
      </c>
      <c r="H476" s="207">
        <f t="shared" si="82"/>
        <v>371</v>
      </c>
      <c r="I476" s="208" t="s">
        <v>46</v>
      </c>
      <c r="J476" s="209">
        <f>J259</f>
        <v>63310</v>
      </c>
      <c r="K476" s="209">
        <f>K259</f>
        <v>763237</v>
      </c>
      <c r="L476" s="209">
        <f>L259</f>
        <v>1896832</v>
      </c>
      <c r="M476" s="210"/>
      <c r="N476" s="25"/>
      <c r="O476" s="25"/>
      <c r="P476" s="25"/>
    </row>
    <row r="477" spans="1:28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8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8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8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B480" s="24">
        <f>457</f>
        <v>457</v>
      </c>
    </row>
  </sheetData>
  <mergeCells count="2">
    <mergeCell ref="A1:C1"/>
    <mergeCell ref="A23:C23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8E32-558C-4D13-A00A-51F2619090D8}">
  <sheetPr>
    <tabColor theme="0"/>
  </sheetPr>
  <dimension ref="A1:R490"/>
  <sheetViews>
    <sheetView showGridLines="0" topLeftCell="A25" zoomScaleNormal="100" workbookViewId="0">
      <selection activeCell="N60" sqref="N60"/>
    </sheetView>
  </sheetViews>
  <sheetFormatPr defaultRowHeight="12.75" x14ac:dyDescent="0.2"/>
  <cols>
    <col min="1" max="1" width="9.140625" style="25"/>
    <col min="2" max="2" width="11.7109375" style="25" customWidth="1"/>
    <col min="3" max="9" width="9.140625" style="25"/>
    <col min="10" max="10" width="10.7109375" style="25" bestFit="1" customWidth="1"/>
    <col min="11" max="11" width="11" style="25" bestFit="1" customWidth="1"/>
    <col min="12" max="12" width="14.140625" style="25" customWidth="1"/>
    <col min="13" max="13" width="9.140625" style="25"/>
    <col min="14" max="14" width="9.7109375" style="25" customWidth="1"/>
    <col min="15" max="15" width="10.7109375" style="25" customWidth="1"/>
    <col min="16" max="16384" width="9.140625" style="25"/>
  </cols>
  <sheetData>
    <row r="1" spans="1:18" ht="23.25" x14ac:dyDescent="0.35">
      <c r="A1" s="120">
        <v>39451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11"/>
      <c r="R1" s="11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11"/>
      <c r="R2" s="11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11"/>
      <c r="R3" s="11"/>
    </row>
    <row r="4" spans="1:18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47">
        <f>SUM(D4:H4)</f>
        <v>2</v>
      </c>
      <c r="J4" s="48">
        <v>1450</v>
      </c>
      <c r="K4" s="48">
        <v>130</v>
      </c>
      <c r="L4" s="48">
        <v>112209</v>
      </c>
      <c r="M4" s="49"/>
      <c r="N4" s="50">
        <f>'2007'!N257+(J4/1000)</f>
        <v>18518.405000000006</v>
      </c>
      <c r="O4" s="50">
        <f>'2007'!O257+(K4/1000)</f>
        <v>1831.2940000000003</v>
      </c>
      <c r="P4" s="51"/>
      <c r="Q4" s="11"/>
      <c r="R4" s="11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ref="I5:I11" si="0">SUM(D5:H5)</f>
        <v>6</v>
      </c>
      <c r="J5" s="48">
        <v>14885</v>
      </c>
      <c r="K5" s="48">
        <v>1327</v>
      </c>
      <c r="L5" s="48">
        <v>273511</v>
      </c>
      <c r="M5" s="52"/>
      <c r="N5" s="50">
        <f>'2007'!N258+(J5/1000)</f>
        <v>47008.784</v>
      </c>
      <c r="O5" s="50">
        <f>'2007'!O258+(K5/1000)</f>
        <v>3733.5070000000028</v>
      </c>
      <c r="P5" s="53"/>
      <c r="Q5" s="83"/>
      <c r="R5" s="11"/>
    </row>
    <row r="6" spans="1:18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705</v>
      </c>
      <c r="K6" s="48">
        <v>0</v>
      </c>
      <c r="L6" s="48">
        <v>0</v>
      </c>
      <c r="M6" s="52"/>
      <c r="N6" s="50">
        <f>'2007'!N259+(J6/1000)</f>
        <v>294.71499999999975</v>
      </c>
      <c r="O6" s="50">
        <f>'2007'!O259+(K6/1000)</f>
        <v>0</v>
      </c>
      <c r="P6" s="53"/>
      <c r="Q6" s="11"/>
      <c r="R6" s="11"/>
    </row>
    <row r="7" spans="1:18" x14ac:dyDescent="0.2">
      <c r="A7" s="42" t="s">
        <v>107</v>
      </c>
      <c r="B7" s="43"/>
      <c r="C7" s="44"/>
      <c r="D7" s="45">
        <v>3</v>
      </c>
      <c r="E7" s="46">
        <v>0</v>
      </c>
      <c r="F7" s="46">
        <v>1</v>
      </c>
      <c r="G7" s="46">
        <v>2</v>
      </c>
      <c r="H7" s="46">
        <v>3</v>
      </c>
      <c r="I7" s="47">
        <f t="shared" si="0"/>
        <v>9</v>
      </c>
      <c r="J7" s="48">
        <v>9467</v>
      </c>
      <c r="K7" s="48">
        <v>989</v>
      </c>
      <c r="L7" s="48">
        <v>208579</v>
      </c>
      <c r="M7" s="52"/>
      <c r="N7" s="50">
        <f>'2007'!N260+(J7/1000)</f>
        <v>12800.256000000005</v>
      </c>
      <c r="O7" s="50">
        <f>'2007'!O260+(K7/1000)</f>
        <v>1104.0369999999994</v>
      </c>
      <c r="P7" s="53"/>
      <c r="Q7" s="11"/>
      <c r="R7" s="11"/>
    </row>
    <row r="8" spans="1:18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2657</v>
      </c>
      <c r="K8" s="48">
        <v>324</v>
      </c>
      <c r="L8" s="48">
        <v>78232</v>
      </c>
      <c r="M8" s="52"/>
      <c r="N8" s="50">
        <f>'2007'!N261+(J8/1000)</f>
        <v>5898.7320000000027</v>
      </c>
      <c r="O8" s="50">
        <f>'2007'!O261+(K8/1000)</f>
        <v>612.0029999999997</v>
      </c>
      <c r="P8" s="53"/>
      <c r="Q8" s="11"/>
      <c r="R8" s="11"/>
    </row>
    <row r="9" spans="1:18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'2007'!N262+(J9/1000)</f>
        <v>1518.1</v>
      </c>
      <c r="O9" s="50">
        <f>'2007'!O262+(K9/1000)</f>
        <v>10</v>
      </c>
      <c r="P9" s="53"/>
      <c r="Q9" s="11"/>
      <c r="R9" s="11"/>
    </row>
    <row r="10" spans="1:18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1</v>
      </c>
      <c r="H10" s="46">
        <v>3</v>
      </c>
      <c r="I10" s="47">
        <f t="shared" si="0"/>
        <v>10</v>
      </c>
      <c r="J10" s="48">
        <v>33166</v>
      </c>
      <c r="K10" s="48">
        <v>4219</v>
      </c>
      <c r="L10" s="48">
        <v>419996</v>
      </c>
      <c r="M10" s="52"/>
      <c r="N10" s="50">
        <f>'2007'!N263+(J10/1000)</f>
        <v>17866.197000000011</v>
      </c>
      <c r="O10" s="50">
        <f>'2007'!O263+(K10/1000)</f>
        <v>2175.4390000000003</v>
      </c>
      <c r="P10" s="53"/>
      <c r="Q10" s="11"/>
      <c r="R10" s="11"/>
    </row>
    <row r="11" spans="1:18" x14ac:dyDescent="0.2">
      <c r="A11" s="42" t="s">
        <v>111</v>
      </c>
      <c r="B11" s="43"/>
      <c r="C11" s="44"/>
      <c r="D11" s="45">
        <v>2</v>
      </c>
      <c r="E11" s="46">
        <v>0</v>
      </c>
      <c r="F11" s="46">
        <v>0</v>
      </c>
      <c r="G11" s="46">
        <v>2</v>
      </c>
      <c r="H11" s="46">
        <v>0</v>
      </c>
      <c r="I11" s="55">
        <f t="shared" si="0"/>
        <v>4</v>
      </c>
      <c r="J11" s="48">
        <v>2776</v>
      </c>
      <c r="K11" s="56">
        <v>0</v>
      </c>
      <c r="L11" s="56">
        <v>8819</v>
      </c>
      <c r="M11" s="57"/>
      <c r="N11" s="50">
        <f>'2007'!N264+(J11/1000)</f>
        <v>1420.528</v>
      </c>
      <c r="O11" s="50">
        <f>'2007'!O264+(K11/1000)</f>
        <v>0.29799999999999999</v>
      </c>
      <c r="P11" s="58"/>
      <c r="Q11" s="11"/>
      <c r="R11" s="11"/>
    </row>
    <row r="12" spans="1:18" ht="14.25" x14ac:dyDescent="0.2">
      <c r="A12" s="59"/>
      <c r="B12" s="60"/>
      <c r="C12" s="61" t="s">
        <v>77</v>
      </c>
      <c r="D12" s="62">
        <f t="shared" ref="D12:L12" si="1">SUM(D4:D11)</f>
        <v>16</v>
      </c>
      <c r="E12" s="62">
        <f t="shared" si="1"/>
        <v>0</v>
      </c>
      <c r="F12" s="62">
        <f t="shared" si="1"/>
        <v>6</v>
      </c>
      <c r="G12" s="62">
        <f t="shared" si="1"/>
        <v>8</v>
      </c>
      <c r="H12" s="62">
        <f t="shared" si="1"/>
        <v>6</v>
      </c>
      <c r="I12" s="63">
        <f>SUM(I4:I11)</f>
        <v>36</v>
      </c>
      <c r="J12" s="64">
        <f t="shared" si="1"/>
        <v>65106</v>
      </c>
      <c r="K12" s="65">
        <f t="shared" si="1"/>
        <v>6989</v>
      </c>
      <c r="L12" s="66">
        <f t="shared" si="1"/>
        <v>1101346</v>
      </c>
      <c r="M12" s="67"/>
      <c r="N12" s="68">
        <f>SUM(N4:N11)</f>
        <v>105325.71700000005</v>
      </c>
      <c r="O12" s="69">
        <f>SUM(O4:O11)</f>
        <v>9466.5780000000032</v>
      </c>
      <c r="P12" s="70"/>
      <c r="Q12" s="232"/>
      <c r="R12" s="232"/>
    </row>
    <row r="13" spans="1:18" ht="14.25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77"/>
      <c r="K13" s="77"/>
      <c r="L13" s="77"/>
      <c r="M13" s="50"/>
      <c r="N13" s="83"/>
      <c r="O13" s="50"/>
      <c r="P13" s="53"/>
      <c r="Q13" s="11"/>
      <c r="R13" s="11"/>
    </row>
    <row r="14" spans="1:18" x14ac:dyDescent="0.2">
      <c r="A14" s="79" t="s">
        <v>112</v>
      </c>
      <c r="B14" s="80"/>
      <c r="C14" s="81"/>
      <c r="D14" s="45">
        <v>32</v>
      </c>
      <c r="E14" s="46">
        <v>16</v>
      </c>
      <c r="F14" s="46">
        <v>6</v>
      </c>
      <c r="G14" s="46">
        <v>51</v>
      </c>
      <c r="H14" s="46">
        <v>0</v>
      </c>
      <c r="I14" s="47">
        <f>SUM(D14:H14)</f>
        <v>105</v>
      </c>
      <c r="J14" s="82">
        <v>127976</v>
      </c>
      <c r="K14" s="82">
        <v>196559</v>
      </c>
      <c r="L14" s="82">
        <v>2767110</v>
      </c>
      <c r="M14" s="50"/>
      <c r="N14" s="83">
        <f>'2007'!N267+(J14/1000)</f>
        <v>420138.69900000014</v>
      </c>
      <c r="O14" s="50">
        <f>'2007'!O267+(K14/1000)</f>
        <v>558976.08700000052</v>
      </c>
      <c r="P14" s="53"/>
      <c r="Q14" s="11"/>
      <c r="R14" s="11"/>
    </row>
    <row r="15" spans="1:18" x14ac:dyDescent="0.2">
      <c r="A15" s="79" t="s">
        <v>113</v>
      </c>
      <c r="B15" s="80"/>
      <c r="C15" s="81"/>
      <c r="D15" s="45">
        <v>7</v>
      </c>
      <c r="E15" s="46">
        <v>7</v>
      </c>
      <c r="F15" s="46">
        <v>0</v>
      </c>
      <c r="G15" s="46">
        <v>8</v>
      </c>
      <c r="H15" s="46">
        <v>2</v>
      </c>
      <c r="I15" s="47">
        <f>SUM(D15:H15)</f>
        <v>24</v>
      </c>
      <c r="J15" s="82">
        <v>7436</v>
      </c>
      <c r="K15" s="82">
        <v>23734</v>
      </c>
      <c r="L15" s="82">
        <v>480227</v>
      </c>
      <c r="M15" s="50"/>
      <c r="N15" s="83">
        <f>'2007'!N268+(J15/1000)</f>
        <v>58473.516999999985</v>
      </c>
      <c r="O15" s="50">
        <f>'2007'!O268+(K15/1000)</f>
        <v>61867.267000000014</v>
      </c>
      <c r="P15" s="53"/>
      <c r="Q15" s="11"/>
      <c r="R15" s="11"/>
    </row>
    <row r="16" spans="1:18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19">
        <v>0</v>
      </c>
      <c r="K16" s="219">
        <v>0</v>
      </c>
      <c r="L16" s="219">
        <v>0</v>
      </c>
      <c r="M16" s="147"/>
      <c r="N16" s="220">
        <f>'2007'!N269+(J16/1000)</f>
        <v>440.27299999999997</v>
      </c>
      <c r="O16" s="50">
        <f>'2007'!O269+(K16/1000)</f>
        <v>162.18400000000008</v>
      </c>
      <c r="P16" s="58"/>
      <c r="Q16" s="11"/>
      <c r="R16" s="11"/>
    </row>
    <row r="17" spans="1:18" ht="14.25" x14ac:dyDescent="0.2">
      <c r="A17" s="59"/>
      <c r="B17" s="60"/>
      <c r="C17" s="61" t="s">
        <v>78</v>
      </c>
      <c r="D17" s="84">
        <f t="shared" ref="D17:L17" si="2">SUM(D14:D16)</f>
        <v>39</v>
      </c>
      <c r="E17" s="62">
        <f t="shared" si="2"/>
        <v>23</v>
      </c>
      <c r="F17" s="62">
        <f t="shared" si="2"/>
        <v>6</v>
      </c>
      <c r="G17" s="62">
        <f t="shared" si="2"/>
        <v>62</v>
      </c>
      <c r="H17" s="62">
        <f t="shared" si="2"/>
        <v>2</v>
      </c>
      <c r="I17" s="63">
        <f t="shared" si="2"/>
        <v>132</v>
      </c>
      <c r="J17" s="64">
        <f t="shared" si="2"/>
        <v>135412</v>
      </c>
      <c r="K17" s="65">
        <f t="shared" si="2"/>
        <v>220293</v>
      </c>
      <c r="L17" s="66">
        <f t="shared" si="2"/>
        <v>3247337</v>
      </c>
      <c r="M17" s="67"/>
      <c r="N17" s="221">
        <f>SUM(N14:N16)</f>
        <v>479052.48900000012</v>
      </c>
      <c r="O17" s="69">
        <f>SUM(O14:O16)</f>
        <v>621005.53800000052</v>
      </c>
      <c r="P17" s="70"/>
      <c r="Q17" s="232"/>
      <c r="R17" s="232"/>
    </row>
    <row r="18" spans="1:18" ht="14.25" x14ac:dyDescent="0.2">
      <c r="A18" s="86"/>
      <c r="B18" s="87" t="s">
        <v>79</v>
      </c>
      <c r="C18" s="88"/>
      <c r="D18" s="90">
        <f t="shared" ref="D18:L18" si="3">D12+D17</f>
        <v>55</v>
      </c>
      <c r="E18" s="90">
        <f t="shared" si="3"/>
        <v>23</v>
      </c>
      <c r="F18" s="90">
        <f t="shared" si="3"/>
        <v>12</v>
      </c>
      <c r="G18" s="90">
        <f t="shared" si="3"/>
        <v>70</v>
      </c>
      <c r="H18" s="90">
        <f t="shared" si="3"/>
        <v>8</v>
      </c>
      <c r="I18" s="91">
        <f t="shared" si="3"/>
        <v>168</v>
      </c>
      <c r="J18" s="92">
        <f t="shared" si="3"/>
        <v>200518</v>
      </c>
      <c r="K18" s="93">
        <f t="shared" si="3"/>
        <v>227282</v>
      </c>
      <c r="L18" s="93">
        <f t="shared" si="3"/>
        <v>4348683</v>
      </c>
      <c r="M18" s="94"/>
      <c r="N18" s="95">
        <f>N12+N17</f>
        <v>584378.20600000012</v>
      </c>
      <c r="O18" s="94">
        <f>O12+O17</f>
        <v>630472.1160000005</v>
      </c>
      <c r="P18" s="96"/>
      <c r="Q18" s="232"/>
      <c r="R18" s="232"/>
    </row>
    <row r="19" spans="1:18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  <c r="Q19" s="11"/>
      <c r="R19" s="11"/>
    </row>
    <row r="20" spans="1:18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  <c r="Q20" s="11"/>
      <c r="R20" s="11"/>
    </row>
    <row r="21" spans="1:18" ht="13.5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  <c r="Q21" s="11"/>
      <c r="R21" s="11"/>
    </row>
    <row r="22" spans="1:18" ht="19.5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  <c r="Q22" s="11"/>
      <c r="R22" s="11"/>
    </row>
    <row r="23" spans="1:18" ht="19.5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601837.20600000012</v>
      </c>
      <c r="O23" s="121">
        <f>O18+O19</f>
        <v>636452.1160000005</v>
      </c>
      <c r="P23" s="119"/>
      <c r="Q23" s="11"/>
      <c r="R23" s="11"/>
    </row>
    <row r="24" spans="1:18" ht="23.25" x14ac:dyDescent="0.35">
      <c r="A24" s="120">
        <f>A1+31</f>
        <v>39482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  <c r="Q24" s="11"/>
      <c r="R24" s="11"/>
    </row>
    <row r="25" spans="1:18" ht="14.25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  <c r="Q25" s="11"/>
      <c r="R25" s="11"/>
    </row>
    <row r="26" spans="1:18" ht="14.25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  <c r="Q26" s="11"/>
      <c r="R26" s="11"/>
    </row>
    <row r="27" spans="1:18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47">
        <f>SUM(D27:H27)</f>
        <v>2</v>
      </c>
      <c r="J27" s="48">
        <v>1482</v>
      </c>
      <c r="K27" s="48">
        <v>136</v>
      </c>
      <c r="L27" s="48">
        <v>118266</v>
      </c>
      <c r="M27" s="49"/>
      <c r="N27" s="50">
        <f t="shared" ref="N27:O34" si="4">N4+(J27/1000)</f>
        <v>18519.887000000006</v>
      </c>
      <c r="O27" s="50">
        <f t="shared" si="4"/>
        <v>1831.4300000000003</v>
      </c>
      <c r="P27" s="51"/>
      <c r="Q27" s="11"/>
      <c r="R27" s="11"/>
    </row>
    <row r="28" spans="1:18" x14ac:dyDescent="0.2">
      <c r="A28" s="42" t="s">
        <v>106</v>
      </c>
      <c r="B28" s="43"/>
      <c r="C28" s="44"/>
      <c r="D28" s="45">
        <v>3</v>
      </c>
      <c r="E28" s="46">
        <v>0</v>
      </c>
      <c r="F28" s="46">
        <v>2</v>
      </c>
      <c r="G28" s="46">
        <v>1</v>
      </c>
      <c r="H28" s="46">
        <v>0</v>
      </c>
      <c r="I28" s="47">
        <f t="shared" ref="I28:I33" si="5">SUM(D28:H28)</f>
        <v>6</v>
      </c>
      <c r="J28" s="48">
        <v>18227</v>
      </c>
      <c r="K28" s="48">
        <v>1633</v>
      </c>
      <c r="L28" s="48">
        <v>320148</v>
      </c>
      <c r="M28" s="52"/>
      <c r="N28" s="50">
        <f t="shared" si="4"/>
        <v>47027.010999999999</v>
      </c>
      <c r="O28" s="50">
        <f t="shared" si="4"/>
        <v>3735.1400000000026</v>
      </c>
      <c r="P28" s="53"/>
      <c r="Q28" s="11"/>
      <c r="R28" s="11"/>
    </row>
    <row r="29" spans="1:18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5"/>
        <v>1</v>
      </c>
      <c r="J29" s="48">
        <v>560</v>
      </c>
      <c r="K29" s="48">
        <v>0</v>
      </c>
      <c r="L29" s="48">
        <v>0</v>
      </c>
      <c r="M29" s="52"/>
      <c r="N29" s="50">
        <f t="shared" si="4"/>
        <v>295.27499999999975</v>
      </c>
      <c r="O29" s="50">
        <f t="shared" si="4"/>
        <v>0</v>
      </c>
      <c r="P29" s="53"/>
      <c r="Q29" s="11"/>
      <c r="R29" s="11"/>
    </row>
    <row r="30" spans="1:18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1</v>
      </c>
      <c r="G30" s="46">
        <v>2</v>
      </c>
      <c r="H30" s="46">
        <v>3</v>
      </c>
      <c r="I30" s="47">
        <f t="shared" si="5"/>
        <v>9</v>
      </c>
      <c r="J30" s="48">
        <v>9091</v>
      </c>
      <c r="K30" s="48">
        <v>934</v>
      </c>
      <c r="L30" s="48">
        <v>184776</v>
      </c>
      <c r="M30" s="52"/>
      <c r="N30" s="50">
        <f t="shared" si="4"/>
        <v>12809.347000000005</v>
      </c>
      <c r="O30" s="50">
        <f t="shared" si="4"/>
        <v>1104.9709999999993</v>
      </c>
      <c r="P30" s="53"/>
      <c r="Q30" s="11"/>
      <c r="R30" s="11"/>
    </row>
    <row r="31" spans="1:18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5"/>
        <v>2</v>
      </c>
      <c r="J31" s="48">
        <v>2480</v>
      </c>
      <c r="K31" s="48">
        <v>303</v>
      </c>
      <c r="L31" s="48">
        <v>73890</v>
      </c>
      <c r="M31" s="52"/>
      <c r="N31" s="50">
        <f t="shared" si="4"/>
        <v>5901.2120000000023</v>
      </c>
      <c r="O31" s="50">
        <f t="shared" si="4"/>
        <v>612.3059999999997</v>
      </c>
      <c r="P31" s="53"/>
      <c r="Q31" s="11"/>
      <c r="R31" s="11"/>
    </row>
    <row r="32" spans="1:18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5"/>
        <v>2</v>
      </c>
      <c r="J32" s="48">
        <v>0</v>
      </c>
      <c r="K32" s="48">
        <v>0</v>
      </c>
      <c r="L32" s="48">
        <v>0</v>
      </c>
      <c r="M32" s="52"/>
      <c r="N32" s="50">
        <f t="shared" si="4"/>
        <v>1518.1</v>
      </c>
      <c r="O32" s="50">
        <f t="shared" si="4"/>
        <v>10</v>
      </c>
      <c r="P32" s="53"/>
      <c r="Q32" s="11"/>
      <c r="R32" s="11"/>
    </row>
    <row r="33" spans="1:18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1</v>
      </c>
      <c r="H33" s="46">
        <v>3</v>
      </c>
      <c r="I33" s="47">
        <f t="shared" si="5"/>
        <v>10</v>
      </c>
      <c r="J33" s="48">
        <v>32163</v>
      </c>
      <c r="K33" s="48">
        <v>4080</v>
      </c>
      <c r="L33" s="48">
        <v>389933</v>
      </c>
      <c r="M33" s="52"/>
      <c r="N33" s="50">
        <f t="shared" si="4"/>
        <v>17898.360000000011</v>
      </c>
      <c r="O33" s="50">
        <f t="shared" si="4"/>
        <v>2179.5190000000002</v>
      </c>
      <c r="P33" s="53"/>
      <c r="Q33" s="11"/>
      <c r="R33" s="11"/>
    </row>
    <row r="34" spans="1:18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2</v>
      </c>
      <c r="H34" s="46">
        <v>0</v>
      </c>
      <c r="I34" s="55">
        <f>SUM(D34:H34)</f>
        <v>4</v>
      </c>
      <c r="J34" s="48">
        <v>2570</v>
      </c>
      <c r="K34" s="56">
        <v>0</v>
      </c>
      <c r="L34" s="56">
        <v>8721</v>
      </c>
      <c r="M34" s="57"/>
      <c r="N34" s="50">
        <f t="shared" si="4"/>
        <v>1423.098</v>
      </c>
      <c r="O34" s="50">
        <f t="shared" si="4"/>
        <v>0.29799999999999999</v>
      </c>
      <c r="P34" s="58"/>
      <c r="Q34" s="11"/>
      <c r="R34" s="11"/>
    </row>
    <row r="35" spans="1:18" ht="14.25" x14ac:dyDescent="0.2">
      <c r="A35" s="59"/>
      <c r="B35" s="60"/>
      <c r="C35" s="61" t="s">
        <v>77</v>
      </c>
      <c r="D35" s="62">
        <f t="shared" ref="D35:L35" si="6">SUM(D27:D34)</f>
        <v>16</v>
      </c>
      <c r="E35" s="62">
        <f t="shared" si="6"/>
        <v>0</v>
      </c>
      <c r="F35" s="62">
        <f t="shared" si="6"/>
        <v>7</v>
      </c>
      <c r="G35" s="62">
        <f t="shared" si="6"/>
        <v>7</v>
      </c>
      <c r="H35" s="62">
        <f t="shared" si="6"/>
        <v>6</v>
      </c>
      <c r="I35" s="63">
        <f>SUM(I27:I34)</f>
        <v>36</v>
      </c>
      <c r="J35" s="64">
        <f t="shared" si="6"/>
        <v>66573</v>
      </c>
      <c r="K35" s="65">
        <f t="shared" si="6"/>
        <v>7086</v>
      </c>
      <c r="L35" s="66">
        <f t="shared" si="6"/>
        <v>1095734</v>
      </c>
      <c r="M35" s="67"/>
      <c r="N35" s="68">
        <f>SUM(N27:N34)</f>
        <v>105392.29000000002</v>
      </c>
      <c r="O35" s="69">
        <f>SUM(O27:O34)</f>
        <v>9473.6640000000025</v>
      </c>
      <c r="P35" s="70"/>
      <c r="Q35" s="232"/>
      <c r="R35" s="232"/>
    </row>
    <row r="36" spans="1:18" ht="14.25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  <c r="Q36" s="11"/>
      <c r="R36" s="11"/>
    </row>
    <row r="37" spans="1:18" x14ac:dyDescent="0.2">
      <c r="A37" s="79" t="s">
        <v>112</v>
      </c>
      <c r="B37" s="80"/>
      <c r="C37" s="81"/>
      <c r="D37" s="45">
        <v>33</v>
      </c>
      <c r="E37" s="46">
        <v>8</v>
      </c>
      <c r="F37" s="46">
        <v>6</v>
      </c>
      <c r="G37" s="46">
        <v>58</v>
      </c>
      <c r="H37" s="46">
        <v>0</v>
      </c>
      <c r="I37" s="47">
        <f>SUM(D37:H37)</f>
        <v>105</v>
      </c>
      <c r="J37" s="230">
        <v>93649</v>
      </c>
      <c r="K37" s="82">
        <v>145175</v>
      </c>
      <c r="L37" s="82">
        <v>2491748</v>
      </c>
      <c r="M37" s="50"/>
      <c r="N37" s="83">
        <f t="shared" ref="N37:O39" si="7">N14+(J37/1000)</f>
        <v>420232.34800000011</v>
      </c>
      <c r="O37" s="50">
        <f t="shared" si="7"/>
        <v>559121.26200000057</v>
      </c>
      <c r="P37" s="53"/>
      <c r="Q37" s="11"/>
      <c r="R37" s="11"/>
    </row>
    <row r="38" spans="1:18" x14ac:dyDescent="0.2">
      <c r="A38" s="79" t="s">
        <v>113</v>
      </c>
      <c r="B38" s="80"/>
      <c r="C38" s="81"/>
      <c r="D38" s="45">
        <v>7</v>
      </c>
      <c r="E38" s="46">
        <v>7</v>
      </c>
      <c r="F38" s="46">
        <v>0</v>
      </c>
      <c r="G38" s="46">
        <v>8</v>
      </c>
      <c r="H38" s="46">
        <v>2</v>
      </c>
      <c r="I38" s="47">
        <f>SUM(D38:H38)</f>
        <v>24</v>
      </c>
      <c r="J38" s="230">
        <v>7542</v>
      </c>
      <c r="K38" s="82">
        <v>22166</v>
      </c>
      <c r="L38" s="82">
        <v>418810</v>
      </c>
      <c r="M38" s="50"/>
      <c r="N38" s="83">
        <f t="shared" si="7"/>
        <v>58481.058999999987</v>
      </c>
      <c r="O38" s="50">
        <f t="shared" si="7"/>
        <v>61889.433000000012</v>
      </c>
      <c r="P38" s="53"/>
      <c r="Q38" s="11"/>
      <c r="R38" s="11"/>
    </row>
    <row r="39" spans="1:18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0</v>
      </c>
      <c r="M39" s="147"/>
      <c r="N39" s="220">
        <f t="shared" si="7"/>
        <v>440.27299999999997</v>
      </c>
      <c r="O39" s="50">
        <f t="shared" si="7"/>
        <v>162.18400000000008</v>
      </c>
      <c r="P39" s="58"/>
      <c r="Q39" s="11"/>
      <c r="R39" s="11"/>
    </row>
    <row r="40" spans="1:18" ht="14.25" x14ac:dyDescent="0.2">
      <c r="A40" s="59"/>
      <c r="B40" s="60"/>
      <c r="C40" s="61" t="s">
        <v>78</v>
      </c>
      <c r="D40" s="84">
        <f t="shared" ref="D40:L40" si="8">SUM(D37:D39)</f>
        <v>40</v>
      </c>
      <c r="E40" s="62">
        <f t="shared" si="8"/>
        <v>15</v>
      </c>
      <c r="F40" s="62">
        <f t="shared" si="8"/>
        <v>6</v>
      </c>
      <c r="G40" s="62">
        <f t="shared" si="8"/>
        <v>69</v>
      </c>
      <c r="H40" s="62">
        <f t="shared" si="8"/>
        <v>2</v>
      </c>
      <c r="I40" s="63">
        <f>SUM(I37:I39)</f>
        <v>132</v>
      </c>
      <c r="J40" s="64">
        <f t="shared" si="8"/>
        <v>101191</v>
      </c>
      <c r="K40" s="65">
        <f t="shared" si="8"/>
        <v>167341</v>
      </c>
      <c r="L40" s="66">
        <f t="shared" si="8"/>
        <v>2910558</v>
      </c>
      <c r="M40" s="67"/>
      <c r="N40" s="221">
        <f>SUM(N37:N39)</f>
        <v>479153.68000000011</v>
      </c>
      <c r="O40" s="69">
        <f>SUM(O37:O39)</f>
        <v>621172.87900000054</v>
      </c>
      <c r="P40" s="70"/>
      <c r="Q40" s="232"/>
      <c r="R40" s="232"/>
    </row>
    <row r="41" spans="1:18" ht="14.25" x14ac:dyDescent="0.2">
      <c r="A41" s="86"/>
      <c r="B41" s="87" t="s">
        <v>79</v>
      </c>
      <c r="C41" s="88"/>
      <c r="D41" s="90">
        <f t="shared" ref="D41:L41" si="9">D35+D40</f>
        <v>56</v>
      </c>
      <c r="E41" s="90">
        <f t="shared" si="9"/>
        <v>15</v>
      </c>
      <c r="F41" s="90">
        <f t="shared" si="9"/>
        <v>13</v>
      </c>
      <c r="G41" s="90">
        <f t="shared" si="9"/>
        <v>76</v>
      </c>
      <c r="H41" s="90">
        <f t="shared" si="9"/>
        <v>8</v>
      </c>
      <c r="I41" s="91">
        <f t="shared" si="9"/>
        <v>168</v>
      </c>
      <c r="J41" s="92">
        <f t="shared" si="9"/>
        <v>167764</v>
      </c>
      <c r="K41" s="93">
        <f t="shared" si="9"/>
        <v>174427</v>
      </c>
      <c r="L41" s="93">
        <f t="shared" si="9"/>
        <v>4006292</v>
      </c>
      <c r="M41" s="94"/>
      <c r="N41" s="95">
        <f>N35+N40</f>
        <v>584545.97000000009</v>
      </c>
      <c r="O41" s="94">
        <f>O35+O40</f>
        <v>630646.54300000053</v>
      </c>
      <c r="P41" s="96"/>
      <c r="Q41" s="232"/>
      <c r="R41" s="232"/>
    </row>
    <row r="42" spans="1:18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  <c r="Q42" s="11"/>
      <c r="R42" s="11"/>
    </row>
    <row r="43" spans="1:18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  <c r="Q43" s="11"/>
      <c r="R43" s="11"/>
    </row>
    <row r="44" spans="1:18" ht="13.5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  <c r="Q44" s="11"/>
      <c r="R44" s="11"/>
    </row>
    <row r="45" spans="1:18" ht="19.5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  <c r="Q45" s="11"/>
      <c r="R45" s="11"/>
    </row>
    <row r="46" spans="1:18" ht="19.5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602004.97000000009</v>
      </c>
      <c r="O46" s="121">
        <f>O41+O42</f>
        <v>636626.54300000053</v>
      </c>
      <c r="P46" s="119"/>
      <c r="Q46" s="11"/>
      <c r="R46" s="11"/>
    </row>
    <row r="47" spans="1:18" ht="23.25" x14ac:dyDescent="0.35">
      <c r="A47" s="120">
        <f>A24+31</f>
        <v>39513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  <c r="Q47" s="11"/>
      <c r="R47" s="11"/>
    </row>
    <row r="48" spans="1:18" ht="14.25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  <c r="Q48" s="11"/>
      <c r="R48" s="11"/>
    </row>
    <row r="49" spans="1:18" ht="14.25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9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  <c r="Q49" s="11"/>
      <c r="R49" s="11"/>
    </row>
    <row r="50" spans="1:18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145">
        <f>SUM(D50:H50)</f>
        <v>2</v>
      </c>
      <c r="J50" s="48">
        <v>1618</v>
      </c>
      <c r="K50" s="48">
        <v>149</v>
      </c>
      <c r="L50" s="48">
        <v>130633</v>
      </c>
      <c r="M50" s="49"/>
      <c r="N50" s="50">
        <f t="shared" ref="N50:O57" si="10">N27+(J50/1000)</f>
        <v>18521.505000000005</v>
      </c>
      <c r="O50" s="50">
        <f t="shared" si="10"/>
        <v>1831.5790000000002</v>
      </c>
      <c r="P50" s="51"/>
      <c r="Q50" s="11"/>
      <c r="R50" s="11"/>
    </row>
    <row r="51" spans="1:18" x14ac:dyDescent="0.2">
      <c r="A51" s="42" t="s">
        <v>106</v>
      </c>
      <c r="B51" s="43"/>
      <c r="C51" s="44"/>
      <c r="D51" s="45">
        <v>3</v>
      </c>
      <c r="E51" s="46">
        <v>0</v>
      </c>
      <c r="F51" s="46">
        <v>2</v>
      </c>
      <c r="G51" s="46">
        <v>1</v>
      </c>
      <c r="H51" s="46">
        <v>0</v>
      </c>
      <c r="I51" s="47">
        <f>SUM(D51:H51)</f>
        <v>6</v>
      </c>
      <c r="J51" s="48">
        <v>19537</v>
      </c>
      <c r="K51" s="48">
        <v>1750</v>
      </c>
      <c r="L51" s="48">
        <v>335412</v>
      </c>
      <c r="M51" s="52"/>
      <c r="N51" s="50">
        <f t="shared" si="10"/>
        <v>47046.547999999995</v>
      </c>
      <c r="O51" s="50">
        <f t="shared" si="10"/>
        <v>3736.8900000000026</v>
      </c>
      <c r="P51" s="53"/>
      <c r="Q51" s="11"/>
      <c r="R51" s="11"/>
    </row>
    <row r="52" spans="1:18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ref="I52:I57" si="11">SUM(D52:H52)</f>
        <v>1</v>
      </c>
      <c r="J52" s="48">
        <v>-30</v>
      </c>
      <c r="K52" s="48">
        <v>0</v>
      </c>
      <c r="L52" s="48">
        <v>0</v>
      </c>
      <c r="M52" s="52"/>
      <c r="N52" s="50">
        <f t="shared" si="10"/>
        <v>295.24499999999978</v>
      </c>
      <c r="O52" s="50">
        <f t="shared" si="10"/>
        <v>0</v>
      </c>
      <c r="P52" s="53"/>
      <c r="Q52" s="11"/>
      <c r="R52" s="11"/>
    </row>
    <row r="53" spans="1:18" x14ac:dyDescent="0.2">
      <c r="A53" s="42" t="s">
        <v>107</v>
      </c>
      <c r="B53" s="43"/>
      <c r="C53" s="44"/>
      <c r="D53" s="45">
        <v>3</v>
      </c>
      <c r="E53" s="46">
        <v>0</v>
      </c>
      <c r="F53" s="46">
        <v>1</v>
      </c>
      <c r="G53" s="46">
        <v>2</v>
      </c>
      <c r="H53" s="46">
        <v>3</v>
      </c>
      <c r="I53" s="47">
        <f t="shared" si="11"/>
        <v>9</v>
      </c>
      <c r="J53" s="48">
        <v>7820</v>
      </c>
      <c r="K53" s="48">
        <v>832</v>
      </c>
      <c r="L53" s="48">
        <v>172447</v>
      </c>
      <c r="M53" s="52"/>
      <c r="N53" s="50">
        <f t="shared" si="10"/>
        <v>12817.167000000005</v>
      </c>
      <c r="O53" s="50">
        <f t="shared" si="10"/>
        <v>1105.8029999999994</v>
      </c>
      <c r="P53" s="53"/>
      <c r="Q53" s="11"/>
      <c r="R53" s="11"/>
    </row>
    <row r="54" spans="1:18" x14ac:dyDescent="0.2">
      <c r="A54" s="42" t="s">
        <v>108</v>
      </c>
      <c r="B54" s="43"/>
      <c r="C54" s="44"/>
      <c r="D54" s="45">
        <v>1</v>
      </c>
      <c r="E54" s="46">
        <v>1</v>
      </c>
      <c r="F54" s="46">
        <v>0</v>
      </c>
      <c r="G54" s="46">
        <v>0</v>
      </c>
      <c r="H54" s="46">
        <v>0</v>
      </c>
      <c r="I54" s="47">
        <f t="shared" si="11"/>
        <v>2</v>
      </c>
      <c r="J54" s="48">
        <v>2510</v>
      </c>
      <c r="K54" s="48">
        <v>306</v>
      </c>
      <c r="L54" s="48">
        <v>76570</v>
      </c>
      <c r="M54" s="52"/>
      <c r="N54" s="50">
        <f t="shared" si="10"/>
        <v>5903.7220000000025</v>
      </c>
      <c r="O54" s="50">
        <f t="shared" si="10"/>
        <v>612.61199999999974</v>
      </c>
      <c r="P54" s="53"/>
      <c r="Q54" s="11"/>
      <c r="R54" s="11"/>
    </row>
    <row r="55" spans="1:18" x14ac:dyDescent="0.2">
      <c r="A55" s="42" t="s">
        <v>109</v>
      </c>
      <c r="B55" s="43"/>
      <c r="C55" s="44"/>
      <c r="D55" s="45">
        <v>0</v>
      </c>
      <c r="E55" s="46">
        <v>1</v>
      </c>
      <c r="F55" s="46">
        <v>0</v>
      </c>
      <c r="G55" s="46">
        <v>0</v>
      </c>
      <c r="H55" s="46">
        <v>0</v>
      </c>
      <c r="I55" s="47">
        <f t="shared" si="11"/>
        <v>1</v>
      </c>
      <c r="J55" s="48">
        <v>0</v>
      </c>
      <c r="K55" s="48">
        <v>0</v>
      </c>
      <c r="L55" s="48">
        <v>0</v>
      </c>
      <c r="M55" s="52"/>
      <c r="N55" s="50">
        <f t="shared" si="10"/>
        <v>1518.1</v>
      </c>
      <c r="O55" s="50">
        <f t="shared" si="10"/>
        <v>10</v>
      </c>
      <c r="P55" s="53"/>
      <c r="Q55" s="11"/>
      <c r="R55" s="11"/>
    </row>
    <row r="56" spans="1:18" x14ac:dyDescent="0.2">
      <c r="A56" s="42" t="s">
        <v>110</v>
      </c>
      <c r="B56" s="43"/>
      <c r="C56" s="44"/>
      <c r="D56" s="45">
        <v>5</v>
      </c>
      <c r="E56" s="46">
        <v>0</v>
      </c>
      <c r="F56" s="46">
        <v>1</v>
      </c>
      <c r="G56" s="46">
        <v>1</v>
      </c>
      <c r="H56" s="46">
        <v>3</v>
      </c>
      <c r="I56" s="47">
        <f t="shared" si="11"/>
        <v>10</v>
      </c>
      <c r="J56" s="48">
        <v>33618</v>
      </c>
      <c r="K56" s="48">
        <v>4271</v>
      </c>
      <c r="L56" s="48">
        <v>405147</v>
      </c>
      <c r="M56" s="52"/>
      <c r="N56" s="50">
        <f t="shared" si="10"/>
        <v>17931.97800000001</v>
      </c>
      <c r="O56" s="50">
        <f t="shared" si="10"/>
        <v>2183.7900000000004</v>
      </c>
      <c r="P56" s="53"/>
      <c r="Q56" s="11"/>
      <c r="R56" s="11"/>
    </row>
    <row r="57" spans="1:18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47">
        <f t="shared" si="11"/>
        <v>4</v>
      </c>
      <c r="J57" s="48">
        <v>2829</v>
      </c>
      <c r="K57" s="56">
        <v>0</v>
      </c>
      <c r="L57" s="56">
        <v>8957</v>
      </c>
      <c r="M57" s="57"/>
      <c r="N57" s="50">
        <f t="shared" si="10"/>
        <v>1425.9269999999999</v>
      </c>
      <c r="O57" s="50">
        <f t="shared" si="10"/>
        <v>0.29799999999999999</v>
      </c>
      <c r="P57" s="58"/>
      <c r="Q57" s="11"/>
      <c r="R57" s="11"/>
    </row>
    <row r="58" spans="1:18" ht="14.25" x14ac:dyDescent="0.2">
      <c r="A58" s="59"/>
      <c r="B58" s="60"/>
      <c r="C58" s="61" t="s">
        <v>77</v>
      </c>
      <c r="D58" s="62">
        <f t="shared" ref="D58:L58" si="12">SUM(D50:D57)</f>
        <v>16</v>
      </c>
      <c r="E58" s="62">
        <f t="shared" si="12"/>
        <v>2</v>
      </c>
      <c r="F58" s="62">
        <f t="shared" si="12"/>
        <v>5</v>
      </c>
      <c r="G58" s="62">
        <f t="shared" si="12"/>
        <v>6</v>
      </c>
      <c r="H58" s="62">
        <f t="shared" si="12"/>
        <v>6</v>
      </c>
      <c r="I58" s="85">
        <f t="shared" si="12"/>
        <v>35</v>
      </c>
      <c r="J58" s="64">
        <f t="shared" si="12"/>
        <v>67902</v>
      </c>
      <c r="K58" s="65">
        <f t="shared" si="12"/>
        <v>7308</v>
      </c>
      <c r="L58" s="66">
        <f t="shared" si="12"/>
        <v>1129166</v>
      </c>
      <c r="M58" s="67"/>
      <c r="N58" s="68">
        <f>SUM(N50:N57)</f>
        <v>105460.19200000001</v>
      </c>
      <c r="O58" s="69">
        <f>SUM(O50:O57)</f>
        <v>9480.9720000000034</v>
      </c>
      <c r="P58" s="70"/>
      <c r="Q58" s="232"/>
      <c r="R58" s="232"/>
    </row>
    <row r="59" spans="1:18" ht="14.25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  <c r="Q59" s="11"/>
      <c r="R59" s="11"/>
    </row>
    <row r="60" spans="1:18" x14ac:dyDescent="0.2">
      <c r="A60" s="79" t="s">
        <v>112</v>
      </c>
      <c r="B60" s="80"/>
      <c r="C60" s="81"/>
      <c r="D60" s="45">
        <v>36</v>
      </c>
      <c r="E60" s="46">
        <v>12</v>
      </c>
      <c r="F60" s="46">
        <v>1</v>
      </c>
      <c r="G60" s="46">
        <v>56</v>
      </c>
      <c r="H60" s="46">
        <v>0</v>
      </c>
      <c r="I60" s="47">
        <f>SUM(D60:H60)</f>
        <v>105</v>
      </c>
      <c r="J60" s="230">
        <v>108398</v>
      </c>
      <c r="K60" s="82">
        <v>254398</v>
      </c>
      <c r="L60" s="82">
        <v>2559516</v>
      </c>
      <c r="M60" s="50"/>
      <c r="N60" s="83">
        <f t="shared" ref="N60:O62" si="13">N37+(J60/1000)</f>
        <v>420340.7460000001</v>
      </c>
      <c r="O60" s="50">
        <f t="shared" si="13"/>
        <v>559375.66000000061</v>
      </c>
      <c r="P60" s="53"/>
      <c r="Q60" s="11"/>
      <c r="R60" s="11"/>
    </row>
    <row r="61" spans="1:18" x14ac:dyDescent="0.2">
      <c r="A61" s="79" t="s">
        <v>113</v>
      </c>
      <c r="B61" s="80"/>
      <c r="C61" s="81"/>
      <c r="D61" s="45">
        <v>7</v>
      </c>
      <c r="E61" s="46">
        <v>7</v>
      </c>
      <c r="F61" s="46">
        <v>0</v>
      </c>
      <c r="G61" s="46">
        <v>8</v>
      </c>
      <c r="H61" s="46">
        <v>2</v>
      </c>
      <c r="I61" s="47">
        <f>SUM(D61:H61)</f>
        <v>24</v>
      </c>
      <c r="J61" s="230">
        <v>7818</v>
      </c>
      <c r="K61" s="82">
        <v>23248</v>
      </c>
      <c r="L61" s="82">
        <v>437885</v>
      </c>
      <c r="M61" s="50"/>
      <c r="N61" s="83">
        <f t="shared" si="13"/>
        <v>58488.876999999986</v>
      </c>
      <c r="O61" s="50">
        <f t="shared" si="13"/>
        <v>61912.681000000011</v>
      </c>
      <c r="P61" s="53"/>
      <c r="Q61" s="11"/>
      <c r="R61" s="11"/>
    </row>
    <row r="62" spans="1:18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47">
        <f>SUM(D62:H62)</f>
        <v>3</v>
      </c>
      <c r="J62" s="231">
        <v>0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  <c r="Q62" s="11"/>
      <c r="R62" s="11"/>
    </row>
    <row r="63" spans="1:18" ht="14.25" x14ac:dyDescent="0.2">
      <c r="A63" s="59"/>
      <c r="B63" s="60"/>
      <c r="C63" s="61" t="s">
        <v>78</v>
      </c>
      <c r="D63" s="84">
        <f t="shared" ref="D63:L63" si="14">SUM(D60:D62)</f>
        <v>43</v>
      </c>
      <c r="E63" s="62">
        <f t="shared" si="14"/>
        <v>19</v>
      </c>
      <c r="F63" s="62">
        <f t="shared" si="14"/>
        <v>1</v>
      </c>
      <c r="G63" s="62">
        <f t="shared" si="14"/>
        <v>67</v>
      </c>
      <c r="H63" s="62">
        <f t="shared" si="14"/>
        <v>2</v>
      </c>
      <c r="I63" s="85">
        <f t="shared" si="14"/>
        <v>132</v>
      </c>
      <c r="J63" s="64">
        <f t="shared" si="14"/>
        <v>116216</v>
      </c>
      <c r="K63" s="65">
        <f t="shared" si="14"/>
        <v>277646</v>
      </c>
      <c r="L63" s="66">
        <f t="shared" si="14"/>
        <v>2997401</v>
      </c>
      <c r="M63" s="67"/>
      <c r="N63" s="221">
        <f>SUM(N60:N62)</f>
        <v>479269.89600000007</v>
      </c>
      <c r="O63" s="69">
        <f>SUM(O60:O62)</f>
        <v>621450.52500000061</v>
      </c>
      <c r="P63" s="70"/>
      <c r="Q63" s="232"/>
      <c r="R63" s="232"/>
    </row>
    <row r="64" spans="1:18" ht="14.25" x14ac:dyDescent="0.2">
      <c r="A64" s="86"/>
      <c r="B64" s="87" t="s">
        <v>79</v>
      </c>
      <c r="C64" s="88"/>
      <c r="D64" s="90">
        <f t="shared" ref="D64:L64" si="15">D58+D63</f>
        <v>59</v>
      </c>
      <c r="E64" s="90">
        <f t="shared" si="15"/>
        <v>21</v>
      </c>
      <c r="F64" s="90">
        <f t="shared" si="15"/>
        <v>6</v>
      </c>
      <c r="G64" s="90">
        <f t="shared" si="15"/>
        <v>73</v>
      </c>
      <c r="H64" s="90">
        <f t="shared" si="15"/>
        <v>8</v>
      </c>
      <c r="I64" s="91">
        <f t="shared" si="15"/>
        <v>167</v>
      </c>
      <c r="J64" s="92">
        <f t="shared" si="15"/>
        <v>184118</v>
      </c>
      <c r="K64" s="93">
        <f t="shared" si="15"/>
        <v>284954</v>
      </c>
      <c r="L64" s="93">
        <f t="shared" si="15"/>
        <v>4126567</v>
      </c>
      <c r="M64" s="94"/>
      <c r="N64" s="95">
        <f>N58+N63</f>
        <v>584730.08800000011</v>
      </c>
      <c r="O64" s="94">
        <f>O58+O63</f>
        <v>630931.49700000056</v>
      </c>
      <c r="P64" s="96"/>
      <c r="Q64" s="232"/>
      <c r="R64" s="232"/>
    </row>
    <row r="65" spans="1:18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  <c r="Q65" s="11"/>
      <c r="R65" s="11"/>
    </row>
    <row r="66" spans="1:18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  <c r="Q66" s="11"/>
      <c r="R66" s="11"/>
    </row>
    <row r="67" spans="1:18" ht="13.5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  <c r="Q67" s="11"/>
      <c r="R67" s="11"/>
    </row>
    <row r="68" spans="1:18" ht="19.5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  <c r="Q68" s="11"/>
      <c r="R68" s="11"/>
    </row>
    <row r="69" spans="1:18" ht="19.5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602189.08800000011</v>
      </c>
      <c r="O69" s="121">
        <f>O64+O65</f>
        <v>636911.49700000056</v>
      </c>
      <c r="P69" s="119"/>
      <c r="Q69" s="11"/>
      <c r="R69" s="11"/>
    </row>
    <row r="70" spans="1:18" ht="23.25" x14ac:dyDescent="0.35">
      <c r="A70" s="120">
        <f>A47+31</f>
        <v>39544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  <c r="Q70" s="11"/>
      <c r="R70" s="11"/>
    </row>
    <row r="71" spans="1:18" ht="14.25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  <c r="Q71" s="11"/>
      <c r="R71" s="11"/>
    </row>
    <row r="72" spans="1:18" ht="14.25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  <c r="Q72" s="11"/>
      <c r="R72" s="11"/>
    </row>
    <row r="73" spans="1:18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>SUM(D73:H73)</f>
        <v>2</v>
      </c>
      <c r="J73" s="48">
        <v>1538</v>
      </c>
      <c r="K73" s="48">
        <v>141</v>
      </c>
      <c r="L73" s="48">
        <v>122287</v>
      </c>
      <c r="M73" s="49"/>
      <c r="N73" s="50">
        <f t="shared" ref="N73:O80" si="16">N50+(J73/1000)</f>
        <v>18523.043000000005</v>
      </c>
      <c r="O73" s="50">
        <f t="shared" si="16"/>
        <v>1831.7200000000003</v>
      </c>
      <c r="P73" s="51"/>
      <c r="Q73" s="11"/>
      <c r="R73" s="11"/>
    </row>
    <row r="74" spans="1:18" x14ac:dyDescent="0.2">
      <c r="A74" s="42" t="s">
        <v>106</v>
      </c>
      <c r="B74" s="43"/>
      <c r="C74" s="44"/>
      <c r="D74" s="45">
        <v>3</v>
      </c>
      <c r="E74" s="46">
        <v>0</v>
      </c>
      <c r="F74" s="46">
        <v>2</v>
      </c>
      <c r="G74" s="46">
        <v>1</v>
      </c>
      <c r="H74" s="46">
        <v>0</v>
      </c>
      <c r="I74" s="47">
        <f t="shared" ref="I74:I79" si="17">SUM(D74:H74)</f>
        <v>6</v>
      </c>
      <c r="J74" s="48">
        <v>20067</v>
      </c>
      <c r="K74" s="48">
        <v>1806</v>
      </c>
      <c r="L74" s="48">
        <v>329977</v>
      </c>
      <c r="M74" s="52"/>
      <c r="N74" s="50">
        <f t="shared" si="16"/>
        <v>47066.614999999998</v>
      </c>
      <c r="O74" s="50">
        <f t="shared" si="16"/>
        <v>3738.6960000000026</v>
      </c>
      <c r="P74" s="53"/>
      <c r="Q74" s="11"/>
      <c r="R74" s="11"/>
    </row>
    <row r="75" spans="1:18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7"/>
        <v>1</v>
      </c>
      <c r="J75" s="48">
        <v>468</v>
      </c>
      <c r="K75" s="48">
        <v>0</v>
      </c>
      <c r="L75" s="48">
        <v>0</v>
      </c>
      <c r="M75" s="52"/>
      <c r="N75" s="50">
        <f t="shared" si="16"/>
        <v>295.71299999999979</v>
      </c>
      <c r="O75" s="50">
        <f t="shared" si="16"/>
        <v>0</v>
      </c>
      <c r="P75" s="53"/>
      <c r="Q75" s="11"/>
      <c r="R75" s="11"/>
    </row>
    <row r="76" spans="1:18" x14ac:dyDescent="0.2">
      <c r="A76" s="42" t="s">
        <v>107</v>
      </c>
      <c r="B76" s="43"/>
      <c r="C76" s="44"/>
      <c r="D76" s="45">
        <v>3</v>
      </c>
      <c r="E76" s="46">
        <v>0</v>
      </c>
      <c r="F76" s="46">
        <v>1</v>
      </c>
      <c r="G76" s="46">
        <v>2</v>
      </c>
      <c r="H76" s="46">
        <v>3</v>
      </c>
      <c r="I76" s="47">
        <f t="shared" si="17"/>
        <v>9</v>
      </c>
      <c r="J76" s="48">
        <v>6413</v>
      </c>
      <c r="K76" s="48">
        <v>701</v>
      </c>
      <c r="L76" s="48">
        <v>156854</v>
      </c>
      <c r="M76" s="52"/>
      <c r="N76" s="50">
        <f t="shared" si="16"/>
        <v>12823.580000000005</v>
      </c>
      <c r="O76" s="50">
        <f t="shared" si="16"/>
        <v>1106.5039999999995</v>
      </c>
      <c r="P76" s="53"/>
      <c r="Q76" s="11"/>
      <c r="R76" s="11"/>
    </row>
    <row r="77" spans="1:18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7"/>
        <v>2</v>
      </c>
      <c r="J77" s="48">
        <v>2345</v>
      </c>
      <c r="K77" s="48">
        <v>286</v>
      </c>
      <c r="L77" s="48">
        <v>74784</v>
      </c>
      <c r="M77" s="52"/>
      <c r="N77" s="50">
        <f t="shared" si="16"/>
        <v>5906.0670000000027</v>
      </c>
      <c r="O77" s="50">
        <f t="shared" si="16"/>
        <v>612.89799999999968</v>
      </c>
      <c r="P77" s="53"/>
      <c r="Q77" s="11"/>
      <c r="R77" s="11"/>
    </row>
    <row r="78" spans="1:18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1</v>
      </c>
      <c r="G78" s="46">
        <v>1</v>
      </c>
      <c r="H78" s="46">
        <v>0</v>
      </c>
      <c r="I78" s="47">
        <f t="shared" si="17"/>
        <v>2</v>
      </c>
      <c r="J78" s="48">
        <v>0</v>
      </c>
      <c r="K78" s="48">
        <v>0</v>
      </c>
      <c r="L78" s="48">
        <v>0</v>
      </c>
      <c r="M78" s="52"/>
      <c r="N78" s="50">
        <f t="shared" si="16"/>
        <v>1518.1</v>
      </c>
      <c r="O78" s="50">
        <f t="shared" si="16"/>
        <v>10</v>
      </c>
      <c r="P78" s="53"/>
      <c r="Q78" s="11"/>
      <c r="R78" s="11"/>
    </row>
    <row r="79" spans="1:18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1</v>
      </c>
      <c r="H79" s="46">
        <v>3</v>
      </c>
      <c r="I79" s="47">
        <f t="shared" si="17"/>
        <v>10</v>
      </c>
      <c r="J79" s="48">
        <v>30246</v>
      </c>
      <c r="K79" s="48">
        <v>3868</v>
      </c>
      <c r="L79" s="48">
        <v>322221</v>
      </c>
      <c r="M79" s="52"/>
      <c r="N79" s="50">
        <f t="shared" si="16"/>
        <v>17962.224000000009</v>
      </c>
      <c r="O79" s="50">
        <f t="shared" si="16"/>
        <v>2187.6580000000004</v>
      </c>
      <c r="P79" s="53"/>
      <c r="Q79" s="11"/>
      <c r="R79" s="11"/>
    </row>
    <row r="80" spans="1:18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1</v>
      </c>
      <c r="H80" s="46">
        <v>1</v>
      </c>
      <c r="I80" s="55">
        <f>SUM(D80:H80)</f>
        <v>4</v>
      </c>
      <c r="J80" s="48">
        <v>0</v>
      </c>
      <c r="K80" s="56">
        <v>0</v>
      </c>
      <c r="L80" s="56">
        <v>0</v>
      </c>
      <c r="M80" s="57"/>
      <c r="N80" s="50">
        <f t="shared" si="16"/>
        <v>1425.9269999999999</v>
      </c>
      <c r="O80" s="50">
        <f t="shared" si="16"/>
        <v>0.29799999999999999</v>
      </c>
      <c r="P80" s="58"/>
      <c r="Q80" s="11"/>
      <c r="R80" s="11"/>
    </row>
    <row r="81" spans="1:18" ht="14.25" x14ac:dyDescent="0.2">
      <c r="A81" s="59"/>
      <c r="B81" s="60"/>
      <c r="C81" s="61" t="s">
        <v>77</v>
      </c>
      <c r="D81" s="62">
        <f t="shared" ref="D81:L81" si="18">SUM(D73:D80)</f>
        <v>16</v>
      </c>
      <c r="E81" s="62">
        <f t="shared" si="18"/>
        <v>0</v>
      </c>
      <c r="F81" s="62">
        <f t="shared" si="18"/>
        <v>7</v>
      </c>
      <c r="G81" s="62">
        <f t="shared" si="18"/>
        <v>6</v>
      </c>
      <c r="H81" s="62">
        <f t="shared" si="18"/>
        <v>7</v>
      </c>
      <c r="I81" s="63">
        <f>SUM(I73:I80)</f>
        <v>36</v>
      </c>
      <c r="J81" s="64">
        <f t="shared" si="18"/>
        <v>61077</v>
      </c>
      <c r="K81" s="65">
        <f t="shared" si="18"/>
        <v>6802</v>
      </c>
      <c r="L81" s="66">
        <f t="shared" si="18"/>
        <v>1006123</v>
      </c>
      <c r="M81" s="67"/>
      <c r="N81" s="68">
        <f>SUM(N73:N80)</f>
        <v>105521.26900000003</v>
      </c>
      <c r="O81" s="69">
        <f>SUM(O73:O80)</f>
        <v>9487.7740000000031</v>
      </c>
      <c r="P81" s="70"/>
      <c r="Q81" s="232"/>
      <c r="R81" s="232"/>
    </row>
    <row r="82" spans="1:18" ht="14.25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  <c r="Q82" s="11"/>
      <c r="R82" s="11"/>
    </row>
    <row r="83" spans="1:18" x14ac:dyDescent="0.2">
      <c r="A83" s="79" t="s">
        <v>112</v>
      </c>
      <c r="B83" s="80"/>
      <c r="C83" s="81"/>
      <c r="D83" s="45">
        <v>36</v>
      </c>
      <c r="E83" s="46">
        <v>11</v>
      </c>
      <c r="F83" s="46">
        <v>6</v>
      </c>
      <c r="G83" s="46">
        <v>52</v>
      </c>
      <c r="H83" s="46">
        <v>0</v>
      </c>
      <c r="I83" s="47">
        <f>SUM(D83:H83)</f>
        <v>105</v>
      </c>
      <c r="J83" s="230">
        <v>103773</v>
      </c>
      <c r="K83" s="82">
        <v>276252</v>
      </c>
      <c r="L83" s="82">
        <v>2371349</v>
      </c>
      <c r="M83" s="50"/>
      <c r="N83" s="83">
        <f t="shared" ref="N83:O85" si="19">N60+(J83/1000)</f>
        <v>420444.51900000009</v>
      </c>
      <c r="O83" s="50">
        <f t="shared" si="19"/>
        <v>559651.91200000059</v>
      </c>
      <c r="P83" s="53"/>
      <c r="Q83" s="11"/>
      <c r="R83" s="11"/>
    </row>
    <row r="84" spans="1:18" x14ac:dyDescent="0.2">
      <c r="A84" s="79" t="s">
        <v>113</v>
      </c>
      <c r="B84" s="80"/>
      <c r="C84" s="81"/>
      <c r="D84" s="45">
        <v>7</v>
      </c>
      <c r="E84" s="46">
        <v>7</v>
      </c>
      <c r="F84" s="46">
        <v>0</v>
      </c>
      <c r="G84" s="46">
        <v>8</v>
      </c>
      <c r="H84" s="46">
        <v>2</v>
      </c>
      <c r="I84" s="47">
        <f>SUM(D84:H84)</f>
        <v>24</v>
      </c>
      <c r="J84" s="230">
        <v>7614</v>
      </c>
      <c r="K84" s="82">
        <v>22539</v>
      </c>
      <c r="L84" s="82">
        <v>486216</v>
      </c>
      <c r="M84" s="50"/>
      <c r="N84" s="83">
        <f t="shared" si="19"/>
        <v>58496.490999999987</v>
      </c>
      <c r="O84" s="50">
        <f t="shared" si="19"/>
        <v>61935.220000000008</v>
      </c>
      <c r="P84" s="53"/>
      <c r="Q84" s="11"/>
      <c r="R84" s="11"/>
    </row>
    <row r="85" spans="1:18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31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  <c r="Q85" s="11"/>
      <c r="R85" s="11"/>
    </row>
    <row r="86" spans="1:18" ht="14.25" x14ac:dyDescent="0.2">
      <c r="A86" s="59"/>
      <c r="B86" s="60"/>
      <c r="C86" s="61" t="s">
        <v>78</v>
      </c>
      <c r="D86" s="84">
        <f t="shared" ref="D86:L86" si="20">SUM(D83:D85)</f>
        <v>43</v>
      </c>
      <c r="E86" s="62">
        <f t="shared" si="20"/>
        <v>18</v>
      </c>
      <c r="F86" s="62">
        <f t="shared" si="20"/>
        <v>6</v>
      </c>
      <c r="G86" s="62">
        <f t="shared" si="20"/>
        <v>63</v>
      </c>
      <c r="H86" s="62">
        <f t="shared" si="20"/>
        <v>2</v>
      </c>
      <c r="I86" s="63">
        <f>SUM(I83:I85)</f>
        <v>132</v>
      </c>
      <c r="J86" s="64">
        <f t="shared" si="20"/>
        <v>111387</v>
      </c>
      <c r="K86" s="65">
        <f t="shared" si="20"/>
        <v>298791</v>
      </c>
      <c r="L86" s="66">
        <f t="shared" si="20"/>
        <v>2857565</v>
      </c>
      <c r="M86" s="67"/>
      <c r="N86" s="221">
        <f>SUM(N83:N85)</f>
        <v>479381.28300000005</v>
      </c>
      <c r="O86" s="69">
        <f>SUM(O83:O85)</f>
        <v>621749.31600000057</v>
      </c>
      <c r="P86" s="70"/>
      <c r="Q86" s="232"/>
      <c r="R86" s="232"/>
    </row>
    <row r="87" spans="1:18" ht="14.25" x14ac:dyDescent="0.2">
      <c r="A87" s="86"/>
      <c r="B87" s="87" t="s">
        <v>79</v>
      </c>
      <c r="C87" s="88"/>
      <c r="D87" s="90">
        <f t="shared" ref="D87:L87" si="21">D81+D86</f>
        <v>59</v>
      </c>
      <c r="E87" s="90">
        <f t="shared" si="21"/>
        <v>18</v>
      </c>
      <c r="F87" s="90">
        <f t="shared" si="21"/>
        <v>13</v>
      </c>
      <c r="G87" s="90">
        <f t="shared" si="21"/>
        <v>69</v>
      </c>
      <c r="H87" s="90">
        <f t="shared" si="21"/>
        <v>9</v>
      </c>
      <c r="I87" s="91">
        <f t="shared" si="21"/>
        <v>168</v>
      </c>
      <c r="J87" s="92">
        <f t="shared" si="21"/>
        <v>172464</v>
      </c>
      <c r="K87" s="93">
        <f t="shared" si="21"/>
        <v>305593</v>
      </c>
      <c r="L87" s="93">
        <f t="shared" si="21"/>
        <v>3863688</v>
      </c>
      <c r="M87" s="94"/>
      <c r="N87" s="95">
        <f>N81+N86</f>
        <v>584902.55200000014</v>
      </c>
      <c r="O87" s="94">
        <f>O81+O86</f>
        <v>631237.09000000055</v>
      </c>
      <c r="P87" s="96"/>
      <c r="Q87" s="232"/>
      <c r="R87" s="232"/>
    </row>
    <row r="88" spans="1:18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  <c r="Q88" s="11"/>
      <c r="R88" s="11"/>
    </row>
    <row r="89" spans="1:18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  <c r="Q89" s="11"/>
      <c r="R89" s="11"/>
    </row>
    <row r="90" spans="1:18" ht="13.5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  <c r="Q90" s="11"/>
      <c r="R90" s="11"/>
    </row>
    <row r="91" spans="1:18" ht="19.5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  <c r="Q91" s="11"/>
      <c r="R91" s="11"/>
    </row>
    <row r="92" spans="1:18" ht="19.5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602361.55200000014</v>
      </c>
      <c r="O92" s="121">
        <f>O87+O88</f>
        <v>637217.09000000055</v>
      </c>
      <c r="P92" s="119"/>
      <c r="Q92" s="11"/>
      <c r="R92" s="11"/>
    </row>
    <row r="93" spans="1:18" ht="23.25" x14ac:dyDescent="0.35">
      <c r="A93" s="120">
        <f>A70+31</f>
        <v>39575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  <c r="Q93" s="11"/>
      <c r="R93" s="11"/>
    </row>
    <row r="94" spans="1:18" ht="14.25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  <c r="Q94" s="11"/>
      <c r="R94" s="11"/>
    </row>
    <row r="95" spans="1:18" ht="14.25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  <c r="Q95" s="11"/>
      <c r="R95" s="11"/>
    </row>
    <row r="96" spans="1:18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>SUM(D96:H96)</f>
        <v>2</v>
      </c>
      <c r="J96" s="48">
        <v>1575</v>
      </c>
      <c r="K96" s="48">
        <v>0</v>
      </c>
      <c r="L96" s="48">
        <v>121060</v>
      </c>
      <c r="M96" s="49"/>
      <c r="N96" s="50">
        <f t="shared" ref="N96:O103" si="22">N73+(J96/1000)</f>
        <v>18524.618000000006</v>
      </c>
      <c r="O96" s="50">
        <f t="shared" si="22"/>
        <v>1831.7200000000003</v>
      </c>
      <c r="P96" s="51"/>
      <c r="Q96" s="11"/>
      <c r="R96" s="11"/>
    </row>
    <row r="97" spans="1:18" x14ac:dyDescent="0.2">
      <c r="A97" s="42" t="s">
        <v>106</v>
      </c>
      <c r="B97" s="43"/>
      <c r="C97" s="44"/>
      <c r="D97" s="45">
        <v>3</v>
      </c>
      <c r="E97" s="46">
        <v>0</v>
      </c>
      <c r="F97" s="46">
        <v>2</v>
      </c>
      <c r="G97" s="46">
        <v>1</v>
      </c>
      <c r="H97" s="46">
        <v>0</v>
      </c>
      <c r="I97" s="47">
        <f t="shared" ref="I97:I102" si="23">SUM(D97:H97)</f>
        <v>6</v>
      </c>
      <c r="J97" s="48">
        <v>15985</v>
      </c>
      <c r="K97" s="48">
        <v>1416</v>
      </c>
      <c r="L97" s="48">
        <v>276364</v>
      </c>
      <c r="M97" s="52"/>
      <c r="N97" s="50">
        <f t="shared" si="22"/>
        <v>47082.6</v>
      </c>
      <c r="O97" s="50">
        <f t="shared" si="22"/>
        <v>3740.1120000000028</v>
      </c>
      <c r="P97" s="53"/>
      <c r="Q97" s="11"/>
      <c r="R97" s="11"/>
    </row>
    <row r="98" spans="1:18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3"/>
        <v>1</v>
      </c>
      <c r="J98" s="48">
        <v>486</v>
      </c>
      <c r="K98" s="48">
        <v>0</v>
      </c>
      <c r="L98" s="48">
        <v>0</v>
      </c>
      <c r="M98" s="52"/>
      <c r="N98" s="50">
        <f t="shared" si="22"/>
        <v>296.19899999999978</v>
      </c>
      <c r="O98" s="50">
        <f t="shared" si="22"/>
        <v>0</v>
      </c>
      <c r="P98" s="53"/>
      <c r="Q98" s="11"/>
      <c r="R98" s="11"/>
    </row>
    <row r="99" spans="1:18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1</v>
      </c>
      <c r="G99" s="46">
        <v>2</v>
      </c>
      <c r="H99" s="46">
        <v>3</v>
      </c>
      <c r="I99" s="47">
        <f t="shared" si="23"/>
        <v>9</v>
      </c>
      <c r="J99" s="48">
        <v>6389</v>
      </c>
      <c r="K99" s="48">
        <v>686</v>
      </c>
      <c r="L99" s="48">
        <v>157225</v>
      </c>
      <c r="M99" s="52"/>
      <c r="N99" s="50">
        <f t="shared" si="22"/>
        <v>12829.969000000005</v>
      </c>
      <c r="O99" s="50">
        <f t="shared" si="22"/>
        <v>1107.1899999999994</v>
      </c>
      <c r="P99" s="53"/>
      <c r="Q99" s="11"/>
      <c r="R99" s="11"/>
    </row>
    <row r="100" spans="1:18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3"/>
        <v>2</v>
      </c>
      <c r="J100" s="48">
        <v>2605</v>
      </c>
      <c r="K100" s="48">
        <v>318</v>
      </c>
      <c r="L100" s="48">
        <v>75213</v>
      </c>
      <c r="M100" s="52"/>
      <c r="N100" s="50">
        <f t="shared" si="22"/>
        <v>5908.6720000000023</v>
      </c>
      <c r="O100" s="50">
        <f t="shared" si="22"/>
        <v>613.21599999999967</v>
      </c>
      <c r="P100" s="53"/>
      <c r="Q100" s="11"/>
      <c r="R100" s="11"/>
    </row>
    <row r="101" spans="1:18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3"/>
        <v>2</v>
      </c>
      <c r="J101" s="48">
        <v>0</v>
      </c>
      <c r="K101" s="48">
        <v>0</v>
      </c>
      <c r="L101" s="48">
        <v>0</v>
      </c>
      <c r="M101" s="52"/>
      <c r="N101" s="50">
        <f t="shared" si="22"/>
        <v>1518.1</v>
      </c>
      <c r="O101" s="50">
        <f t="shared" si="22"/>
        <v>10</v>
      </c>
      <c r="P101" s="53"/>
      <c r="Q101" s="11"/>
      <c r="R101" s="11"/>
    </row>
    <row r="102" spans="1:18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3"/>
        <v>10</v>
      </c>
      <c r="J102" s="48">
        <v>31367</v>
      </c>
      <c r="K102" s="48">
        <v>4015</v>
      </c>
      <c r="L102" s="48">
        <v>373705</v>
      </c>
      <c r="M102" s="52"/>
      <c r="N102" s="50">
        <f t="shared" si="22"/>
        <v>17993.591000000008</v>
      </c>
      <c r="O102" s="50">
        <f t="shared" si="22"/>
        <v>2191.6730000000002</v>
      </c>
      <c r="P102" s="53"/>
      <c r="Q102" s="11"/>
      <c r="R102" s="11"/>
    </row>
    <row r="103" spans="1:18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>SUM(D103:H103)</f>
        <v>4</v>
      </c>
      <c r="J103" s="48">
        <v>1747</v>
      </c>
      <c r="K103" s="56">
        <v>0</v>
      </c>
      <c r="L103" s="56">
        <v>8508</v>
      </c>
      <c r="M103" s="57"/>
      <c r="N103" s="50">
        <f t="shared" si="22"/>
        <v>1427.674</v>
      </c>
      <c r="O103" s="50">
        <f t="shared" si="22"/>
        <v>0.29799999999999999</v>
      </c>
      <c r="P103" s="58"/>
      <c r="Q103" s="11"/>
      <c r="R103" s="11"/>
    </row>
    <row r="104" spans="1:18" ht="14.25" x14ac:dyDescent="0.2">
      <c r="A104" s="59"/>
      <c r="B104" s="60"/>
      <c r="C104" s="61" t="s">
        <v>77</v>
      </c>
      <c r="D104" s="62">
        <f t="shared" ref="D104:L104" si="24">SUM(D96:D103)</f>
        <v>16</v>
      </c>
      <c r="E104" s="62">
        <f t="shared" si="24"/>
        <v>0</v>
      </c>
      <c r="F104" s="62">
        <f t="shared" si="24"/>
        <v>7</v>
      </c>
      <c r="G104" s="62">
        <f t="shared" si="24"/>
        <v>7</v>
      </c>
      <c r="H104" s="62">
        <f t="shared" si="24"/>
        <v>6</v>
      </c>
      <c r="I104" s="63">
        <f>SUM(I96:I103)</f>
        <v>36</v>
      </c>
      <c r="J104" s="64">
        <f t="shared" si="24"/>
        <v>60154</v>
      </c>
      <c r="K104" s="65">
        <f t="shared" si="24"/>
        <v>6435</v>
      </c>
      <c r="L104" s="66">
        <f t="shared" si="24"/>
        <v>1012075</v>
      </c>
      <c r="M104" s="67"/>
      <c r="N104" s="68">
        <f>SUM(N96:N103)</f>
        <v>105581.42300000001</v>
      </c>
      <c r="O104" s="69">
        <f>SUM(O96:O103)</f>
        <v>9494.2090000000026</v>
      </c>
      <c r="P104" s="70"/>
      <c r="Q104" s="232"/>
      <c r="R104" s="232"/>
    </row>
    <row r="105" spans="1:18" ht="14.25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  <c r="Q105" s="11"/>
      <c r="R105" s="11"/>
    </row>
    <row r="106" spans="1:18" x14ac:dyDescent="0.2">
      <c r="A106" s="79" t="s">
        <v>112</v>
      </c>
      <c r="B106" s="80"/>
      <c r="C106" s="81"/>
      <c r="D106" s="45">
        <v>35</v>
      </c>
      <c r="E106" s="46">
        <v>9</v>
      </c>
      <c r="F106" s="46">
        <v>6</v>
      </c>
      <c r="G106" s="46">
        <v>55</v>
      </c>
      <c r="H106" s="46">
        <v>0</v>
      </c>
      <c r="I106" s="47">
        <f>SUM(D106:H106)</f>
        <v>105</v>
      </c>
      <c r="J106" s="230">
        <v>35881</v>
      </c>
      <c r="K106" s="82">
        <v>95951</v>
      </c>
      <c r="L106" s="82">
        <v>2571950</v>
      </c>
      <c r="M106" s="50"/>
      <c r="N106" s="83">
        <f t="shared" ref="N106:O108" si="25">N83+(J106/1000)</f>
        <v>420480.40000000008</v>
      </c>
      <c r="O106" s="50">
        <f t="shared" si="25"/>
        <v>559747.86300000059</v>
      </c>
      <c r="P106" s="53"/>
      <c r="Q106" s="11"/>
      <c r="R106" s="11"/>
    </row>
    <row r="107" spans="1:18" x14ac:dyDescent="0.2">
      <c r="A107" s="79" t="s">
        <v>113</v>
      </c>
      <c r="B107" s="80"/>
      <c r="C107" s="81"/>
      <c r="D107" s="45">
        <v>7</v>
      </c>
      <c r="E107" s="46">
        <v>7</v>
      </c>
      <c r="F107" s="46">
        <v>0</v>
      </c>
      <c r="G107" s="46">
        <v>8</v>
      </c>
      <c r="H107" s="46">
        <v>2</v>
      </c>
      <c r="I107" s="47">
        <f>SUM(D107:H107)</f>
        <v>24</v>
      </c>
      <c r="J107" s="230">
        <v>7920</v>
      </c>
      <c r="K107" s="82">
        <v>23392</v>
      </c>
      <c r="L107" s="82">
        <v>473714</v>
      </c>
      <c r="M107" s="50"/>
      <c r="N107" s="83">
        <f t="shared" si="25"/>
        <v>58504.410999999986</v>
      </c>
      <c r="O107" s="50">
        <f t="shared" si="25"/>
        <v>61958.612000000008</v>
      </c>
      <c r="P107" s="53"/>
      <c r="Q107" s="11"/>
      <c r="R107" s="11"/>
    </row>
    <row r="108" spans="1:18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  <c r="Q108" s="11"/>
      <c r="R108" s="11"/>
    </row>
    <row r="109" spans="1:18" ht="14.25" x14ac:dyDescent="0.2">
      <c r="A109" s="59"/>
      <c r="B109" s="60"/>
      <c r="C109" s="61" t="s">
        <v>78</v>
      </c>
      <c r="D109" s="84">
        <f t="shared" ref="D109:L109" si="26">SUM(D106:D108)</f>
        <v>42</v>
      </c>
      <c r="E109" s="62">
        <f t="shared" si="26"/>
        <v>16</v>
      </c>
      <c r="F109" s="62">
        <f t="shared" si="26"/>
        <v>6</v>
      </c>
      <c r="G109" s="62">
        <f t="shared" si="26"/>
        <v>66</v>
      </c>
      <c r="H109" s="62">
        <f t="shared" si="26"/>
        <v>2</v>
      </c>
      <c r="I109" s="63">
        <f>SUM(I106:I108)</f>
        <v>132</v>
      </c>
      <c r="J109" s="64">
        <f t="shared" si="26"/>
        <v>43801</v>
      </c>
      <c r="K109" s="65">
        <f t="shared" si="26"/>
        <v>119343</v>
      </c>
      <c r="L109" s="66">
        <f t="shared" si="26"/>
        <v>3045664</v>
      </c>
      <c r="M109" s="67"/>
      <c r="N109" s="221">
        <f>SUM(N106:N108)</f>
        <v>479425.08400000003</v>
      </c>
      <c r="O109" s="69">
        <f>SUM(O106:O108)</f>
        <v>621868.65900000057</v>
      </c>
      <c r="P109" s="70"/>
      <c r="Q109" s="232"/>
      <c r="R109" s="232"/>
    </row>
    <row r="110" spans="1:18" ht="14.25" x14ac:dyDescent="0.2">
      <c r="A110" s="86"/>
      <c r="B110" s="87" t="s">
        <v>79</v>
      </c>
      <c r="C110" s="88"/>
      <c r="D110" s="90">
        <f t="shared" ref="D110:L110" si="27">D104+D109</f>
        <v>58</v>
      </c>
      <c r="E110" s="90">
        <f t="shared" si="27"/>
        <v>16</v>
      </c>
      <c r="F110" s="90">
        <f t="shared" si="27"/>
        <v>13</v>
      </c>
      <c r="G110" s="90">
        <f t="shared" si="27"/>
        <v>73</v>
      </c>
      <c r="H110" s="90">
        <f t="shared" si="27"/>
        <v>8</v>
      </c>
      <c r="I110" s="91">
        <f t="shared" si="27"/>
        <v>168</v>
      </c>
      <c r="J110" s="92">
        <f t="shared" si="27"/>
        <v>103955</v>
      </c>
      <c r="K110" s="93">
        <f t="shared" si="27"/>
        <v>125778</v>
      </c>
      <c r="L110" s="93">
        <f t="shared" si="27"/>
        <v>4057739</v>
      </c>
      <c r="M110" s="94"/>
      <c r="N110" s="95">
        <f>N104+N109</f>
        <v>585006.50699999998</v>
      </c>
      <c r="O110" s="94">
        <f>O104+O109</f>
        <v>631362.8680000006</v>
      </c>
      <c r="P110" s="96"/>
      <c r="Q110" s="232"/>
      <c r="R110" s="232"/>
    </row>
    <row r="111" spans="1:18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  <c r="Q111" s="11"/>
      <c r="R111" s="11"/>
    </row>
    <row r="112" spans="1:18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  <c r="Q112" s="11"/>
      <c r="R112" s="11"/>
    </row>
    <row r="113" spans="1:18" ht="13.5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  <c r="Q113" s="11"/>
      <c r="R113" s="11"/>
    </row>
    <row r="114" spans="1:18" ht="19.5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  <c r="Q114" s="11"/>
      <c r="R114" s="11"/>
    </row>
    <row r="115" spans="1:18" ht="19.5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602465.50699999998</v>
      </c>
      <c r="O115" s="121">
        <f>O110+O111</f>
        <v>637342.8680000006</v>
      </c>
      <c r="P115" s="119"/>
      <c r="Q115" s="11"/>
      <c r="R115" s="11"/>
    </row>
    <row r="116" spans="1:18" ht="23.25" x14ac:dyDescent="0.35">
      <c r="A116" s="120">
        <f>A93+31</f>
        <v>39606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  <c r="Q116" s="11"/>
      <c r="R116" s="11"/>
    </row>
    <row r="117" spans="1:18" ht="14.25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  <c r="Q117" s="11"/>
      <c r="R117" s="11"/>
    </row>
    <row r="118" spans="1:18" ht="14.25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  <c r="Q118" s="11"/>
      <c r="R118" s="11"/>
    </row>
    <row r="119" spans="1:18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47">
        <f>SUM(D119:H119)</f>
        <v>2</v>
      </c>
      <c r="J119" s="48">
        <v>1420</v>
      </c>
      <c r="K119" s="48">
        <v>0</v>
      </c>
      <c r="L119" s="48">
        <v>116448</v>
      </c>
      <c r="M119" s="49"/>
      <c r="N119" s="50">
        <f t="shared" ref="N119:O126" si="28">N96+(J119/1000)</f>
        <v>18526.038000000004</v>
      </c>
      <c r="O119" s="50">
        <f t="shared" si="28"/>
        <v>1831.7200000000003</v>
      </c>
      <c r="P119" s="51"/>
      <c r="Q119" s="11"/>
      <c r="R119" s="11"/>
    </row>
    <row r="120" spans="1:18" x14ac:dyDescent="0.2">
      <c r="A120" s="42" t="s">
        <v>106</v>
      </c>
      <c r="B120" s="43"/>
      <c r="C120" s="44"/>
      <c r="D120" s="45">
        <v>3</v>
      </c>
      <c r="E120" s="46">
        <v>1</v>
      </c>
      <c r="F120" s="46">
        <v>0</v>
      </c>
      <c r="G120" s="46">
        <v>2</v>
      </c>
      <c r="H120" s="46">
        <v>0</v>
      </c>
      <c r="I120" s="47">
        <f t="shared" ref="I120:I125" si="29">SUM(D120:H120)</f>
        <v>6</v>
      </c>
      <c r="J120" s="48">
        <v>16618</v>
      </c>
      <c r="K120" s="48">
        <v>1483</v>
      </c>
      <c r="L120" s="48">
        <v>299752</v>
      </c>
      <c r="M120" s="52"/>
      <c r="N120" s="50">
        <f t="shared" si="28"/>
        <v>47099.218000000001</v>
      </c>
      <c r="O120" s="50">
        <f t="shared" si="28"/>
        <v>3741.595000000003</v>
      </c>
      <c r="P120" s="53"/>
      <c r="Q120" s="11"/>
      <c r="R120" s="11"/>
    </row>
    <row r="121" spans="1:18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9"/>
        <v>1</v>
      </c>
      <c r="J121" s="48">
        <v>488</v>
      </c>
      <c r="K121" s="48">
        <v>0</v>
      </c>
      <c r="L121" s="48">
        <v>0</v>
      </c>
      <c r="M121" s="52"/>
      <c r="N121" s="50">
        <f t="shared" si="28"/>
        <v>296.68699999999978</v>
      </c>
      <c r="O121" s="50">
        <f t="shared" si="28"/>
        <v>0</v>
      </c>
      <c r="P121" s="53"/>
      <c r="Q121" s="11"/>
      <c r="R121" s="11"/>
    </row>
    <row r="122" spans="1:18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9"/>
        <v>9</v>
      </c>
      <c r="J122" s="48">
        <v>6288</v>
      </c>
      <c r="K122" s="48">
        <v>658</v>
      </c>
      <c r="L122" s="48">
        <v>166056</v>
      </c>
      <c r="M122" s="52"/>
      <c r="N122" s="50">
        <f t="shared" si="28"/>
        <v>12836.257000000005</v>
      </c>
      <c r="O122" s="50">
        <f t="shared" si="28"/>
        <v>1107.8479999999993</v>
      </c>
      <c r="P122" s="53"/>
      <c r="Q122" s="11"/>
      <c r="R122" s="11"/>
    </row>
    <row r="123" spans="1:18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9"/>
        <v>2</v>
      </c>
      <c r="J123" s="48">
        <v>2418</v>
      </c>
      <c r="K123" s="48">
        <v>295</v>
      </c>
      <c r="L123" s="48">
        <v>71735</v>
      </c>
      <c r="M123" s="52"/>
      <c r="N123" s="50">
        <f t="shared" si="28"/>
        <v>5911.090000000002</v>
      </c>
      <c r="O123" s="50">
        <f t="shared" si="28"/>
        <v>613.51099999999963</v>
      </c>
      <c r="P123" s="53"/>
      <c r="Q123" s="11"/>
      <c r="R123" s="11"/>
    </row>
    <row r="124" spans="1:18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9"/>
        <v>2</v>
      </c>
      <c r="J124" s="48">
        <v>0</v>
      </c>
      <c r="K124" s="48">
        <v>0</v>
      </c>
      <c r="L124" s="48">
        <v>0</v>
      </c>
      <c r="M124" s="52"/>
      <c r="N124" s="50">
        <f t="shared" si="28"/>
        <v>1518.1</v>
      </c>
      <c r="O124" s="50">
        <f t="shared" si="28"/>
        <v>10</v>
      </c>
      <c r="P124" s="53"/>
      <c r="Q124" s="11"/>
      <c r="R124" s="11"/>
    </row>
    <row r="125" spans="1:18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9"/>
        <v>10</v>
      </c>
      <c r="J125" s="48">
        <v>29725</v>
      </c>
      <c r="K125" s="48">
        <v>3795</v>
      </c>
      <c r="L125" s="48">
        <v>335725</v>
      </c>
      <c r="M125" s="52"/>
      <c r="N125" s="50">
        <f t="shared" si="28"/>
        <v>18023.316000000006</v>
      </c>
      <c r="O125" s="50">
        <f t="shared" si="28"/>
        <v>2195.4680000000003</v>
      </c>
      <c r="P125" s="53"/>
      <c r="Q125" s="11"/>
      <c r="R125" s="11"/>
    </row>
    <row r="126" spans="1:18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>SUM(D126:H126)</f>
        <v>4</v>
      </c>
      <c r="J126" s="48">
        <v>839</v>
      </c>
      <c r="K126" s="56">
        <v>0</v>
      </c>
      <c r="L126" s="56">
        <v>7630</v>
      </c>
      <c r="M126" s="57"/>
      <c r="N126" s="50">
        <f t="shared" si="28"/>
        <v>1428.5129999999999</v>
      </c>
      <c r="O126" s="50">
        <f t="shared" si="28"/>
        <v>0.29799999999999999</v>
      </c>
      <c r="P126" s="58"/>
      <c r="Q126" s="11"/>
      <c r="R126" s="11"/>
    </row>
    <row r="127" spans="1:18" ht="14.25" x14ac:dyDescent="0.2">
      <c r="A127" s="59"/>
      <c r="B127" s="60"/>
      <c r="C127" s="61" t="s">
        <v>77</v>
      </c>
      <c r="D127" s="62">
        <f t="shared" ref="D127:L127" si="30">SUM(D119:D126)</f>
        <v>16</v>
      </c>
      <c r="E127" s="62">
        <f t="shared" si="30"/>
        <v>1</v>
      </c>
      <c r="F127" s="62">
        <f t="shared" si="30"/>
        <v>5</v>
      </c>
      <c r="G127" s="62">
        <f t="shared" si="30"/>
        <v>8</v>
      </c>
      <c r="H127" s="62">
        <f t="shared" si="30"/>
        <v>6</v>
      </c>
      <c r="I127" s="63">
        <f>SUM(I119:I126)</f>
        <v>36</v>
      </c>
      <c r="J127" s="64">
        <f t="shared" si="30"/>
        <v>57796</v>
      </c>
      <c r="K127" s="65">
        <f t="shared" si="30"/>
        <v>6231</v>
      </c>
      <c r="L127" s="66">
        <f t="shared" si="30"/>
        <v>997346</v>
      </c>
      <c r="M127" s="67"/>
      <c r="N127" s="68">
        <f>SUM(N119:N126)</f>
        <v>105639.21900000003</v>
      </c>
      <c r="O127" s="69">
        <f>SUM(O119:O126)</f>
        <v>9500.4400000000023</v>
      </c>
      <c r="P127" s="70"/>
      <c r="Q127" s="232"/>
      <c r="R127" s="232"/>
    </row>
    <row r="128" spans="1:18" ht="14.25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  <c r="Q128" s="11"/>
      <c r="R128" s="11"/>
    </row>
    <row r="129" spans="1:18" x14ac:dyDescent="0.2">
      <c r="A129" s="79" t="s">
        <v>112</v>
      </c>
      <c r="B129" s="80"/>
      <c r="C129" s="81"/>
      <c r="D129" s="45">
        <v>35</v>
      </c>
      <c r="E129" s="46">
        <v>14</v>
      </c>
      <c r="F129" s="46">
        <v>1</v>
      </c>
      <c r="G129" s="46">
        <v>55</v>
      </c>
      <c r="H129" s="46">
        <v>0</v>
      </c>
      <c r="I129" s="47">
        <f>SUM(D129:H129)</f>
        <v>105</v>
      </c>
      <c r="J129" s="230">
        <v>90397</v>
      </c>
      <c r="K129" s="82">
        <v>261381</v>
      </c>
      <c r="L129" s="82">
        <v>2105608</v>
      </c>
      <c r="M129" s="50"/>
      <c r="N129" s="83">
        <f t="shared" ref="N129:O131" si="31">N106+(J129/1000)</f>
        <v>420570.79700000008</v>
      </c>
      <c r="O129" s="50">
        <f t="shared" si="31"/>
        <v>560009.24400000065</v>
      </c>
      <c r="P129" s="53"/>
      <c r="Q129" s="11"/>
      <c r="R129" s="11"/>
    </row>
    <row r="130" spans="1:18" x14ac:dyDescent="0.2">
      <c r="A130" s="79" t="s">
        <v>113</v>
      </c>
      <c r="B130" s="80"/>
      <c r="C130" s="81"/>
      <c r="D130" s="45">
        <v>7</v>
      </c>
      <c r="E130" s="46">
        <v>7</v>
      </c>
      <c r="F130" s="46">
        <v>0</v>
      </c>
      <c r="G130" s="46">
        <v>8</v>
      </c>
      <c r="H130" s="46">
        <v>2</v>
      </c>
      <c r="I130" s="47">
        <f>SUM(D130:H130)</f>
        <v>24</v>
      </c>
      <c r="J130" s="230">
        <v>7388</v>
      </c>
      <c r="K130" s="82">
        <v>22268</v>
      </c>
      <c r="L130" s="82">
        <v>455578</v>
      </c>
      <c r="M130" s="50"/>
      <c r="N130" s="83">
        <f t="shared" si="31"/>
        <v>58511.798999999985</v>
      </c>
      <c r="O130" s="50">
        <f t="shared" si="31"/>
        <v>61980.880000000005</v>
      </c>
      <c r="P130" s="53"/>
      <c r="Q130" s="11"/>
      <c r="R130" s="11"/>
    </row>
    <row r="131" spans="1:18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  <c r="Q131" s="11"/>
      <c r="R131" s="11"/>
    </row>
    <row r="132" spans="1:18" ht="14.25" x14ac:dyDescent="0.2">
      <c r="A132" s="59"/>
      <c r="B132" s="60"/>
      <c r="C132" s="61" t="s">
        <v>78</v>
      </c>
      <c r="D132" s="84">
        <f t="shared" ref="D132:L132" si="32">SUM(D129:D131)</f>
        <v>42</v>
      </c>
      <c r="E132" s="62">
        <f t="shared" si="32"/>
        <v>21</v>
      </c>
      <c r="F132" s="62">
        <f t="shared" si="32"/>
        <v>1</v>
      </c>
      <c r="G132" s="62">
        <f t="shared" si="32"/>
        <v>66</v>
      </c>
      <c r="H132" s="62">
        <f t="shared" si="32"/>
        <v>2</v>
      </c>
      <c r="I132" s="63">
        <f>SUM(I129:I131)</f>
        <v>132</v>
      </c>
      <c r="J132" s="64">
        <f t="shared" si="32"/>
        <v>97785</v>
      </c>
      <c r="K132" s="65">
        <f t="shared" si="32"/>
        <v>283649</v>
      </c>
      <c r="L132" s="66">
        <f t="shared" si="32"/>
        <v>2561186</v>
      </c>
      <c r="M132" s="67"/>
      <c r="N132" s="221">
        <f>SUM(N129:N131)</f>
        <v>479522.86900000006</v>
      </c>
      <c r="O132" s="69">
        <f>SUM(O129:O131)</f>
        <v>622152.30800000066</v>
      </c>
      <c r="P132" s="70"/>
      <c r="Q132" s="232"/>
      <c r="R132" s="232"/>
    </row>
    <row r="133" spans="1:18" ht="14.25" x14ac:dyDescent="0.2">
      <c r="A133" s="86"/>
      <c r="B133" s="87" t="s">
        <v>79</v>
      </c>
      <c r="C133" s="88"/>
      <c r="D133" s="90">
        <f t="shared" ref="D133:L133" si="33">D127+D132</f>
        <v>58</v>
      </c>
      <c r="E133" s="90">
        <f t="shared" si="33"/>
        <v>22</v>
      </c>
      <c r="F133" s="90">
        <f t="shared" si="33"/>
        <v>6</v>
      </c>
      <c r="G133" s="90">
        <f t="shared" si="33"/>
        <v>74</v>
      </c>
      <c r="H133" s="90">
        <f t="shared" si="33"/>
        <v>8</v>
      </c>
      <c r="I133" s="91">
        <f t="shared" si="33"/>
        <v>168</v>
      </c>
      <c r="J133" s="92">
        <f t="shared" si="33"/>
        <v>155581</v>
      </c>
      <c r="K133" s="93">
        <f t="shared" si="33"/>
        <v>289880</v>
      </c>
      <c r="L133" s="93">
        <f t="shared" si="33"/>
        <v>3558532</v>
      </c>
      <c r="M133" s="94"/>
      <c r="N133" s="95">
        <f>N127+N132</f>
        <v>585162.08800000011</v>
      </c>
      <c r="O133" s="94">
        <f>O127+O132</f>
        <v>631652.7480000006</v>
      </c>
      <c r="P133" s="96"/>
      <c r="Q133" s="232"/>
      <c r="R133" s="232"/>
    </row>
    <row r="134" spans="1:18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  <c r="Q134" s="11"/>
      <c r="R134" s="11"/>
    </row>
    <row r="135" spans="1:18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  <c r="Q135" s="11"/>
      <c r="R135" s="11"/>
    </row>
    <row r="136" spans="1:18" ht="13.5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  <c r="Q136" s="11"/>
      <c r="R136" s="11"/>
    </row>
    <row r="137" spans="1:18" ht="19.5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  <c r="Q137" s="11"/>
      <c r="R137" s="11"/>
    </row>
    <row r="138" spans="1:18" ht="19.5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602621.08800000011</v>
      </c>
      <c r="O138" s="121">
        <f>O133+O134</f>
        <v>637632.7480000006</v>
      </c>
      <c r="P138" s="119"/>
      <c r="Q138" s="11"/>
      <c r="R138" s="11"/>
    </row>
    <row r="139" spans="1:18" ht="23.25" x14ac:dyDescent="0.35">
      <c r="A139" s="120">
        <f>A116+31</f>
        <v>39637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  <c r="Q139" s="11"/>
      <c r="R139" s="11"/>
    </row>
    <row r="140" spans="1:18" ht="14.25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  <c r="Q140" s="11"/>
      <c r="R140" s="11"/>
    </row>
    <row r="141" spans="1:18" ht="14.25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  <c r="Q141" s="11"/>
      <c r="R141" s="11"/>
    </row>
    <row r="142" spans="1:18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47">
        <f>SUM(D142:H142)</f>
        <v>2</v>
      </c>
      <c r="J142" s="48">
        <v>1460</v>
      </c>
      <c r="K142" s="48">
        <v>0</v>
      </c>
      <c r="L142" s="48">
        <v>121667</v>
      </c>
      <c r="M142" s="49"/>
      <c r="N142" s="50">
        <f t="shared" ref="N142:O149" si="34">N119+(J142/1000)</f>
        <v>18527.498000000003</v>
      </c>
      <c r="O142" s="50">
        <f t="shared" si="34"/>
        <v>1831.7200000000003</v>
      </c>
      <c r="P142" s="51"/>
      <c r="Q142" s="11"/>
      <c r="R142" s="11"/>
    </row>
    <row r="143" spans="1:18" x14ac:dyDescent="0.2">
      <c r="A143" s="42" t="s">
        <v>106</v>
      </c>
      <c r="B143" s="43"/>
      <c r="C143" s="44"/>
      <c r="D143" s="45">
        <v>3</v>
      </c>
      <c r="E143" s="46">
        <v>0</v>
      </c>
      <c r="F143" s="46">
        <v>1</v>
      </c>
      <c r="G143" s="46">
        <v>2</v>
      </c>
      <c r="H143" s="46">
        <v>0</v>
      </c>
      <c r="I143" s="47">
        <f t="shared" ref="I143:I148" si="35">SUM(D143:H143)</f>
        <v>6</v>
      </c>
      <c r="J143" s="48">
        <v>15534</v>
      </c>
      <c r="K143" s="48">
        <v>1376</v>
      </c>
      <c r="L143" s="48">
        <v>266993</v>
      </c>
      <c r="M143" s="52"/>
      <c r="N143" s="50">
        <f t="shared" si="34"/>
        <v>47114.752</v>
      </c>
      <c r="O143" s="50">
        <f t="shared" si="34"/>
        <v>3742.9710000000032</v>
      </c>
      <c r="P143" s="53"/>
      <c r="Q143" s="11"/>
      <c r="R143" s="11"/>
    </row>
    <row r="144" spans="1:18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5"/>
        <v>1</v>
      </c>
      <c r="J144" s="48">
        <v>404</v>
      </c>
      <c r="K144" s="48">
        <v>0</v>
      </c>
      <c r="L144" s="48">
        <v>0</v>
      </c>
      <c r="M144" s="52"/>
      <c r="N144" s="50">
        <f t="shared" si="34"/>
        <v>297.09099999999978</v>
      </c>
      <c r="O144" s="50">
        <f t="shared" si="34"/>
        <v>0</v>
      </c>
      <c r="P144" s="53"/>
      <c r="Q144" s="11"/>
      <c r="R144" s="11"/>
    </row>
    <row r="145" spans="1:18" x14ac:dyDescent="0.2">
      <c r="A145" s="42" t="s">
        <v>107</v>
      </c>
      <c r="B145" s="43"/>
      <c r="C145" s="44"/>
      <c r="D145" s="45">
        <v>3</v>
      </c>
      <c r="E145" s="46">
        <v>0</v>
      </c>
      <c r="F145" s="46">
        <v>1</v>
      </c>
      <c r="G145" s="46">
        <v>2</v>
      </c>
      <c r="H145" s="46">
        <v>3</v>
      </c>
      <c r="I145" s="47">
        <f t="shared" si="35"/>
        <v>9</v>
      </c>
      <c r="J145" s="48">
        <v>6150</v>
      </c>
      <c r="K145" s="48">
        <v>670</v>
      </c>
      <c r="L145" s="48">
        <v>171222</v>
      </c>
      <c r="M145" s="52"/>
      <c r="N145" s="50">
        <f t="shared" si="34"/>
        <v>12842.407000000005</v>
      </c>
      <c r="O145" s="50">
        <f t="shared" si="34"/>
        <v>1108.5179999999993</v>
      </c>
      <c r="P145" s="53"/>
      <c r="Q145" s="11"/>
      <c r="R145" s="11"/>
    </row>
    <row r="146" spans="1:18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5"/>
        <v>2</v>
      </c>
      <c r="J146" s="48">
        <v>2536</v>
      </c>
      <c r="K146" s="48">
        <v>309</v>
      </c>
      <c r="L146" s="48">
        <v>75016</v>
      </c>
      <c r="M146" s="52"/>
      <c r="N146" s="50">
        <f t="shared" si="34"/>
        <v>5913.626000000002</v>
      </c>
      <c r="O146" s="50">
        <f t="shared" si="34"/>
        <v>613.8199999999996</v>
      </c>
      <c r="P146" s="53"/>
      <c r="Q146" s="11"/>
      <c r="R146" s="11"/>
    </row>
    <row r="147" spans="1:18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5"/>
        <v>2</v>
      </c>
      <c r="J147" s="48">
        <v>0</v>
      </c>
      <c r="K147" s="48">
        <v>0</v>
      </c>
      <c r="L147" s="48">
        <v>0</v>
      </c>
      <c r="M147" s="52"/>
      <c r="N147" s="50">
        <f t="shared" si="34"/>
        <v>1518.1</v>
      </c>
      <c r="O147" s="50">
        <f t="shared" si="34"/>
        <v>10</v>
      </c>
      <c r="P147" s="53"/>
      <c r="Q147" s="11"/>
      <c r="R147" s="11"/>
    </row>
    <row r="148" spans="1:18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1</v>
      </c>
      <c r="H148" s="46">
        <v>3</v>
      </c>
      <c r="I148" s="47">
        <f t="shared" si="35"/>
        <v>10</v>
      </c>
      <c r="J148" s="48">
        <v>31302</v>
      </c>
      <c r="K148" s="48">
        <v>3986</v>
      </c>
      <c r="L148" s="48">
        <v>411896</v>
      </c>
      <c r="M148" s="52"/>
      <c r="N148" s="50">
        <f t="shared" si="34"/>
        <v>18054.618000000006</v>
      </c>
      <c r="O148" s="50">
        <f t="shared" si="34"/>
        <v>2199.4540000000002</v>
      </c>
      <c r="P148" s="53"/>
      <c r="Q148" s="11"/>
      <c r="R148" s="11"/>
    </row>
    <row r="149" spans="1:18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>SUM(D149:H149)</f>
        <v>4</v>
      </c>
      <c r="J149" s="48">
        <v>3350</v>
      </c>
      <c r="K149" s="56">
        <v>0</v>
      </c>
      <c r="L149" s="56">
        <v>8893</v>
      </c>
      <c r="M149" s="57"/>
      <c r="N149" s="50">
        <f t="shared" si="34"/>
        <v>1431.8629999999998</v>
      </c>
      <c r="O149" s="50">
        <f t="shared" si="34"/>
        <v>0.29799999999999999</v>
      </c>
      <c r="P149" s="58"/>
      <c r="Q149" s="11"/>
      <c r="R149" s="11"/>
    </row>
    <row r="150" spans="1:18" ht="14.25" x14ac:dyDescent="0.2">
      <c r="A150" s="59"/>
      <c r="B150" s="60"/>
      <c r="C150" s="61" t="s">
        <v>77</v>
      </c>
      <c r="D150" s="62">
        <f t="shared" ref="D150:L150" si="36">SUM(D142:D149)</f>
        <v>16</v>
      </c>
      <c r="E150" s="62">
        <f t="shared" si="36"/>
        <v>0</v>
      </c>
      <c r="F150" s="62">
        <f t="shared" si="36"/>
        <v>6</v>
      </c>
      <c r="G150" s="62">
        <f t="shared" si="36"/>
        <v>8</v>
      </c>
      <c r="H150" s="62">
        <f t="shared" si="36"/>
        <v>6</v>
      </c>
      <c r="I150" s="63">
        <f>SUM(I142:I149)</f>
        <v>36</v>
      </c>
      <c r="J150" s="64">
        <f t="shared" si="36"/>
        <v>60736</v>
      </c>
      <c r="K150" s="65">
        <f t="shared" si="36"/>
        <v>6341</v>
      </c>
      <c r="L150" s="66">
        <f t="shared" si="36"/>
        <v>1055687</v>
      </c>
      <c r="M150" s="67"/>
      <c r="N150" s="68">
        <f>SUM(N142:N149)</f>
        <v>105699.95500000002</v>
      </c>
      <c r="O150" s="69">
        <f>SUM(O142:O149)</f>
        <v>9506.7810000000027</v>
      </c>
      <c r="P150" s="70"/>
      <c r="Q150" s="232"/>
      <c r="R150" s="232"/>
    </row>
    <row r="151" spans="1:18" ht="14.25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  <c r="Q151" s="11"/>
      <c r="R151" s="11"/>
    </row>
    <row r="152" spans="1:18" x14ac:dyDescent="0.2">
      <c r="A152" s="79" t="s">
        <v>112</v>
      </c>
      <c r="B152" s="80"/>
      <c r="C152" s="81"/>
      <c r="D152" s="45">
        <v>31</v>
      </c>
      <c r="E152" s="46">
        <v>16</v>
      </c>
      <c r="F152" s="46">
        <v>6</v>
      </c>
      <c r="G152" s="46">
        <v>52</v>
      </c>
      <c r="H152" s="46">
        <v>0</v>
      </c>
      <c r="I152" s="47">
        <f>SUM(D152:H152)</f>
        <v>105</v>
      </c>
      <c r="J152" s="230">
        <v>105762</v>
      </c>
      <c r="K152" s="82">
        <v>292119</v>
      </c>
      <c r="L152" s="82">
        <v>2471272</v>
      </c>
      <c r="M152" s="50"/>
      <c r="N152" s="83">
        <f t="shared" ref="N152:O154" si="37">N129+(J152/1000)</f>
        <v>420676.55900000007</v>
      </c>
      <c r="O152" s="50">
        <f t="shared" si="37"/>
        <v>560301.36300000059</v>
      </c>
      <c r="P152" s="53"/>
      <c r="Q152" s="11"/>
      <c r="R152" s="11"/>
    </row>
    <row r="153" spans="1:18" x14ac:dyDescent="0.2">
      <c r="A153" s="79" t="s">
        <v>113</v>
      </c>
      <c r="B153" s="80"/>
      <c r="C153" s="81"/>
      <c r="D153" s="45">
        <v>7</v>
      </c>
      <c r="E153" s="46">
        <v>5</v>
      </c>
      <c r="F153" s="46">
        <v>0</v>
      </c>
      <c r="G153" s="46">
        <v>10</v>
      </c>
      <c r="H153" s="46">
        <v>2</v>
      </c>
      <c r="I153" s="47">
        <f>SUM(D153:H153)</f>
        <v>24</v>
      </c>
      <c r="J153" s="230">
        <v>5532</v>
      </c>
      <c r="K153" s="82">
        <v>18749</v>
      </c>
      <c r="L153" s="82">
        <v>380809</v>
      </c>
      <c r="M153" s="50"/>
      <c r="N153" s="83">
        <f t="shared" si="37"/>
        <v>58517.330999999984</v>
      </c>
      <c r="O153" s="50">
        <f t="shared" si="37"/>
        <v>61999.629000000008</v>
      </c>
      <c r="P153" s="53"/>
      <c r="Q153" s="11"/>
      <c r="R153" s="11"/>
    </row>
    <row r="154" spans="1:18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  <c r="Q154" s="11"/>
      <c r="R154" s="11"/>
    </row>
    <row r="155" spans="1:18" ht="14.25" x14ac:dyDescent="0.2">
      <c r="A155" s="59"/>
      <c r="B155" s="60"/>
      <c r="C155" s="61" t="s">
        <v>78</v>
      </c>
      <c r="D155" s="84">
        <f t="shared" ref="D155:L155" si="38">SUM(D152:D154)</f>
        <v>38</v>
      </c>
      <c r="E155" s="62">
        <f t="shared" si="38"/>
        <v>21</v>
      </c>
      <c r="F155" s="62">
        <f t="shared" si="38"/>
        <v>6</v>
      </c>
      <c r="G155" s="62">
        <f t="shared" si="38"/>
        <v>65</v>
      </c>
      <c r="H155" s="62">
        <f t="shared" si="38"/>
        <v>2</v>
      </c>
      <c r="I155" s="63">
        <f>SUM(I152:I154)</f>
        <v>132</v>
      </c>
      <c r="J155" s="64">
        <f t="shared" si="38"/>
        <v>111294</v>
      </c>
      <c r="K155" s="65">
        <f t="shared" si="38"/>
        <v>310868</v>
      </c>
      <c r="L155" s="66">
        <f t="shared" si="38"/>
        <v>2852081</v>
      </c>
      <c r="M155" s="67"/>
      <c r="N155" s="221">
        <f>SUM(N152:N154)</f>
        <v>479634.16300000006</v>
      </c>
      <c r="O155" s="69">
        <f>SUM(O152:O154)</f>
        <v>622463.17600000056</v>
      </c>
      <c r="P155" s="70"/>
      <c r="Q155" s="232"/>
      <c r="R155" s="232"/>
    </row>
    <row r="156" spans="1:18" ht="14.25" x14ac:dyDescent="0.2">
      <c r="A156" s="86"/>
      <c r="B156" s="87" t="s">
        <v>79</v>
      </c>
      <c r="C156" s="88"/>
      <c r="D156" s="90">
        <f t="shared" ref="D156:L156" si="39">D150+D155</f>
        <v>54</v>
      </c>
      <c r="E156" s="90">
        <f t="shared" si="39"/>
        <v>21</v>
      </c>
      <c r="F156" s="90">
        <f t="shared" si="39"/>
        <v>12</v>
      </c>
      <c r="G156" s="90">
        <f t="shared" si="39"/>
        <v>73</v>
      </c>
      <c r="H156" s="90">
        <f t="shared" si="39"/>
        <v>8</v>
      </c>
      <c r="I156" s="91">
        <f t="shared" si="39"/>
        <v>168</v>
      </c>
      <c r="J156" s="92">
        <f t="shared" si="39"/>
        <v>172030</v>
      </c>
      <c r="K156" s="93">
        <f t="shared" si="39"/>
        <v>317209</v>
      </c>
      <c r="L156" s="93">
        <f t="shared" si="39"/>
        <v>3907768</v>
      </c>
      <c r="M156" s="94"/>
      <c r="N156" s="95">
        <f>N150+N155</f>
        <v>585334.11800000002</v>
      </c>
      <c r="O156" s="94">
        <f>O150+O155</f>
        <v>631969.95700000052</v>
      </c>
      <c r="P156" s="96"/>
      <c r="Q156" s="232"/>
      <c r="R156" s="232"/>
    </row>
    <row r="157" spans="1:18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  <c r="Q157" s="11"/>
      <c r="R157" s="11"/>
    </row>
    <row r="158" spans="1:18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  <c r="Q158" s="11"/>
      <c r="R158" s="11"/>
    </row>
    <row r="159" spans="1:18" ht="13.5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  <c r="Q159" s="11"/>
      <c r="R159" s="11"/>
    </row>
    <row r="160" spans="1:18" ht="19.5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  <c r="Q160" s="11"/>
      <c r="R160" s="11"/>
    </row>
    <row r="161" spans="1:18" ht="19.5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602793.11800000002</v>
      </c>
      <c r="O161" s="121">
        <f>O156+O157</f>
        <v>637949.95700000052</v>
      </c>
      <c r="P161" s="119"/>
      <c r="Q161" s="11"/>
      <c r="R161" s="11"/>
    </row>
    <row r="162" spans="1:18" ht="23.25" x14ac:dyDescent="0.35">
      <c r="A162" s="120">
        <f>A139+31</f>
        <v>39668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  <c r="Q162" s="11"/>
      <c r="R162" s="11"/>
    </row>
    <row r="163" spans="1:18" ht="14.25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  <c r="Q163" s="11"/>
      <c r="R163" s="11"/>
    </row>
    <row r="164" spans="1:18" ht="14.25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  <c r="Q164" s="11"/>
      <c r="R164" s="11"/>
    </row>
    <row r="165" spans="1:18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47">
        <f>SUM(D165:H165)</f>
        <v>2</v>
      </c>
      <c r="J165" s="48">
        <v>1349</v>
      </c>
      <c r="K165" s="48">
        <v>0</v>
      </c>
      <c r="L165" s="48">
        <v>110815</v>
      </c>
      <c r="M165" s="49"/>
      <c r="N165" s="50">
        <f t="shared" ref="N165:O172" si="40">N142+(J165/1000)</f>
        <v>18528.847000000002</v>
      </c>
      <c r="O165" s="50">
        <f t="shared" si="40"/>
        <v>1831.7200000000003</v>
      </c>
      <c r="P165" s="51"/>
      <c r="Q165" s="11"/>
      <c r="R165" s="11"/>
    </row>
    <row r="166" spans="1:18" x14ac:dyDescent="0.2">
      <c r="A166" s="42" t="s">
        <v>106</v>
      </c>
      <c r="B166" s="43"/>
      <c r="C166" s="44"/>
      <c r="D166" s="45">
        <v>3</v>
      </c>
      <c r="E166" s="46">
        <v>0</v>
      </c>
      <c r="F166" s="46">
        <v>1</v>
      </c>
      <c r="G166" s="46">
        <v>2</v>
      </c>
      <c r="H166" s="46">
        <v>0</v>
      </c>
      <c r="I166" s="47">
        <f t="shared" ref="I166:I171" si="41">SUM(D166:H166)</f>
        <v>6</v>
      </c>
      <c r="J166" s="48">
        <v>16602</v>
      </c>
      <c r="K166" s="48">
        <v>1473</v>
      </c>
      <c r="L166" s="48">
        <v>298874</v>
      </c>
      <c r="M166" s="52"/>
      <c r="N166" s="50">
        <f t="shared" si="40"/>
        <v>47131.353999999999</v>
      </c>
      <c r="O166" s="50">
        <f t="shared" si="40"/>
        <v>3744.4440000000031</v>
      </c>
      <c r="P166" s="53"/>
      <c r="Q166" s="11"/>
      <c r="R166" s="11"/>
    </row>
    <row r="167" spans="1:18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1"/>
        <v>1</v>
      </c>
      <c r="J167" s="48">
        <v>441</v>
      </c>
      <c r="K167" s="48">
        <v>0</v>
      </c>
      <c r="L167" s="48">
        <v>0</v>
      </c>
      <c r="M167" s="52"/>
      <c r="N167" s="50">
        <f t="shared" si="40"/>
        <v>297.53199999999975</v>
      </c>
      <c r="O167" s="50">
        <f t="shared" si="40"/>
        <v>0</v>
      </c>
      <c r="P167" s="53"/>
      <c r="Q167" s="11"/>
      <c r="R167" s="11"/>
    </row>
    <row r="168" spans="1:18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1"/>
        <v>9</v>
      </c>
      <c r="J168" s="48">
        <v>5753</v>
      </c>
      <c r="K168" s="48">
        <v>638</v>
      </c>
      <c r="L168" s="48">
        <v>155399</v>
      </c>
      <c r="M168" s="52"/>
      <c r="N168" s="50">
        <f t="shared" si="40"/>
        <v>12848.160000000005</v>
      </c>
      <c r="O168" s="50">
        <f t="shared" si="40"/>
        <v>1109.1559999999993</v>
      </c>
      <c r="P168" s="53"/>
      <c r="Q168" s="11"/>
      <c r="R168" s="11"/>
    </row>
    <row r="169" spans="1:18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1"/>
        <v>2</v>
      </c>
      <c r="J169" s="48">
        <v>2437</v>
      </c>
      <c r="K169" s="48">
        <v>297</v>
      </c>
      <c r="L169" s="48">
        <v>71037</v>
      </c>
      <c r="M169" s="52"/>
      <c r="N169" s="50">
        <f t="shared" si="40"/>
        <v>5916.0630000000019</v>
      </c>
      <c r="O169" s="50">
        <f t="shared" si="40"/>
        <v>614.11699999999962</v>
      </c>
      <c r="P169" s="53"/>
      <c r="Q169" s="11"/>
      <c r="R169" s="11"/>
    </row>
    <row r="170" spans="1:18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1"/>
        <v>2</v>
      </c>
      <c r="J170" s="48">
        <v>0</v>
      </c>
      <c r="K170" s="48">
        <v>0</v>
      </c>
      <c r="L170" s="48">
        <v>0</v>
      </c>
      <c r="M170" s="52"/>
      <c r="N170" s="50">
        <f t="shared" si="40"/>
        <v>1518.1</v>
      </c>
      <c r="O170" s="50">
        <f t="shared" si="40"/>
        <v>10</v>
      </c>
      <c r="P170" s="53"/>
      <c r="Q170" s="11"/>
      <c r="R170" s="11"/>
    </row>
    <row r="171" spans="1:18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0</v>
      </c>
      <c r="G171" s="46">
        <v>1</v>
      </c>
      <c r="H171" s="46">
        <v>3</v>
      </c>
      <c r="I171" s="47">
        <f t="shared" si="41"/>
        <v>9</v>
      </c>
      <c r="J171" s="48">
        <v>32938</v>
      </c>
      <c r="K171" s="48">
        <v>4183</v>
      </c>
      <c r="L171" s="48">
        <v>420804</v>
      </c>
      <c r="M171" s="52"/>
      <c r="N171" s="50">
        <f t="shared" si="40"/>
        <v>18087.556000000004</v>
      </c>
      <c r="O171" s="50">
        <f t="shared" si="40"/>
        <v>2203.6370000000002</v>
      </c>
      <c r="P171" s="53"/>
      <c r="Q171" s="11"/>
      <c r="R171" s="11"/>
    </row>
    <row r="172" spans="1:18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1</v>
      </c>
      <c r="G172" s="46">
        <v>2</v>
      </c>
      <c r="H172" s="46">
        <v>0</v>
      </c>
      <c r="I172" s="55">
        <f>SUM(D172:H172)</f>
        <v>5</v>
      </c>
      <c r="J172" s="48">
        <v>2812</v>
      </c>
      <c r="K172" s="56">
        <v>0</v>
      </c>
      <c r="L172" s="56">
        <v>3576</v>
      </c>
      <c r="M172" s="57"/>
      <c r="N172" s="50">
        <f t="shared" si="40"/>
        <v>1434.6749999999997</v>
      </c>
      <c r="O172" s="50">
        <f t="shared" si="40"/>
        <v>0.29799999999999999</v>
      </c>
      <c r="P172" s="58"/>
      <c r="Q172" s="11"/>
      <c r="R172" s="11"/>
    </row>
    <row r="173" spans="1:18" ht="14.25" x14ac:dyDescent="0.2">
      <c r="A173" s="59"/>
      <c r="B173" s="60"/>
      <c r="C173" s="61" t="s">
        <v>77</v>
      </c>
      <c r="D173" s="62">
        <f t="shared" ref="D173:L173" si="42">SUM(D165:D172)</f>
        <v>16</v>
      </c>
      <c r="E173" s="62">
        <f t="shared" si="42"/>
        <v>0</v>
      </c>
      <c r="F173" s="62">
        <f t="shared" si="42"/>
        <v>6</v>
      </c>
      <c r="G173" s="62">
        <f t="shared" si="42"/>
        <v>8</v>
      </c>
      <c r="H173" s="62">
        <f t="shared" si="42"/>
        <v>6</v>
      </c>
      <c r="I173" s="63">
        <f>SUM(I165:I172)</f>
        <v>36</v>
      </c>
      <c r="J173" s="64">
        <f t="shared" si="42"/>
        <v>62332</v>
      </c>
      <c r="K173" s="65">
        <f t="shared" si="42"/>
        <v>6591</v>
      </c>
      <c r="L173" s="66">
        <f t="shared" si="42"/>
        <v>1060505</v>
      </c>
      <c r="M173" s="67"/>
      <c r="N173" s="68">
        <f>SUM(N165:N172)</f>
        <v>105762.28700000003</v>
      </c>
      <c r="O173" s="69">
        <f>SUM(O165:O172)</f>
        <v>9513.372000000003</v>
      </c>
      <c r="P173" s="70"/>
      <c r="Q173" s="232"/>
      <c r="R173" s="232"/>
    </row>
    <row r="174" spans="1:18" ht="14.25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  <c r="Q174" s="11"/>
      <c r="R174" s="11"/>
    </row>
    <row r="175" spans="1:18" x14ac:dyDescent="0.2">
      <c r="A175" s="79" t="s">
        <v>112</v>
      </c>
      <c r="B175" s="80"/>
      <c r="C175" s="81"/>
      <c r="D175" s="45">
        <v>35</v>
      </c>
      <c r="E175" s="46">
        <v>18</v>
      </c>
      <c r="F175" s="46">
        <v>1</v>
      </c>
      <c r="G175" s="46">
        <v>51</v>
      </c>
      <c r="H175" s="46">
        <v>0</v>
      </c>
      <c r="I175" s="47">
        <f>SUM(D175:H175)</f>
        <v>105</v>
      </c>
      <c r="J175" s="230">
        <v>93907</v>
      </c>
      <c r="K175" s="82">
        <v>259445</v>
      </c>
      <c r="L175" s="82">
        <v>2746407</v>
      </c>
      <c r="M175" s="50"/>
      <c r="N175" s="83">
        <f t="shared" ref="N175:O177" si="43">N152+(J175/1000)</f>
        <v>420770.46600000007</v>
      </c>
      <c r="O175" s="50">
        <f t="shared" si="43"/>
        <v>560560.80800000054</v>
      </c>
      <c r="P175" s="53"/>
      <c r="Q175" s="11"/>
      <c r="R175" s="11"/>
    </row>
    <row r="176" spans="1:18" x14ac:dyDescent="0.2">
      <c r="A176" s="79" t="s">
        <v>113</v>
      </c>
      <c r="B176" s="80"/>
      <c r="C176" s="81"/>
      <c r="D176" s="45">
        <v>7</v>
      </c>
      <c r="E176" s="46">
        <v>5</v>
      </c>
      <c r="F176" s="46">
        <v>0</v>
      </c>
      <c r="G176" s="46">
        <v>10</v>
      </c>
      <c r="H176" s="46">
        <v>2</v>
      </c>
      <c r="I176" s="47">
        <f>SUM(D176:H176)</f>
        <v>24</v>
      </c>
      <c r="J176" s="230">
        <v>7358</v>
      </c>
      <c r="K176" s="82">
        <v>22686</v>
      </c>
      <c r="L176" s="82">
        <v>505007</v>
      </c>
      <c r="M176" s="50"/>
      <c r="N176" s="83">
        <f t="shared" si="43"/>
        <v>58524.688999999984</v>
      </c>
      <c r="O176" s="50">
        <f t="shared" si="43"/>
        <v>62022.31500000001</v>
      </c>
      <c r="P176" s="53"/>
      <c r="Q176" s="11"/>
      <c r="R176" s="11"/>
    </row>
    <row r="177" spans="1:18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31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  <c r="Q177" s="11"/>
      <c r="R177" s="11"/>
    </row>
    <row r="178" spans="1:18" ht="14.25" x14ac:dyDescent="0.2">
      <c r="A178" s="59"/>
      <c r="B178" s="60"/>
      <c r="C178" s="61" t="s">
        <v>78</v>
      </c>
      <c r="D178" s="84">
        <f t="shared" ref="D178:L178" si="44">SUM(D175:D177)</f>
        <v>42</v>
      </c>
      <c r="E178" s="62">
        <f t="shared" si="44"/>
        <v>23</v>
      </c>
      <c r="F178" s="62">
        <f t="shared" si="44"/>
        <v>1</v>
      </c>
      <c r="G178" s="62">
        <f t="shared" si="44"/>
        <v>64</v>
      </c>
      <c r="H178" s="62">
        <f t="shared" si="44"/>
        <v>2</v>
      </c>
      <c r="I178" s="63">
        <f>SUM(I175:I177)</f>
        <v>132</v>
      </c>
      <c r="J178" s="64">
        <f t="shared" si="44"/>
        <v>101265</v>
      </c>
      <c r="K178" s="65">
        <f t="shared" si="44"/>
        <v>282131</v>
      </c>
      <c r="L178" s="66">
        <f t="shared" si="44"/>
        <v>3251414</v>
      </c>
      <c r="M178" s="67"/>
      <c r="N178" s="221">
        <f>SUM(N175:N177)</f>
        <v>479735.42800000001</v>
      </c>
      <c r="O178" s="69">
        <f>SUM(O175:O177)</f>
        <v>622745.30700000061</v>
      </c>
      <c r="P178" s="70"/>
      <c r="Q178" s="232"/>
      <c r="R178" s="232"/>
    </row>
    <row r="179" spans="1:18" ht="14.25" x14ac:dyDescent="0.2">
      <c r="A179" s="86"/>
      <c r="B179" s="87" t="s">
        <v>79</v>
      </c>
      <c r="C179" s="88"/>
      <c r="D179" s="90">
        <f t="shared" ref="D179:L179" si="45">D173+D178</f>
        <v>58</v>
      </c>
      <c r="E179" s="90">
        <f t="shared" si="45"/>
        <v>23</v>
      </c>
      <c r="F179" s="90">
        <f t="shared" si="45"/>
        <v>7</v>
      </c>
      <c r="G179" s="90">
        <f t="shared" si="45"/>
        <v>72</v>
      </c>
      <c r="H179" s="90">
        <f t="shared" si="45"/>
        <v>8</v>
      </c>
      <c r="I179" s="91">
        <f t="shared" si="45"/>
        <v>168</v>
      </c>
      <c r="J179" s="92">
        <f t="shared" si="45"/>
        <v>163597</v>
      </c>
      <c r="K179" s="93">
        <f t="shared" si="45"/>
        <v>288722</v>
      </c>
      <c r="L179" s="93">
        <f t="shared" si="45"/>
        <v>4311919</v>
      </c>
      <c r="M179" s="94"/>
      <c r="N179" s="95">
        <f>N173+N178</f>
        <v>585497.71500000008</v>
      </c>
      <c r="O179" s="94">
        <f>O173+O178</f>
        <v>632258.67900000059</v>
      </c>
      <c r="P179" s="96"/>
      <c r="Q179" s="232"/>
      <c r="R179" s="232"/>
    </row>
    <row r="180" spans="1:18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  <c r="Q180" s="11"/>
      <c r="R180" s="11"/>
    </row>
    <row r="181" spans="1:18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  <c r="Q181" s="11"/>
      <c r="R181" s="11"/>
    </row>
    <row r="182" spans="1:18" ht="13.5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  <c r="Q182" s="11"/>
      <c r="R182" s="11"/>
    </row>
    <row r="183" spans="1:18" ht="19.5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  <c r="Q183" s="11"/>
      <c r="R183" s="11"/>
    </row>
    <row r="184" spans="1:18" ht="19.5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602956.71500000008</v>
      </c>
      <c r="O184" s="121">
        <f>O179+O180</f>
        <v>638238.67900000059</v>
      </c>
      <c r="P184" s="119"/>
      <c r="Q184" s="11"/>
      <c r="R184" s="11"/>
    </row>
    <row r="185" spans="1:18" ht="23.25" x14ac:dyDescent="0.35">
      <c r="A185" s="120">
        <f>A162+31</f>
        <v>39699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  <c r="Q185" s="11"/>
      <c r="R185" s="11"/>
    </row>
    <row r="186" spans="1:18" ht="14.25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  <c r="Q186" s="11"/>
      <c r="R186" s="11"/>
    </row>
    <row r="187" spans="1:18" ht="14.25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  <c r="Q187" s="11"/>
      <c r="R187" s="11"/>
    </row>
    <row r="188" spans="1:18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47">
        <f>SUM(D188:H188)</f>
        <v>2</v>
      </c>
      <c r="J188" s="48">
        <v>1208</v>
      </c>
      <c r="K188" s="48">
        <v>0</v>
      </c>
      <c r="L188" s="48">
        <v>104622</v>
      </c>
      <c r="M188" s="49"/>
      <c r="N188" s="50">
        <f t="shared" ref="N188:O195" si="46">N165+(J188/1000)</f>
        <v>18530.055</v>
      </c>
      <c r="O188" s="50">
        <f t="shared" si="46"/>
        <v>1831.7200000000003</v>
      </c>
      <c r="P188" s="51"/>
      <c r="Q188" s="11"/>
      <c r="R188" s="11"/>
    </row>
    <row r="189" spans="1:18" x14ac:dyDescent="0.2">
      <c r="A189" s="42" t="s">
        <v>106</v>
      </c>
      <c r="B189" s="43"/>
      <c r="C189" s="44"/>
      <c r="D189" s="45">
        <v>3</v>
      </c>
      <c r="E189" s="46">
        <v>0</v>
      </c>
      <c r="F189" s="46">
        <v>1</v>
      </c>
      <c r="G189" s="46">
        <v>2</v>
      </c>
      <c r="H189" s="46">
        <v>0</v>
      </c>
      <c r="I189" s="47">
        <f t="shared" ref="I189:I194" si="47">SUM(D189:H189)</f>
        <v>6</v>
      </c>
      <c r="J189" s="48">
        <v>11503</v>
      </c>
      <c r="K189" s="48">
        <v>1064</v>
      </c>
      <c r="L189" s="48">
        <v>221802</v>
      </c>
      <c r="M189" s="52"/>
      <c r="N189" s="50">
        <f t="shared" si="46"/>
        <v>47142.856999999996</v>
      </c>
      <c r="O189" s="50">
        <f t="shared" si="46"/>
        <v>3745.508000000003</v>
      </c>
      <c r="P189" s="53"/>
      <c r="Q189" s="11"/>
      <c r="R189" s="11"/>
    </row>
    <row r="190" spans="1:18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7"/>
        <v>1</v>
      </c>
      <c r="J190" s="48">
        <v>404</v>
      </c>
      <c r="K190" s="48">
        <v>0</v>
      </c>
      <c r="L190" s="48">
        <v>0</v>
      </c>
      <c r="M190" s="52"/>
      <c r="N190" s="50">
        <f t="shared" si="46"/>
        <v>297.93599999999975</v>
      </c>
      <c r="O190" s="50">
        <f t="shared" si="46"/>
        <v>0</v>
      </c>
      <c r="P190" s="53"/>
      <c r="Q190" s="11"/>
      <c r="R190" s="11"/>
    </row>
    <row r="191" spans="1:18" x14ac:dyDescent="0.2">
      <c r="A191" s="42" t="s">
        <v>107</v>
      </c>
      <c r="B191" s="43"/>
      <c r="C191" s="44"/>
      <c r="D191" s="45">
        <v>3</v>
      </c>
      <c r="E191" s="46">
        <v>0</v>
      </c>
      <c r="F191" s="46">
        <v>1</v>
      </c>
      <c r="G191" s="46">
        <v>2</v>
      </c>
      <c r="H191" s="46">
        <v>2</v>
      </c>
      <c r="I191" s="47">
        <f t="shared" si="47"/>
        <v>8</v>
      </c>
      <c r="J191" s="48">
        <v>5839</v>
      </c>
      <c r="K191" s="48">
        <v>641</v>
      </c>
      <c r="L191" s="48">
        <v>165395</v>
      </c>
      <c r="M191" s="52"/>
      <c r="N191" s="50">
        <f t="shared" si="46"/>
        <v>12853.999000000005</v>
      </c>
      <c r="O191" s="50">
        <f t="shared" si="46"/>
        <v>1109.7969999999993</v>
      </c>
      <c r="P191" s="53"/>
      <c r="Q191" s="11"/>
      <c r="R191" s="11"/>
    </row>
    <row r="192" spans="1:18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7"/>
        <v>2</v>
      </c>
      <c r="J192" s="48">
        <v>1836</v>
      </c>
      <c r="K192" s="48">
        <v>224</v>
      </c>
      <c r="L192" s="48">
        <v>52812</v>
      </c>
      <c r="M192" s="52"/>
      <c r="N192" s="50">
        <f t="shared" si="46"/>
        <v>5917.8990000000022</v>
      </c>
      <c r="O192" s="50">
        <f t="shared" si="46"/>
        <v>614.34099999999967</v>
      </c>
      <c r="P192" s="53"/>
      <c r="Q192" s="11"/>
      <c r="R192" s="11"/>
    </row>
    <row r="193" spans="1:18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0</v>
      </c>
      <c r="G193" s="46">
        <v>2</v>
      </c>
      <c r="H193" s="46">
        <v>0</v>
      </c>
      <c r="I193" s="47">
        <f t="shared" si="47"/>
        <v>2</v>
      </c>
      <c r="J193" s="48">
        <v>0</v>
      </c>
      <c r="K193" s="48">
        <v>0</v>
      </c>
      <c r="L193" s="48">
        <v>0</v>
      </c>
      <c r="M193" s="52"/>
      <c r="N193" s="50">
        <f t="shared" si="46"/>
        <v>1518.1</v>
      </c>
      <c r="O193" s="50">
        <f t="shared" si="46"/>
        <v>10</v>
      </c>
      <c r="P193" s="53"/>
      <c r="Q193" s="11"/>
      <c r="R193" s="11"/>
    </row>
    <row r="194" spans="1:18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7"/>
        <v>10</v>
      </c>
      <c r="J194" s="48">
        <v>34293</v>
      </c>
      <c r="K194" s="48">
        <v>4369</v>
      </c>
      <c r="L194" s="48">
        <v>402078</v>
      </c>
      <c r="M194" s="52"/>
      <c r="N194" s="50">
        <f t="shared" si="46"/>
        <v>18121.849000000006</v>
      </c>
      <c r="O194" s="50">
        <f t="shared" si="46"/>
        <v>2208.0060000000003</v>
      </c>
      <c r="P194" s="53"/>
      <c r="Q194" s="11"/>
      <c r="R194" s="11"/>
    </row>
    <row r="195" spans="1:18" x14ac:dyDescent="0.2">
      <c r="A195" s="42" t="s">
        <v>111</v>
      </c>
      <c r="B195" s="43"/>
      <c r="C195" s="44"/>
      <c r="D195" s="45">
        <v>0</v>
      </c>
      <c r="E195" s="46">
        <v>0</v>
      </c>
      <c r="F195" s="46">
        <v>0</v>
      </c>
      <c r="G195" s="46">
        <v>4</v>
      </c>
      <c r="H195" s="46">
        <v>0</v>
      </c>
      <c r="I195" s="55">
        <f>SUM(D195:H195)</f>
        <v>4</v>
      </c>
      <c r="J195" s="48">
        <v>0</v>
      </c>
      <c r="K195" s="56">
        <v>0</v>
      </c>
      <c r="L195" s="56">
        <v>0</v>
      </c>
      <c r="M195" s="57"/>
      <c r="N195" s="50">
        <f t="shared" si="46"/>
        <v>1434.6749999999997</v>
      </c>
      <c r="O195" s="50">
        <f t="shared" si="46"/>
        <v>0.29799999999999999</v>
      </c>
      <c r="P195" s="58"/>
      <c r="Q195" s="11"/>
      <c r="R195" s="11"/>
    </row>
    <row r="196" spans="1:18" ht="14.25" x14ac:dyDescent="0.2">
      <c r="A196" s="59"/>
      <c r="B196" s="60"/>
      <c r="C196" s="61" t="s">
        <v>77</v>
      </c>
      <c r="D196" s="62">
        <f t="shared" ref="D196:L196" si="48">SUM(D188:D195)</f>
        <v>14</v>
      </c>
      <c r="E196" s="62">
        <f t="shared" si="48"/>
        <v>0</v>
      </c>
      <c r="F196" s="62">
        <f t="shared" si="48"/>
        <v>5</v>
      </c>
      <c r="G196" s="62">
        <f t="shared" si="48"/>
        <v>11</v>
      </c>
      <c r="H196" s="62">
        <f t="shared" si="48"/>
        <v>5</v>
      </c>
      <c r="I196" s="63">
        <f>SUM(I188:I195)</f>
        <v>35</v>
      </c>
      <c r="J196" s="64">
        <f t="shared" si="48"/>
        <v>55083</v>
      </c>
      <c r="K196" s="65">
        <f t="shared" si="48"/>
        <v>6298</v>
      </c>
      <c r="L196" s="66">
        <f t="shared" si="48"/>
        <v>946709</v>
      </c>
      <c r="M196" s="67"/>
      <c r="N196" s="68">
        <f>SUM(N188:N195)</f>
        <v>105817.37000000002</v>
      </c>
      <c r="O196" s="69">
        <f>SUM(O188:O195)</f>
        <v>9519.6700000000037</v>
      </c>
      <c r="P196" s="70"/>
      <c r="Q196" s="232"/>
      <c r="R196" s="232"/>
    </row>
    <row r="197" spans="1:18" ht="14.25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  <c r="Q197" s="11"/>
      <c r="R197" s="11"/>
    </row>
    <row r="198" spans="1:18" x14ac:dyDescent="0.2">
      <c r="A198" s="79" t="s">
        <v>112</v>
      </c>
      <c r="B198" s="80"/>
      <c r="C198" s="81"/>
      <c r="D198" s="45">
        <v>38</v>
      </c>
      <c r="E198" s="46">
        <v>16</v>
      </c>
      <c r="F198" s="46">
        <v>5</v>
      </c>
      <c r="G198" s="46">
        <v>46</v>
      </c>
      <c r="H198" s="46">
        <v>0</v>
      </c>
      <c r="I198" s="47">
        <f>SUM(D198:H198)</f>
        <v>105</v>
      </c>
      <c r="J198" s="230">
        <v>94837</v>
      </c>
      <c r="K198" s="82">
        <v>309593</v>
      </c>
      <c r="L198" s="82">
        <v>2758431</v>
      </c>
      <c r="M198" s="50"/>
      <c r="N198" s="83">
        <f t="shared" ref="N198:O200" si="49">N175+(J198/1000)</f>
        <v>420865.30300000007</v>
      </c>
      <c r="O198" s="50">
        <f t="shared" si="49"/>
        <v>560870.40100000054</v>
      </c>
      <c r="P198" s="53"/>
      <c r="Q198" s="11"/>
      <c r="R198" s="11"/>
    </row>
    <row r="199" spans="1:18" x14ac:dyDescent="0.2">
      <c r="A199" s="79" t="s">
        <v>113</v>
      </c>
      <c r="B199" s="80"/>
      <c r="C199" s="81"/>
      <c r="D199" s="45">
        <v>7</v>
      </c>
      <c r="E199" s="46">
        <v>5</v>
      </c>
      <c r="F199" s="46">
        <v>1</v>
      </c>
      <c r="G199" s="46">
        <v>9</v>
      </c>
      <c r="H199" s="46">
        <v>2</v>
      </c>
      <c r="I199" s="47">
        <f>SUM(D199:H199)</f>
        <v>24</v>
      </c>
      <c r="J199" s="230">
        <v>6542</v>
      </c>
      <c r="K199" s="82">
        <v>21776</v>
      </c>
      <c r="L199" s="82">
        <v>500276</v>
      </c>
      <c r="M199" s="50"/>
      <c r="N199" s="83">
        <f t="shared" si="49"/>
        <v>58531.230999999985</v>
      </c>
      <c r="O199" s="50">
        <f t="shared" si="49"/>
        <v>62044.091000000008</v>
      </c>
      <c r="P199" s="53"/>
      <c r="Q199" s="11"/>
      <c r="R199" s="11"/>
    </row>
    <row r="200" spans="1:18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  <c r="Q200" s="11"/>
      <c r="R200" s="11"/>
    </row>
    <row r="201" spans="1:18" ht="14.25" x14ac:dyDescent="0.2">
      <c r="A201" s="59"/>
      <c r="B201" s="60"/>
      <c r="C201" s="61" t="s">
        <v>78</v>
      </c>
      <c r="D201" s="84">
        <f t="shared" ref="D201:L201" si="50">SUM(D198:D200)</f>
        <v>45</v>
      </c>
      <c r="E201" s="62">
        <f t="shared" si="50"/>
        <v>21</v>
      </c>
      <c r="F201" s="62">
        <f t="shared" si="50"/>
        <v>6</v>
      </c>
      <c r="G201" s="62">
        <f t="shared" si="50"/>
        <v>58</v>
      </c>
      <c r="H201" s="62">
        <f t="shared" si="50"/>
        <v>2</v>
      </c>
      <c r="I201" s="63">
        <f>SUM(I198:I200)</f>
        <v>132</v>
      </c>
      <c r="J201" s="64">
        <f t="shared" si="50"/>
        <v>101379</v>
      </c>
      <c r="K201" s="65">
        <f t="shared" si="50"/>
        <v>331369</v>
      </c>
      <c r="L201" s="66">
        <f t="shared" si="50"/>
        <v>3258707</v>
      </c>
      <c r="M201" s="67"/>
      <c r="N201" s="221">
        <f>SUM(N198:N200)</f>
        <v>479836.80700000003</v>
      </c>
      <c r="O201" s="69">
        <f>SUM(O198:O200)</f>
        <v>623076.67600000056</v>
      </c>
      <c r="P201" s="70"/>
      <c r="Q201" s="232"/>
      <c r="R201" s="232"/>
    </row>
    <row r="202" spans="1:18" ht="14.25" x14ac:dyDescent="0.2">
      <c r="A202" s="86"/>
      <c r="B202" s="87" t="s">
        <v>79</v>
      </c>
      <c r="C202" s="88"/>
      <c r="D202" s="90">
        <f t="shared" ref="D202:L202" si="51">D196+D201</f>
        <v>59</v>
      </c>
      <c r="E202" s="90">
        <f t="shared" si="51"/>
        <v>21</v>
      </c>
      <c r="F202" s="90">
        <f t="shared" si="51"/>
        <v>11</v>
      </c>
      <c r="G202" s="90">
        <f t="shared" si="51"/>
        <v>69</v>
      </c>
      <c r="H202" s="90">
        <f t="shared" si="51"/>
        <v>7</v>
      </c>
      <c r="I202" s="91">
        <f t="shared" si="51"/>
        <v>167</v>
      </c>
      <c r="J202" s="92">
        <f t="shared" si="51"/>
        <v>156462</v>
      </c>
      <c r="K202" s="93">
        <f t="shared" si="51"/>
        <v>337667</v>
      </c>
      <c r="L202" s="93">
        <f t="shared" si="51"/>
        <v>4205416</v>
      </c>
      <c r="M202" s="94"/>
      <c r="N202" s="95">
        <f>N196+N201</f>
        <v>585654.17700000003</v>
      </c>
      <c r="O202" s="94">
        <f>O196+O201</f>
        <v>632596.3460000006</v>
      </c>
      <c r="P202" s="96"/>
      <c r="Q202" s="232"/>
      <c r="R202" s="232"/>
    </row>
    <row r="203" spans="1:18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  <c r="Q203" s="11"/>
      <c r="R203" s="11"/>
    </row>
    <row r="204" spans="1:18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  <c r="Q204" s="11"/>
      <c r="R204" s="11"/>
    </row>
    <row r="205" spans="1:18" ht="13.5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  <c r="Q205" s="11"/>
      <c r="R205" s="11"/>
    </row>
    <row r="206" spans="1:18" ht="19.5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  <c r="Q206" s="11"/>
      <c r="R206" s="11"/>
    </row>
    <row r="207" spans="1:18" ht="19.5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603113.17700000003</v>
      </c>
      <c r="O207" s="121">
        <f>O202+O203</f>
        <v>638576.3460000006</v>
      </c>
      <c r="P207" s="119"/>
      <c r="Q207" s="11"/>
      <c r="R207" s="11"/>
    </row>
    <row r="208" spans="1:18" ht="23.25" x14ac:dyDescent="0.35">
      <c r="A208" s="120">
        <f>A185+31</f>
        <v>39730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  <c r="Q208" s="11"/>
      <c r="R208" s="11"/>
    </row>
    <row r="209" spans="1:18" ht="14.25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  <c r="Q209" s="11"/>
      <c r="R209" s="11"/>
    </row>
    <row r="210" spans="1:18" ht="14.25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  <c r="Q210" s="11"/>
      <c r="R210" s="11"/>
    </row>
    <row r="211" spans="1:18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47">
        <f>SUM(D211:H211)</f>
        <v>2</v>
      </c>
      <c r="J211" s="48">
        <v>1331</v>
      </c>
      <c r="K211" s="48">
        <v>0</v>
      </c>
      <c r="L211" s="48">
        <v>112379</v>
      </c>
      <c r="M211" s="49"/>
      <c r="N211" s="50">
        <f t="shared" ref="N211:O218" si="52">N188+(J211/1000)</f>
        <v>18531.385999999999</v>
      </c>
      <c r="O211" s="50">
        <f t="shared" si="52"/>
        <v>1831.7200000000003</v>
      </c>
      <c r="P211" s="51"/>
      <c r="Q211" s="11"/>
      <c r="R211" s="11"/>
    </row>
    <row r="212" spans="1:18" x14ac:dyDescent="0.2">
      <c r="A212" s="42" t="s">
        <v>106</v>
      </c>
      <c r="B212" s="43"/>
      <c r="C212" s="44"/>
      <c r="D212" s="45">
        <v>3</v>
      </c>
      <c r="E212" s="46">
        <v>0</v>
      </c>
      <c r="F212" s="46">
        <v>1</v>
      </c>
      <c r="G212" s="46">
        <v>2</v>
      </c>
      <c r="H212" s="46">
        <v>0</v>
      </c>
      <c r="I212" s="47">
        <f t="shared" ref="I212:I217" si="53">SUM(D212:H212)</f>
        <v>6</v>
      </c>
      <c r="J212" s="48">
        <v>14421</v>
      </c>
      <c r="K212" s="48">
        <v>1315</v>
      </c>
      <c r="L212" s="48">
        <v>297824</v>
      </c>
      <c r="M212" s="52"/>
      <c r="N212" s="50">
        <f t="shared" si="52"/>
        <v>47157.277999999998</v>
      </c>
      <c r="O212" s="50">
        <f t="shared" si="52"/>
        <v>3746.823000000003</v>
      </c>
      <c r="P212" s="53"/>
      <c r="Q212" s="11"/>
      <c r="R212" s="11"/>
    </row>
    <row r="213" spans="1:18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3"/>
        <v>1</v>
      </c>
      <c r="J213" s="48">
        <v>163</v>
      </c>
      <c r="K213" s="48">
        <v>0</v>
      </c>
      <c r="L213" s="48">
        <v>0</v>
      </c>
      <c r="M213" s="52"/>
      <c r="N213" s="50">
        <f t="shared" si="52"/>
        <v>298.09899999999976</v>
      </c>
      <c r="O213" s="50">
        <f t="shared" si="52"/>
        <v>0</v>
      </c>
      <c r="P213" s="53"/>
      <c r="Q213" s="11"/>
      <c r="R213" s="11"/>
    </row>
    <row r="214" spans="1:18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2</v>
      </c>
      <c r="H214" s="46">
        <v>3</v>
      </c>
      <c r="I214" s="47">
        <f t="shared" si="53"/>
        <v>9</v>
      </c>
      <c r="J214" s="48">
        <v>5657</v>
      </c>
      <c r="K214" s="48">
        <v>616</v>
      </c>
      <c r="L214" s="48">
        <v>95475</v>
      </c>
      <c r="M214" s="52"/>
      <c r="N214" s="50">
        <f t="shared" si="52"/>
        <v>12859.656000000004</v>
      </c>
      <c r="O214" s="50">
        <f t="shared" si="52"/>
        <v>1110.4129999999993</v>
      </c>
      <c r="P214" s="53"/>
      <c r="Q214" s="11"/>
      <c r="R214" s="11"/>
    </row>
    <row r="215" spans="1:18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3"/>
        <v>2</v>
      </c>
      <c r="J215" s="48">
        <v>442</v>
      </c>
      <c r="K215" s="48">
        <v>54</v>
      </c>
      <c r="L215" s="48">
        <v>50275</v>
      </c>
      <c r="M215" s="52"/>
      <c r="N215" s="50">
        <f t="shared" si="52"/>
        <v>5918.3410000000022</v>
      </c>
      <c r="O215" s="50">
        <f t="shared" si="52"/>
        <v>614.39499999999964</v>
      </c>
      <c r="P215" s="53"/>
      <c r="Q215" s="11"/>
      <c r="R215" s="11"/>
    </row>
    <row r="216" spans="1:18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0</v>
      </c>
      <c r="G216" s="46">
        <v>2</v>
      </c>
      <c r="H216" s="46">
        <v>0</v>
      </c>
      <c r="I216" s="47">
        <f t="shared" si="53"/>
        <v>2</v>
      </c>
      <c r="J216" s="48">
        <v>0</v>
      </c>
      <c r="K216" s="48">
        <v>0</v>
      </c>
      <c r="L216" s="48">
        <v>0</v>
      </c>
      <c r="M216" s="52"/>
      <c r="N216" s="50">
        <f t="shared" si="52"/>
        <v>1518.1</v>
      </c>
      <c r="O216" s="50">
        <f t="shared" si="52"/>
        <v>10</v>
      </c>
      <c r="P216" s="53"/>
      <c r="Q216" s="11"/>
      <c r="R216" s="11"/>
    </row>
    <row r="217" spans="1:18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1</v>
      </c>
      <c r="H217" s="46">
        <v>3</v>
      </c>
      <c r="I217" s="47">
        <f t="shared" si="53"/>
        <v>10</v>
      </c>
      <c r="J217" s="48">
        <v>31911</v>
      </c>
      <c r="K217" s="48">
        <v>4062</v>
      </c>
      <c r="L217" s="48">
        <v>380941</v>
      </c>
      <c r="M217" s="52"/>
      <c r="N217" s="50">
        <f t="shared" si="52"/>
        <v>18153.760000000006</v>
      </c>
      <c r="O217" s="50">
        <f t="shared" si="52"/>
        <v>2212.0680000000002</v>
      </c>
      <c r="P217" s="53"/>
      <c r="Q217" s="11"/>
      <c r="R217" s="11"/>
    </row>
    <row r="218" spans="1:18" x14ac:dyDescent="0.2">
      <c r="A218" s="42" t="s">
        <v>111</v>
      </c>
      <c r="B218" s="43"/>
      <c r="C218" s="44"/>
      <c r="D218" s="45">
        <v>0</v>
      </c>
      <c r="E218" s="46">
        <v>0</v>
      </c>
      <c r="F218" s="46">
        <v>0</v>
      </c>
      <c r="G218" s="46">
        <v>4</v>
      </c>
      <c r="H218" s="46">
        <v>0</v>
      </c>
      <c r="I218" s="55">
        <f>SUM(D218:H218)</f>
        <v>4</v>
      </c>
      <c r="J218" s="48">
        <v>0</v>
      </c>
      <c r="K218" s="56">
        <v>0</v>
      </c>
      <c r="L218" s="56">
        <v>0</v>
      </c>
      <c r="M218" s="57"/>
      <c r="N218" s="50">
        <f t="shared" si="52"/>
        <v>1434.6749999999997</v>
      </c>
      <c r="O218" s="50">
        <f t="shared" si="52"/>
        <v>0.29799999999999999</v>
      </c>
      <c r="P218" s="58"/>
      <c r="Q218" s="11"/>
      <c r="R218" s="11"/>
    </row>
    <row r="219" spans="1:18" ht="14.25" x14ac:dyDescent="0.2">
      <c r="A219" s="59"/>
      <c r="B219" s="60"/>
      <c r="C219" s="61" t="s">
        <v>77</v>
      </c>
      <c r="D219" s="62">
        <f t="shared" ref="D219:L219" si="54">SUM(D211:D218)</f>
        <v>14</v>
      </c>
      <c r="E219" s="62">
        <f t="shared" si="54"/>
        <v>0</v>
      </c>
      <c r="F219" s="62">
        <f t="shared" si="54"/>
        <v>5</v>
      </c>
      <c r="G219" s="62">
        <f t="shared" si="54"/>
        <v>11</v>
      </c>
      <c r="H219" s="62">
        <f t="shared" si="54"/>
        <v>6</v>
      </c>
      <c r="I219" s="63">
        <f>SUM(I211:I218)</f>
        <v>36</v>
      </c>
      <c r="J219" s="64">
        <f t="shared" si="54"/>
        <v>53925</v>
      </c>
      <c r="K219" s="65">
        <f t="shared" si="54"/>
        <v>6047</v>
      </c>
      <c r="L219" s="66">
        <f t="shared" si="54"/>
        <v>936894</v>
      </c>
      <c r="M219" s="67"/>
      <c r="N219" s="68">
        <f>SUM(N211:N218)</f>
        <v>105871.29500000001</v>
      </c>
      <c r="O219" s="69">
        <f>SUM(O211:O218)</f>
        <v>9525.7170000000024</v>
      </c>
      <c r="P219" s="70"/>
      <c r="Q219" s="232"/>
      <c r="R219" s="232"/>
    </row>
    <row r="220" spans="1:18" ht="14.25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  <c r="Q220" s="11"/>
      <c r="R220" s="11"/>
    </row>
    <row r="221" spans="1:18" x14ac:dyDescent="0.2">
      <c r="A221" s="79" t="s">
        <v>112</v>
      </c>
      <c r="B221" s="80"/>
      <c r="C221" s="81"/>
      <c r="D221" s="45">
        <v>37</v>
      </c>
      <c r="E221" s="46">
        <v>16</v>
      </c>
      <c r="F221" s="46">
        <v>5</v>
      </c>
      <c r="G221" s="46">
        <v>45</v>
      </c>
      <c r="H221" s="46">
        <v>0</v>
      </c>
      <c r="I221" s="47">
        <f>SUM(D221:H221)</f>
        <v>103</v>
      </c>
      <c r="J221" s="230">
        <v>113442</v>
      </c>
      <c r="K221" s="82">
        <v>186145</v>
      </c>
      <c r="L221" s="82">
        <v>3214325</v>
      </c>
      <c r="M221" s="50"/>
      <c r="N221" s="83">
        <f t="shared" ref="N221:O223" si="55">N198+(J221/1000)</f>
        <v>420978.74500000005</v>
      </c>
      <c r="O221" s="50">
        <f t="shared" si="55"/>
        <v>561056.54600000056</v>
      </c>
      <c r="P221" s="53"/>
      <c r="Q221" s="11"/>
      <c r="R221" s="11"/>
    </row>
    <row r="222" spans="1:18" x14ac:dyDescent="0.2">
      <c r="A222" s="79" t="s">
        <v>113</v>
      </c>
      <c r="B222" s="80"/>
      <c r="C222" s="81"/>
      <c r="D222" s="45">
        <v>7</v>
      </c>
      <c r="E222" s="46">
        <v>7</v>
      </c>
      <c r="F222" s="46">
        <v>1</v>
      </c>
      <c r="G222" s="46">
        <v>7</v>
      </c>
      <c r="H222" s="46">
        <v>2</v>
      </c>
      <c r="I222" s="47">
        <f>SUM(D222:H222)</f>
        <v>24</v>
      </c>
      <c r="J222" s="230">
        <v>7908</v>
      </c>
      <c r="K222" s="82">
        <v>23072</v>
      </c>
      <c r="L222" s="82">
        <v>450930</v>
      </c>
      <c r="M222" s="50"/>
      <c r="N222" s="83">
        <f t="shared" si="55"/>
        <v>58539.138999999988</v>
      </c>
      <c r="O222" s="50">
        <f t="shared" si="55"/>
        <v>62067.163000000008</v>
      </c>
      <c r="P222" s="53"/>
      <c r="Q222" s="11"/>
      <c r="R222" s="11"/>
    </row>
    <row r="223" spans="1:18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  <c r="Q223" s="11"/>
      <c r="R223" s="11"/>
    </row>
    <row r="224" spans="1:18" ht="14.25" x14ac:dyDescent="0.2">
      <c r="A224" s="59"/>
      <c r="B224" s="60"/>
      <c r="C224" s="61" t="s">
        <v>78</v>
      </c>
      <c r="D224" s="84">
        <f t="shared" ref="D224:L224" si="56">SUM(D221:D223)</f>
        <v>44</v>
      </c>
      <c r="E224" s="62">
        <f t="shared" si="56"/>
        <v>23</v>
      </c>
      <c r="F224" s="62">
        <f t="shared" si="56"/>
        <v>6</v>
      </c>
      <c r="G224" s="62">
        <f t="shared" si="56"/>
        <v>55</v>
      </c>
      <c r="H224" s="62">
        <f t="shared" si="56"/>
        <v>2</v>
      </c>
      <c r="I224" s="63">
        <f>SUM(I221:I223)</f>
        <v>130</v>
      </c>
      <c r="J224" s="64">
        <f t="shared" si="56"/>
        <v>121350</v>
      </c>
      <c r="K224" s="65">
        <f t="shared" si="56"/>
        <v>209217</v>
      </c>
      <c r="L224" s="66">
        <f t="shared" si="56"/>
        <v>3665255</v>
      </c>
      <c r="M224" s="67"/>
      <c r="N224" s="221">
        <f>SUM(N221:N223)</f>
        <v>479958.15700000001</v>
      </c>
      <c r="O224" s="69">
        <f>SUM(O221:O223)</f>
        <v>623285.89300000062</v>
      </c>
      <c r="P224" s="70"/>
      <c r="Q224" s="232"/>
      <c r="R224" s="232"/>
    </row>
    <row r="225" spans="1:18" ht="14.25" x14ac:dyDescent="0.2">
      <c r="A225" s="86"/>
      <c r="B225" s="87" t="s">
        <v>79</v>
      </c>
      <c r="C225" s="88"/>
      <c r="D225" s="90">
        <f t="shared" ref="D225:L225" si="57">D219+D224</f>
        <v>58</v>
      </c>
      <c r="E225" s="90">
        <f t="shared" si="57"/>
        <v>23</v>
      </c>
      <c r="F225" s="90">
        <f t="shared" si="57"/>
        <v>11</v>
      </c>
      <c r="G225" s="90">
        <f t="shared" si="57"/>
        <v>66</v>
      </c>
      <c r="H225" s="90">
        <f t="shared" si="57"/>
        <v>8</v>
      </c>
      <c r="I225" s="91">
        <f t="shared" si="57"/>
        <v>166</v>
      </c>
      <c r="J225" s="92">
        <f t="shared" si="57"/>
        <v>175275</v>
      </c>
      <c r="K225" s="93">
        <f t="shared" si="57"/>
        <v>215264</v>
      </c>
      <c r="L225" s="93">
        <f t="shared" si="57"/>
        <v>4602149</v>
      </c>
      <c r="M225" s="94"/>
      <c r="N225" s="95">
        <f>N219+N224</f>
        <v>585829.45200000005</v>
      </c>
      <c r="O225" s="94">
        <f>O219+O224</f>
        <v>632811.61000000057</v>
      </c>
      <c r="P225" s="96"/>
      <c r="Q225" s="232"/>
      <c r="R225" s="232"/>
    </row>
    <row r="226" spans="1:18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  <c r="Q226" s="11"/>
      <c r="R226" s="11"/>
    </row>
    <row r="227" spans="1:18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  <c r="Q227" s="11"/>
      <c r="R227" s="11"/>
    </row>
    <row r="228" spans="1:18" ht="13.5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  <c r="Q228" s="11"/>
      <c r="R228" s="11"/>
    </row>
    <row r="229" spans="1:18" ht="19.5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  <c r="Q229" s="11"/>
      <c r="R229" s="11"/>
    </row>
    <row r="230" spans="1:18" ht="19.5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603288.45200000005</v>
      </c>
      <c r="O230" s="121">
        <f>O225+O226</f>
        <v>638791.61000000057</v>
      </c>
      <c r="P230" s="119"/>
      <c r="Q230" s="11"/>
      <c r="R230" s="11"/>
    </row>
    <row r="231" spans="1:18" ht="23.25" x14ac:dyDescent="0.35">
      <c r="A231" s="120">
        <f>A208+31</f>
        <v>39761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  <c r="Q231" s="11"/>
      <c r="R231" s="11"/>
    </row>
    <row r="232" spans="1:18" ht="14.25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  <c r="Q232" s="11"/>
      <c r="R232" s="11"/>
    </row>
    <row r="233" spans="1:18" ht="14.25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  <c r="Q233" s="11"/>
      <c r="R233" s="11"/>
    </row>
    <row r="234" spans="1:18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47">
        <f>SUM(D234:H234)</f>
        <v>2</v>
      </c>
      <c r="J234" s="48">
        <v>1371</v>
      </c>
      <c r="K234" s="48">
        <v>0</v>
      </c>
      <c r="L234" s="48">
        <v>112495</v>
      </c>
      <c r="M234" s="49"/>
      <c r="N234" s="50">
        <f t="shared" ref="N234:O241" si="58">N211+(J234/1000)</f>
        <v>18532.756999999998</v>
      </c>
      <c r="O234" s="50">
        <f t="shared" si="58"/>
        <v>1831.7200000000003</v>
      </c>
      <c r="P234" s="51"/>
      <c r="Q234" s="11"/>
      <c r="R234" s="11"/>
    </row>
    <row r="235" spans="1:18" x14ac:dyDescent="0.2">
      <c r="A235" s="42" t="s">
        <v>106</v>
      </c>
      <c r="B235" s="43"/>
      <c r="C235" s="44"/>
      <c r="D235" s="45">
        <v>3</v>
      </c>
      <c r="E235" s="46">
        <v>0</v>
      </c>
      <c r="F235" s="46">
        <v>1</v>
      </c>
      <c r="G235" s="46">
        <v>2</v>
      </c>
      <c r="H235" s="46">
        <v>0</v>
      </c>
      <c r="I235" s="47">
        <f t="shared" ref="I235:I240" si="59">SUM(D235:H235)</f>
        <v>6</v>
      </c>
      <c r="J235" s="48">
        <v>16035</v>
      </c>
      <c r="K235" s="48">
        <v>1442</v>
      </c>
      <c r="L235" s="48">
        <v>275764</v>
      </c>
      <c r="M235" s="52"/>
      <c r="N235" s="50">
        <f t="shared" si="58"/>
        <v>47173.313000000002</v>
      </c>
      <c r="O235" s="50">
        <f t="shared" si="58"/>
        <v>3748.2650000000031</v>
      </c>
      <c r="P235" s="53"/>
      <c r="Q235" s="11"/>
      <c r="R235" s="11"/>
    </row>
    <row r="236" spans="1:18" x14ac:dyDescent="0.2">
      <c r="A236" s="42" t="s">
        <v>117</v>
      </c>
      <c r="B236" s="43"/>
      <c r="C236" s="44"/>
      <c r="D236" s="45">
        <v>0</v>
      </c>
      <c r="E236" s="46">
        <v>0</v>
      </c>
      <c r="F236" s="46">
        <v>0</v>
      </c>
      <c r="G236" s="46">
        <v>1</v>
      </c>
      <c r="H236" s="46">
        <v>0</v>
      </c>
      <c r="I236" s="47">
        <f t="shared" si="59"/>
        <v>1</v>
      </c>
      <c r="J236" s="48">
        <v>0</v>
      </c>
      <c r="K236" s="48">
        <v>0</v>
      </c>
      <c r="L236" s="48">
        <v>0</v>
      </c>
      <c r="M236" s="52"/>
      <c r="N236" s="50">
        <f t="shared" si="58"/>
        <v>298.09899999999976</v>
      </c>
      <c r="O236" s="50">
        <f t="shared" si="58"/>
        <v>0</v>
      </c>
      <c r="P236" s="53"/>
      <c r="Q236" s="11"/>
      <c r="R236" s="11"/>
    </row>
    <row r="237" spans="1:18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f t="shared" si="59"/>
        <v>9</v>
      </c>
      <c r="J237" s="48">
        <v>6743</v>
      </c>
      <c r="K237" s="48">
        <v>698</v>
      </c>
      <c r="L237" s="48">
        <v>170492</v>
      </c>
      <c r="M237" s="52"/>
      <c r="N237" s="50">
        <f t="shared" si="58"/>
        <v>12866.399000000005</v>
      </c>
      <c r="O237" s="50">
        <f t="shared" si="58"/>
        <v>1111.1109999999994</v>
      </c>
      <c r="P237" s="53"/>
      <c r="Q237" s="11"/>
      <c r="R237" s="11"/>
    </row>
    <row r="238" spans="1:18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9"/>
        <v>2</v>
      </c>
      <c r="J238" s="48">
        <v>2339</v>
      </c>
      <c r="K238" s="48">
        <v>285</v>
      </c>
      <c r="L238" s="48">
        <v>74578</v>
      </c>
      <c r="M238" s="52"/>
      <c r="N238" s="50">
        <f t="shared" si="58"/>
        <v>5920.6800000000021</v>
      </c>
      <c r="O238" s="50">
        <f t="shared" si="58"/>
        <v>614.67999999999961</v>
      </c>
      <c r="P238" s="53"/>
      <c r="Q238" s="11"/>
      <c r="R238" s="11"/>
    </row>
    <row r="239" spans="1:18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0</v>
      </c>
      <c r="G239" s="46">
        <v>2</v>
      </c>
      <c r="H239" s="46">
        <v>0</v>
      </c>
      <c r="I239" s="47">
        <f t="shared" si="59"/>
        <v>2</v>
      </c>
      <c r="J239" s="48">
        <v>0</v>
      </c>
      <c r="K239" s="48">
        <v>0</v>
      </c>
      <c r="L239" s="48">
        <v>0</v>
      </c>
      <c r="M239" s="52"/>
      <c r="N239" s="50">
        <f t="shared" si="58"/>
        <v>1518.1</v>
      </c>
      <c r="O239" s="50">
        <f t="shared" si="58"/>
        <v>10</v>
      </c>
      <c r="P239" s="53"/>
      <c r="Q239" s="11"/>
      <c r="R239" s="11"/>
    </row>
    <row r="240" spans="1:18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9"/>
        <v>10</v>
      </c>
      <c r="J240" s="48">
        <v>27482</v>
      </c>
      <c r="K240" s="48">
        <v>3500</v>
      </c>
      <c r="L240" s="48">
        <v>317123</v>
      </c>
      <c r="M240" s="52"/>
      <c r="N240" s="50">
        <f t="shared" si="58"/>
        <v>18181.242000000006</v>
      </c>
      <c r="O240" s="50">
        <f t="shared" si="58"/>
        <v>2215.5680000000002</v>
      </c>
      <c r="P240" s="53"/>
      <c r="Q240" s="11"/>
      <c r="R240" s="11"/>
    </row>
    <row r="241" spans="1:18" x14ac:dyDescent="0.2">
      <c r="A241" s="42" t="s">
        <v>111</v>
      </c>
      <c r="B241" s="43"/>
      <c r="C241" s="44"/>
      <c r="D241" s="45">
        <v>0</v>
      </c>
      <c r="E241" s="46">
        <v>0</v>
      </c>
      <c r="F241" s="46">
        <v>0</v>
      </c>
      <c r="G241" s="46">
        <v>4</v>
      </c>
      <c r="H241" s="46">
        <v>0</v>
      </c>
      <c r="I241" s="55">
        <f>SUM(D241:H241)</f>
        <v>4</v>
      </c>
      <c r="J241" s="48">
        <v>0</v>
      </c>
      <c r="K241" s="56">
        <v>0</v>
      </c>
      <c r="L241" s="56">
        <v>0</v>
      </c>
      <c r="M241" s="57"/>
      <c r="N241" s="50">
        <f t="shared" si="58"/>
        <v>1434.6749999999997</v>
      </c>
      <c r="O241" s="50">
        <f t="shared" si="58"/>
        <v>0.29799999999999999</v>
      </c>
      <c r="P241" s="58"/>
      <c r="Q241" s="11"/>
      <c r="R241" s="11"/>
    </row>
    <row r="242" spans="1:18" ht="14.25" x14ac:dyDescent="0.2">
      <c r="A242" s="59"/>
      <c r="B242" s="60"/>
      <c r="C242" s="61" t="s">
        <v>77</v>
      </c>
      <c r="D242" s="62">
        <f t="shared" ref="D242:L242" si="60">SUM(D234:D241)</f>
        <v>13</v>
      </c>
      <c r="E242" s="62">
        <f t="shared" si="60"/>
        <v>0</v>
      </c>
      <c r="F242" s="62">
        <f t="shared" si="60"/>
        <v>5</v>
      </c>
      <c r="G242" s="62">
        <f t="shared" si="60"/>
        <v>12</v>
      </c>
      <c r="H242" s="62">
        <f t="shared" si="60"/>
        <v>6</v>
      </c>
      <c r="I242" s="63">
        <f>SUM(I234:I241)</f>
        <v>36</v>
      </c>
      <c r="J242" s="64">
        <f t="shared" si="60"/>
        <v>53970</v>
      </c>
      <c r="K242" s="65">
        <f t="shared" si="60"/>
        <v>5925</v>
      </c>
      <c r="L242" s="66">
        <f t="shared" si="60"/>
        <v>950452</v>
      </c>
      <c r="M242" s="67"/>
      <c r="N242" s="68">
        <f>SUM(N234:N241)</f>
        <v>105925.26500000003</v>
      </c>
      <c r="O242" s="69">
        <f>SUM(O234:O241)</f>
        <v>9531.6420000000035</v>
      </c>
      <c r="P242" s="70"/>
      <c r="Q242" s="232"/>
      <c r="R242" s="232"/>
    </row>
    <row r="243" spans="1:18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  <c r="Q243" s="11"/>
      <c r="R243" s="11"/>
    </row>
    <row r="244" spans="1:18" x14ac:dyDescent="0.2">
      <c r="A244" s="79" t="s">
        <v>112</v>
      </c>
      <c r="B244" s="80"/>
      <c r="C244" s="81"/>
      <c r="D244" s="45">
        <v>34</v>
      </c>
      <c r="E244" s="46">
        <v>17</v>
      </c>
      <c r="F244" s="46">
        <v>6</v>
      </c>
      <c r="G244" s="46">
        <v>46</v>
      </c>
      <c r="H244" s="46">
        <v>0</v>
      </c>
      <c r="I244" s="47">
        <f>SUM(D244:H244)</f>
        <v>103</v>
      </c>
      <c r="J244" s="230">
        <v>116926</v>
      </c>
      <c r="K244" s="82">
        <v>172838</v>
      </c>
      <c r="L244" s="82">
        <v>2947259</v>
      </c>
      <c r="M244" s="50"/>
      <c r="N244" s="83">
        <f t="shared" ref="N244:O246" si="61">N221+(J244/1000)</f>
        <v>421095.67100000003</v>
      </c>
      <c r="O244" s="50">
        <f t="shared" si="61"/>
        <v>561229.38400000054</v>
      </c>
      <c r="P244" s="53"/>
      <c r="Q244" s="11"/>
      <c r="R244" s="11"/>
    </row>
    <row r="245" spans="1:18" x14ac:dyDescent="0.2">
      <c r="A245" s="79" t="s">
        <v>113</v>
      </c>
      <c r="B245" s="80"/>
      <c r="C245" s="81"/>
      <c r="D245" s="45">
        <v>8</v>
      </c>
      <c r="E245" s="46">
        <v>5</v>
      </c>
      <c r="F245" s="46">
        <v>0</v>
      </c>
      <c r="G245" s="46">
        <v>9</v>
      </c>
      <c r="H245" s="46">
        <v>2</v>
      </c>
      <c r="I245" s="47">
        <f>SUM(D245:H245)</f>
        <v>24</v>
      </c>
      <c r="J245" s="230">
        <v>7540</v>
      </c>
      <c r="K245" s="82">
        <v>22375</v>
      </c>
      <c r="L245" s="82">
        <v>433720</v>
      </c>
      <c r="M245" s="50"/>
      <c r="N245" s="83">
        <f t="shared" si="61"/>
        <v>58546.678999999989</v>
      </c>
      <c r="O245" s="50">
        <f t="shared" si="61"/>
        <v>62089.538000000008</v>
      </c>
      <c r="P245" s="53"/>
      <c r="Q245" s="11"/>
      <c r="R245" s="11"/>
    </row>
    <row r="246" spans="1:18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440.27299999999997</v>
      </c>
      <c r="O246" s="50">
        <f t="shared" si="61"/>
        <v>162.18400000000008</v>
      </c>
      <c r="P246" s="58"/>
      <c r="Q246" s="11"/>
      <c r="R246" s="11"/>
    </row>
    <row r="247" spans="1:18" ht="14.25" x14ac:dyDescent="0.2">
      <c r="A247" s="59"/>
      <c r="B247" s="60"/>
      <c r="C247" s="61" t="s">
        <v>78</v>
      </c>
      <c r="D247" s="84">
        <f t="shared" ref="D247:L247" si="62">SUM(D244:D246)</f>
        <v>42</v>
      </c>
      <c r="E247" s="62">
        <f t="shared" si="62"/>
        <v>22</v>
      </c>
      <c r="F247" s="62">
        <f t="shared" si="62"/>
        <v>6</v>
      </c>
      <c r="G247" s="62">
        <f t="shared" si="62"/>
        <v>58</v>
      </c>
      <c r="H247" s="62">
        <f t="shared" si="62"/>
        <v>2</v>
      </c>
      <c r="I247" s="63">
        <f>SUM(I244:I246)</f>
        <v>130</v>
      </c>
      <c r="J247" s="64">
        <f t="shared" si="62"/>
        <v>124466</v>
      </c>
      <c r="K247" s="65">
        <f t="shared" si="62"/>
        <v>195213</v>
      </c>
      <c r="L247" s="66">
        <f t="shared" si="62"/>
        <v>3380979</v>
      </c>
      <c r="M247" s="67"/>
      <c r="N247" s="221">
        <f>SUM(N244:N246)</f>
        <v>480082.62300000002</v>
      </c>
      <c r="O247" s="69">
        <f>SUM(O244:O246)</f>
        <v>623481.10600000061</v>
      </c>
      <c r="P247" s="70"/>
      <c r="Q247" s="232"/>
      <c r="R247" s="232"/>
    </row>
    <row r="248" spans="1:18" ht="14.25" x14ac:dyDescent="0.2">
      <c r="A248" s="86"/>
      <c r="B248" s="87" t="s">
        <v>79</v>
      </c>
      <c r="C248" s="88"/>
      <c r="D248" s="90">
        <f t="shared" ref="D248:L248" si="63">D242+D247</f>
        <v>55</v>
      </c>
      <c r="E248" s="90">
        <f t="shared" si="63"/>
        <v>22</v>
      </c>
      <c r="F248" s="90">
        <f t="shared" si="63"/>
        <v>11</v>
      </c>
      <c r="G248" s="90">
        <f t="shared" si="63"/>
        <v>70</v>
      </c>
      <c r="H248" s="90">
        <f t="shared" si="63"/>
        <v>8</v>
      </c>
      <c r="I248" s="91">
        <f t="shared" si="63"/>
        <v>166</v>
      </c>
      <c r="J248" s="92">
        <f t="shared" si="63"/>
        <v>178436</v>
      </c>
      <c r="K248" s="93">
        <f t="shared" si="63"/>
        <v>201138</v>
      </c>
      <c r="L248" s="93">
        <f t="shared" si="63"/>
        <v>4331431</v>
      </c>
      <c r="M248" s="94"/>
      <c r="N248" s="95">
        <f>N242+N247</f>
        <v>586007.88800000004</v>
      </c>
      <c r="O248" s="94">
        <f>O242+O247</f>
        <v>633012.7480000006</v>
      </c>
      <c r="P248" s="96"/>
      <c r="Q248" s="232"/>
      <c r="R248" s="232"/>
    </row>
    <row r="249" spans="1:18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  <c r="Q249" s="11"/>
      <c r="R249" s="11"/>
    </row>
    <row r="250" spans="1:18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  <c r="Q250" s="11"/>
      <c r="R250" s="11"/>
    </row>
    <row r="251" spans="1:18" ht="13.5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  <c r="Q251" s="11"/>
      <c r="R251" s="11"/>
    </row>
    <row r="252" spans="1:18" ht="19.5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  <c r="Q252" s="11"/>
      <c r="R252" s="11"/>
    </row>
    <row r="253" spans="1:18" ht="19.5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603466.88800000004</v>
      </c>
      <c r="O253" s="121">
        <f>O248+O249</f>
        <v>638992.7480000006</v>
      </c>
      <c r="P253" s="119"/>
      <c r="Q253" s="11"/>
      <c r="R253" s="11"/>
    </row>
    <row r="254" spans="1:18" ht="23.25" x14ac:dyDescent="0.35">
      <c r="A254" s="120">
        <f>A231+31</f>
        <v>39792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  <c r="Q254" s="11"/>
      <c r="R254" s="11"/>
    </row>
    <row r="255" spans="1:18" ht="14.25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  <c r="Q255" s="11"/>
      <c r="R255" s="11"/>
    </row>
    <row r="256" spans="1:18" ht="14.25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  <c r="Q256" s="11"/>
      <c r="R256" s="11"/>
    </row>
    <row r="257" spans="1:18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47">
        <f>SUM(D257:H257)</f>
        <v>2</v>
      </c>
      <c r="J257" s="48">
        <v>1435</v>
      </c>
      <c r="K257" s="48">
        <v>0</v>
      </c>
      <c r="L257" s="48">
        <v>117256</v>
      </c>
      <c r="M257" s="49"/>
      <c r="N257" s="50">
        <f t="shared" ref="N257:O264" si="64">N234+(J257/1000)</f>
        <v>18534.191999999999</v>
      </c>
      <c r="O257" s="50">
        <f t="shared" si="64"/>
        <v>1831.7200000000003</v>
      </c>
      <c r="P257" s="51"/>
      <c r="Q257" s="11"/>
      <c r="R257" s="11"/>
    </row>
    <row r="258" spans="1:18" x14ac:dyDescent="0.2">
      <c r="A258" s="42" t="s">
        <v>106</v>
      </c>
      <c r="B258" s="43"/>
      <c r="C258" s="44"/>
      <c r="D258" s="45">
        <v>3</v>
      </c>
      <c r="E258" s="46">
        <v>0</v>
      </c>
      <c r="F258" s="46">
        <v>1</v>
      </c>
      <c r="G258" s="46">
        <v>2</v>
      </c>
      <c r="H258" s="46">
        <v>0</v>
      </c>
      <c r="I258" s="47">
        <f t="shared" ref="I258:I263" si="65">SUM(D258:H258)</f>
        <v>6</v>
      </c>
      <c r="J258" s="48">
        <v>16678</v>
      </c>
      <c r="K258" s="48">
        <v>1500</v>
      </c>
      <c r="L258" s="48">
        <v>297280</v>
      </c>
      <c r="M258" s="52"/>
      <c r="N258" s="50">
        <f t="shared" si="64"/>
        <v>47189.991000000002</v>
      </c>
      <c r="O258" s="50">
        <f t="shared" si="64"/>
        <v>3749.7650000000031</v>
      </c>
      <c r="P258" s="53"/>
      <c r="Q258" s="11"/>
      <c r="R258" s="11"/>
    </row>
    <row r="259" spans="1:18" x14ac:dyDescent="0.2">
      <c r="A259" s="42" t="s">
        <v>117</v>
      </c>
      <c r="B259" s="43"/>
      <c r="C259" s="44"/>
      <c r="D259" s="45">
        <v>0</v>
      </c>
      <c r="E259" s="46">
        <v>0</v>
      </c>
      <c r="F259" s="46">
        <v>0</v>
      </c>
      <c r="G259" s="46">
        <v>1</v>
      </c>
      <c r="H259" s="46">
        <v>0</v>
      </c>
      <c r="I259" s="47">
        <f t="shared" si="65"/>
        <v>1</v>
      </c>
      <c r="J259" s="48">
        <v>0</v>
      </c>
      <c r="K259" s="48">
        <v>0</v>
      </c>
      <c r="L259" s="48">
        <v>0</v>
      </c>
      <c r="M259" s="52"/>
      <c r="N259" s="50">
        <f t="shared" si="64"/>
        <v>298.09899999999976</v>
      </c>
      <c r="O259" s="50">
        <f t="shared" si="64"/>
        <v>0</v>
      </c>
      <c r="P259" s="53"/>
      <c r="Q259" s="11"/>
      <c r="R259" s="11"/>
    </row>
    <row r="260" spans="1:18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5"/>
        <v>9</v>
      </c>
      <c r="J260" s="48">
        <v>6112</v>
      </c>
      <c r="K260" s="48">
        <v>654</v>
      </c>
      <c r="L260" s="48">
        <v>136162</v>
      </c>
      <c r="M260" s="52"/>
      <c r="N260" s="50">
        <f t="shared" si="64"/>
        <v>12872.511000000004</v>
      </c>
      <c r="O260" s="50">
        <f t="shared" si="64"/>
        <v>1111.7649999999994</v>
      </c>
      <c r="P260" s="53"/>
      <c r="Q260" s="11"/>
      <c r="R260" s="11"/>
    </row>
    <row r="261" spans="1:18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5"/>
        <v>2</v>
      </c>
      <c r="J261" s="48">
        <v>2587</v>
      </c>
      <c r="K261" s="48">
        <v>316</v>
      </c>
      <c r="L261" s="48">
        <v>79236</v>
      </c>
      <c r="M261" s="52"/>
      <c r="N261" s="50">
        <f t="shared" si="64"/>
        <v>5923.2670000000026</v>
      </c>
      <c r="O261" s="50">
        <f t="shared" si="64"/>
        <v>614.99599999999964</v>
      </c>
      <c r="P261" s="53"/>
      <c r="Q261" s="11"/>
      <c r="R261" s="11"/>
    </row>
    <row r="262" spans="1:18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0</v>
      </c>
      <c r="G262" s="46">
        <v>2</v>
      </c>
      <c r="H262" s="46">
        <v>0</v>
      </c>
      <c r="I262" s="47">
        <f t="shared" si="65"/>
        <v>2</v>
      </c>
      <c r="J262" s="48">
        <v>0</v>
      </c>
      <c r="K262" s="48">
        <v>0</v>
      </c>
      <c r="L262" s="48">
        <v>0</v>
      </c>
      <c r="M262" s="52"/>
      <c r="N262" s="50">
        <f t="shared" si="64"/>
        <v>1518.1</v>
      </c>
      <c r="O262" s="50">
        <f t="shared" si="64"/>
        <v>10</v>
      </c>
      <c r="P262" s="53"/>
      <c r="Q262" s="11"/>
      <c r="R262" s="11"/>
    </row>
    <row r="263" spans="1:18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1</v>
      </c>
      <c r="H263" s="46">
        <v>3</v>
      </c>
      <c r="I263" s="47">
        <f t="shared" si="65"/>
        <v>10</v>
      </c>
      <c r="J263" s="48">
        <v>31993</v>
      </c>
      <c r="K263" s="48">
        <v>4066</v>
      </c>
      <c r="L263" s="48">
        <v>400561</v>
      </c>
      <c r="M263" s="52"/>
      <c r="N263" s="50">
        <f t="shared" si="64"/>
        <v>18213.235000000004</v>
      </c>
      <c r="O263" s="50">
        <f t="shared" si="64"/>
        <v>2219.634</v>
      </c>
      <c r="P263" s="53"/>
      <c r="Q263" s="11"/>
      <c r="R263" s="11"/>
    </row>
    <row r="264" spans="1:18" x14ac:dyDescent="0.2">
      <c r="A264" s="42" t="s">
        <v>111</v>
      </c>
      <c r="B264" s="43"/>
      <c r="C264" s="44"/>
      <c r="D264" s="45">
        <v>0</v>
      </c>
      <c r="E264" s="46">
        <v>0</v>
      </c>
      <c r="F264" s="46">
        <v>0</v>
      </c>
      <c r="G264" s="46">
        <v>4</v>
      </c>
      <c r="H264" s="46">
        <v>0</v>
      </c>
      <c r="I264" s="55">
        <f>SUM(D264:H264)</f>
        <v>4</v>
      </c>
      <c r="J264" s="48">
        <v>0</v>
      </c>
      <c r="K264" s="56">
        <v>0</v>
      </c>
      <c r="L264" s="56">
        <v>0</v>
      </c>
      <c r="M264" s="57"/>
      <c r="N264" s="50">
        <f t="shared" si="64"/>
        <v>1434.6749999999997</v>
      </c>
      <c r="O264" s="50">
        <f t="shared" si="64"/>
        <v>0.29799999999999999</v>
      </c>
      <c r="P264" s="58"/>
      <c r="Q264" s="11"/>
      <c r="R264" s="11"/>
    </row>
    <row r="265" spans="1:18" ht="14.25" x14ac:dyDescent="0.2">
      <c r="A265" s="59"/>
      <c r="B265" s="60"/>
      <c r="C265" s="61" t="s">
        <v>77</v>
      </c>
      <c r="D265" s="62">
        <f t="shared" ref="D265:L265" si="66">SUM(D257:D264)</f>
        <v>13</v>
      </c>
      <c r="E265" s="62">
        <f t="shared" si="66"/>
        <v>0</v>
      </c>
      <c r="F265" s="62">
        <f t="shared" si="66"/>
        <v>5</v>
      </c>
      <c r="G265" s="62">
        <f t="shared" si="66"/>
        <v>12</v>
      </c>
      <c r="H265" s="62">
        <f t="shared" si="66"/>
        <v>6</v>
      </c>
      <c r="I265" s="63">
        <f>SUM(I257:I264)</f>
        <v>36</v>
      </c>
      <c r="J265" s="64">
        <f t="shared" si="66"/>
        <v>58805</v>
      </c>
      <c r="K265" s="65">
        <f t="shared" si="66"/>
        <v>6536</v>
      </c>
      <c r="L265" s="66">
        <f t="shared" si="66"/>
        <v>1030495</v>
      </c>
      <c r="M265" s="67"/>
      <c r="N265" s="68">
        <f>SUM(N257:N264)</f>
        <v>105984.07000000002</v>
      </c>
      <c r="O265" s="69">
        <f>SUM(O257:O264)</f>
        <v>9538.1780000000035</v>
      </c>
      <c r="P265" s="70"/>
      <c r="Q265" s="232"/>
      <c r="R265" s="232"/>
    </row>
    <row r="266" spans="1:18" ht="14.25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  <c r="Q266" s="11"/>
      <c r="R266" s="11"/>
    </row>
    <row r="267" spans="1:18" x14ac:dyDescent="0.2">
      <c r="A267" s="79" t="s">
        <v>112</v>
      </c>
      <c r="B267" s="80"/>
      <c r="C267" s="81"/>
      <c r="D267" s="45">
        <v>36</v>
      </c>
      <c r="E267" s="46">
        <v>18</v>
      </c>
      <c r="F267" s="46">
        <v>6</v>
      </c>
      <c r="G267" s="46">
        <v>43</v>
      </c>
      <c r="H267" s="46">
        <v>0</v>
      </c>
      <c r="I267" s="47">
        <f>SUM(D267:H267)</f>
        <v>103</v>
      </c>
      <c r="J267" s="230">
        <v>58970</v>
      </c>
      <c r="K267" s="82">
        <v>37701</v>
      </c>
      <c r="L267" s="82">
        <v>1638100</v>
      </c>
      <c r="M267" s="50"/>
      <c r="N267" s="83">
        <f t="shared" ref="N267:O269" si="67">N244+(J267/1000)</f>
        <v>421154.641</v>
      </c>
      <c r="O267" s="50">
        <f t="shared" si="67"/>
        <v>561267.08500000054</v>
      </c>
      <c r="P267" s="53"/>
      <c r="Q267" s="11"/>
      <c r="R267" s="11"/>
    </row>
    <row r="268" spans="1:18" x14ac:dyDescent="0.2">
      <c r="A268" s="79" t="s">
        <v>113</v>
      </c>
      <c r="B268" s="80"/>
      <c r="C268" s="81"/>
      <c r="D268" s="45">
        <v>8</v>
      </c>
      <c r="E268" s="46">
        <v>5</v>
      </c>
      <c r="F268" s="46">
        <v>0</v>
      </c>
      <c r="G268" s="46">
        <v>9</v>
      </c>
      <c r="H268" s="46">
        <v>2</v>
      </c>
      <c r="I268" s="47">
        <f>SUM(D268:H268)</f>
        <v>24</v>
      </c>
      <c r="J268" s="230">
        <v>7546</v>
      </c>
      <c r="K268" s="82">
        <v>22918</v>
      </c>
      <c r="L268" s="82">
        <v>448075</v>
      </c>
      <c r="M268" s="50"/>
      <c r="N268" s="83">
        <f t="shared" si="67"/>
        <v>58554.224999999991</v>
      </c>
      <c r="O268" s="50">
        <f t="shared" si="67"/>
        <v>62112.456000000006</v>
      </c>
      <c r="P268" s="53"/>
      <c r="Q268" s="11"/>
      <c r="R268" s="11"/>
    </row>
    <row r="269" spans="1:18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7"/>
        <v>440.27299999999997</v>
      </c>
      <c r="O269" s="50">
        <f t="shared" si="67"/>
        <v>162.18400000000008</v>
      </c>
      <c r="P269" s="58"/>
      <c r="Q269" s="11"/>
      <c r="R269" s="11"/>
    </row>
    <row r="270" spans="1:18" ht="14.25" x14ac:dyDescent="0.2">
      <c r="A270" s="59"/>
      <c r="B270" s="60"/>
      <c r="C270" s="61" t="s">
        <v>78</v>
      </c>
      <c r="D270" s="84">
        <f t="shared" ref="D270:L270" si="68">SUM(D267:D269)</f>
        <v>44</v>
      </c>
      <c r="E270" s="62">
        <f t="shared" si="68"/>
        <v>23</v>
      </c>
      <c r="F270" s="62">
        <f t="shared" si="68"/>
        <v>6</v>
      </c>
      <c r="G270" s="62">
        <f t="shared" si="68"/>
        <v>55</v>
      </c>
      <c r="H270" s="62">
        <f t="shared" si="68"/>
        <v>2</v>
      </c>
      <c r="I270" s="63">
        <f>SUM(I267:I269)</f>
        <v>130</v>
      </c>
      <c r="J270" s="64">
        <f t="shared" si="68"/>
        <v>66516</v>
      </c>
      <c r="K270" s="65">
        <f t="shared" si="68"/>
        <v>60619</v>
      </c>
      <c r="L270" s="66">
        <f t="shared" si="68"/>
        <v>2086175</v>
      </c>
      <c r="M270" s="67"/>
      <c r="N270" s="221">
        <f>SUM(N267:N269)</f>
        <v>480149.13899999997</v>
      </c>
      <c r="O270" s="69">
        <f>SUM(O267:O269)</f>
        <v>623541.72500000056</v>
      </c>
      <c r="P270" s="70"/>
      <c r="Q270" s="232"/>
      <c r="R270" s="232"/>
    </row>
    <row r="271" spans="1:18" ht="14.25" x14ac:dyDescent="0.2">
      <c r="A271" s="86"/>
      <c r="B271" s="87" t="s">
        <v>79</v>
      </c>
      <c r="C271" s="88"/>
      <c r="D271" s="90">
        <f t="shared" ref="D271:L271" si="69">D265+D270</f>
        <v>57</v>
      </c>
      <c r="E271" s="90">
        <f t="shared" si="69"/>
        <v>23</v>
      </c>
      <c r="F271" s="90">
        <f t="shared" si="69"/>
        <v>11</v>
      </c>
      <c r="G271" s="90">
        <f t="shared" si="69"/>
        <v>67</v>
      </c>
      <c r="H271" s="90">
        <f t="shared" si="69"/>
        <v>8</v>
      </c>
      <c r="I271" s="91">
        <f t="shared" si="69"/>
        <v>166</v>
      </c>
      <c r="J271" s="92">
        <f t="shared" si="69"/>
        <v>125321</v>
      </c>
      <c r="K271" s="93">
        <f t="shared" si="69"/>
        <v>67155</v>
      </c>
      <c r="L271" s="93">
        <f t="shared" si="69"/>
        <v>3116670</v>
      </c>
      <c r="M271" s="94"/>
      <c r="N271" s="95">
        <f>N265+N270</f>
        <v>586133.20900000003</v>
      </c>
      <c r="O271" s="94">
        <f>O265+O270</f>
        <v>633079.90300000052</v>
      </c>
      <c r="P271" s="96"/>
      <c r="Q271" s="232"/>
      <c r="R271" s="232"/>
    </row>
    <row r="272" spans="1:18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  <c r="Q272" s="11"/>
      <c r="R272" s="11"/>
    </row>
    <row r="273" spans="1:18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  <c r="Q273" s="11"/>
      <c r="R273" s="11"/>
    </row>
    <row r="274" spans="1:18" ht="13.5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  <c r="Q274" s="11"/>
      <c r="R274" s="11"/>
    </row>
    <row r="275" spans="1:18" ht="19.5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  <c r="Q275" s="11"/>
      <c r="R275" s="11"/>
    </row>
    <row r="276" spans="1:18" ht="19.5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603592.20900000003</v>
      </c>
      <c r="O276" s="121">
        <f>O271+O272</f>
        <v>639059.90300000052</v>
      </c>
      <c r="P276" s="119"/>
      <c r="Q276" s="11"/>
      <c r="R276" s="11"/>
    </row>
    <row r="277" spans="1:18" ht="18.75" x14ac:dyDescent="0.2">
      <c r="A277" s="122" t="s">
        <v>89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  <c r="Q277" s="11"/>
      <c r="R277" s="11"/>
    </row>
    <row r="278" spans="1:18" ht="14.25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  <c r="Q278" s="11"/>
      <c r="R278" s="11"/>
    </row>
    <row r="279" spans="1:18" ht="14.25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  <c r="Q279" s="11"/>
      <c r="R279" s="11"/>
    </row>
    <row r="280" spans="1:18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17237</v>
      </c>
      <c r="K280" s="50">
        <f t="shared" si="72"/>
        <v>556</v>
      </c>
      <c r="L280" s="50">
        <f t="shared" si="72"/>
        <v>1400137</v>
      </c>
      <c r="M280" s="49"/>
      <c r="N280" s="50">
        <f t="shared" ref="N280:O287" si="73">N257</f>
        <v>18534.191999999999</v>
      </c>
      <c r="O280" s="50">
        <f t="shared" si="73"/>
        <v>1831.7200000000003</v>
      </c>
      <c r="P280" s="51"/>
      <c r="Q280" s="11"/>
      <c r="R280" s="11"/>
    </row>
    <row r="281" spans="1:18" x14ac:dyDescent="0.2">
      <c r="A281" s="142" t="s">
        <v>106</v>
      </c>
      <c r="B281" s="143"/>
      <c r="C281" s="144"/>
      <c r="D281" s="75">
        <f t="shared" si="70"/>
        <v>3</v>
      </c>
      <c r="E281" s="76">
        <f t="shared" si="70"/>
        <v>0</v>
      </c>
      <c r="F281" s="76">
        <f t="shared" si="70"/>
        <v>1</v>
      </c>
      <c r="G281" s="76">
        <f t="shared" si="70"/>
        <v>2</v>
      </c>
      <c r="H281" s="76">
        <f t="shared" si="70"/>
        <v>0</v>
      </c>
      <c r="I281" s="47">
        <f t="shared" si="71"/>
        <v>6</v>
      </c>
      <c r="J281" s="50">
        <f t="shared" si="72"/>
        <v>196092</v>
      </c>
      <c r="K281" s="50">
        <f t="shared" si="72"/>
        <v>17585</v>
      </c>
      <c r="L281" s="50">
        <f t="shared" si="72"/>
        <v>3493701</v>
      </c>
      <c r="M281" s="52"/>
      <c r="N281" s="50">
        <f t="shared" si="73"/>
        <v>47189.991000000002</v>
      </c>
      <c r="O281" s="50">
        <f t="shared" si="73"/>
        <v>3749.7650000000031</v>
      </c>
      <c r="P281" s="53"/>
      <c r="Q281" s="11"/>
      <c r="R281" s="11"/>
    </row>
    <row r="282" spans="1:18" x14ac:dyDescent="0.2">
      <c r="A282" s="142" t="s">
        <v>117</v>
      </c>
      <c r="B282" s="143"/>
      <c r="C282" s="144"/>
      <c r="D282" s="75">
        <f t="shared" si="70"/>
        <v>0</v>
      </c>
      <c r="E282" s="76">
        <f t="shared" si="70"/>
        <v>0</v>
      </c>
      <c r="F282" s="76">
        <f t="shared" si="70"/>
        <v>0</v>
      </c>
      <c r="G282" s="76">
        <f t="shared" si="70"/>
        <v>1</v>
      </c>
      <c r="H282" s="76">
        <f t="shared" si="70"/>
        <v>0</v>
      </c>
      <c r="I282" s="47">
        <f t="shared" si="71"/>
        <v>1</v>
      </c>
      <c r="J282" s="50">
        <f t="shared" si="72"/>
        <v>4089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298.09899999999976</v>
      </c>
      <c r="O282" s="50">
        <f t="shared" si="73"/>
        <v>0</v>
      </c>
      <c r="P282" s="53"/>
      <c r="Q282" s="11"/>
      <c r="R282" s="11"/>
    </row>
    <row r="283" spans="1:18" x14ac:dyDescent="0.2">
      <c r="A283" s="142" t="s">
        <v>107</v>
      </c>
      <c r="B283" s="143"/>
      <c r="C283" s="144"/>
      <c r="D283" s="75">
        <f t="shared" si="70"/>
        <v>3</v>
      </c>
      <c r="E283" s="76">
        <f t="shared" si="70"/>
        <v>0</v>
      </c>
      <c r="F283" s="76">
        <f t="shared" si="70"/>
        <v>1</v>
      </c>
      <c r="G283" s="76">
        <f t="shared" si="70"/>
        <v>2</v>
      </c>
      <c r="H283" s="76">
        <f t="shared" si="70"/>
        <v>3</v>
      </c>
      <c r="I283" s="47">
        <f t="shared" si="71"/>
        <v>9</v>
      </c>
      <c r="J283" s="50">
        <f t="shared" si="72"/>
        <v>81722</v>
      </c>
      <c r="K283" s="50">
        <f t="shared" si="72"/>
        <v>8717</v>
      </c>
      <c r="L283" s="50">
        <f t="shared" si="72"/>
        <v>1940082</v>
      </c>
      <c r="M283" s="52"/>
      <c r="N283" s="50">
        <f t="shared" si="73"/>
        <v>12872.511000000004</v>
      </c>
      <c r="O283" s="50">
        <f t="shared" si="73"/>
        <v>1111.7649999999994</v>
      </c>
      <c r="P283" s="53"/>
      <c r="Q283" s="11"/>
      <c r="R283" s="11"/>
    </row>
    <row r="284" spans="1:18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27192</v>
      </c>
      <c r="K284" s="50">
        <f t="shared" si="72"/>
        <v>3317</v>
      </c>
      <c r="L284" s="50">
        <f t="shared" si="72"/>
        <v>853378</v>
      </c>
      <c r="M284" s="52"/>
      <c r="N284" s="50">
        <f t="shared" si="73"/>
        <v>5923.2670000000026</v>
      </c>
      <c r="O284" s="50">
        <f t="shared" si="73"/>
        <v>614.99599999999964</v>
      </c>
      <c r="P284" s="53"/>
      <c r="Q284" s="11"/>
      <c r="R284" s="11"/>
    </row>
    <row r="285" spans="1:18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0</v>
      </c>
      <c r="F285" s="76">
        <f t="shared" si="70"/>
        <v>0</v>
      </c>
      <c r="G285" s="76">
        <f t="shared" si="70"/>
        <v>2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  <c r="Q285" s="11"/>
      <c r="R285" s="11"/>
    </row>
    <row r="286" spans="1:18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1</v>
      </c>
      <c r="H286" s="76">
        <f t="shared" si="70"/>
        <v>3</v>
      </c>
      <c r="I286" s="47">
        <f t="shared" si="71"/>
        <v>10</v>
      </c>
      <c r="J286" s="50">
        <f t="shared" si="72"/>
        <v>380204</v>
      </c>
      <c r="K286" s="50">
        <f t="shared" si="72"/>
        <v>48414</v>
      </c>
      <c r="L286" s="50">
        <f t="shared" si="72"/>
        <v>4580130</v>
      </c>
      <c r="M286" s="52"/>
      <c r="N286" s="50">
        <f t="shared" si="73"/>
        <v>18213.235000000004</v>
      </c>
      <c r="O286" s="50">
        <f t="shared" si="73"/>
        <v>2219.634</v>
      </c>
      <c r="P286" s="53"/>
      <c r="Q286" s="11"/>
      <c r="R286" s="11"/>
    </row>
    <row r="287" spans="1:18" x14ac:dyDescent="0.2">
      <c r="A287" s="142" t="s">
        <v>111</v>
      </c>
      <c r="B287" s="143"/>
      <c r="C287" s="144"/>
      <c r="D287" s="75">
        <f t="shared" si="70"/>
        <v>0</v>
      </c>
      <c r="E287" s="76">
        <f t="shared" si="70"/>
        <v>0</v>
      </c>
      <c r="F287" s="76">
        <f t="shared" si="70"/>
        <v>0</v>
      </c>
      <c r="G287" s="76">
        <f t="shared" si="70"/>
        <v>4</v>
      </c>
      <c r="H287" s="76">
        <f t="shared" si="70"/>
        <v>0</v>
      </c>
      <c r="I287" s="55">
        <f t="shared" si="71"/>
        <v>4</v>
      </c>
      <c r="J287" s="50">
        <f t="shared" si="72"/>
        <v>16923</v>
      </c>
      <c r="K287" s="147">
        <f t="shared" si="72"/>
        <v>0</v>
      </c>
      <c r="L287" s="147">
        <f t="shared" si="72"/>
        <v>55104</v>
      </c>
      <c r="M287" s="57"/>
      <c r="N287" s="50">
        <f t="shared" si="73"/>
        <v>1434.6749999999997</v>
      </c>
      <c r="O287" s="50">
        <f t="shared" si="73"/>
        <v>0.29799999999999999</v>
      </c>
      <c r="P287" s="58"/>
      <c r="Q287" s="11"/>
      <c r="R287" s="11"/>
    </row>
    <row r="288" spans="1:18" ht="14.25" x14ac:dyDescent="0.2">
      <c r="A288" s="148"/>
      <c r="B288" s="149"/>
      <c r="C288" s="150" t="s">
        <v>77</v>
      </c>
      <c r="D288" s="151">
        <f t="shared" ref="D288:I288" si="74">SUM(D280:D287)</f>
        <v>13</v>
      </c>
      <c r="E288" s="151">
        <f t="shared" si="74"/>
        <v>0</v>
      </c>
      <c r="F288" s="151">
        <f t="shared" si="74"/>
        <v>5</v>
      </c>
      <c r="G288" s="151">
        <f t="shared" si="74"/>
        <v>12</v>
      </c>
      <c r="H288" s="151">
        <f t="shared" si="74"/>
        <v>6</v>
      </c>
      <c r="I288" s="152">
        <f t="shared" si="74"/>
        <v>36</v>
      </c>
      <c r="J288" s="153">
        <f>SUM(J280:J287)</f>
        <v>723459</v>
      </c>
      <c r="K288" s="154">
        <f>SUM(K280:K287)</f>
        <v>78589</v>
      </c>
      <c r="L288" s="155">
        <f>SUM(L280:L287)</f>
        <v>12322532</v>
      </c>
      <c r="M288" s="156"/>
      <c r="N288" s="157">
        <f>SUM(N280:N287)</f>
        <v>105984.07000000002</v>
      </c>
      <c r="O288" s="158">
        <f>SUM(O280:O287)</f>
        <v>9538.1780000000035</v>
      </c>
      <c r="P288" s="159"/>
      <c r="Q288" s="11"/>
      <c r="R288" s="11"/>
    </row>
    <row r="289" spans="1:18" ht="14.25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  <c r="Q289" s="11"/>
      <c r="R289" s="11"/>
    </row>
    <row r="290" spans="1:18" x14ac:dyDescent="0.2">
      <c r="A290" s="163" t="s">
        <v>112</v>
      </c>
      <c r="B290" s="164"/>
      <c r="C290" s="165"/>
      <c r="D290" s="75">
        <f t="shared" ref="D290:H292" si="75">D267</f>
        <v>36</v>
      </c>
      <c r="E290" s="76">
        <f t="shared" si="75"/>
        <v>18</v>
      </c>
      <c r="F290" s="76">
        <f t="shared" si="75"/>
        <v>6</v>
      </c>
      <c r="G290" s="76">
        <f t="shared" si="75"/>
        <v>43</v>
      </c>
      <c r="H290" s="76">
        <f t="shared" si="75"/>
        <v>0</v>
      </c>
      <c r="I290" s="47">
        <f>SUM(D290:H290)</f>
        <v>103</v>
      </c>
      <c r="J290" s="146">
        <f t="shared" ref="J290:L292" si="76">J14+J37+J60+J83+J106+J129+J152+J175+J198+J221+J244+J267</f>
        <v>1143918</v>
      </c>
      <c r="K290" s="77">
        <f t="shared" si="76"/>
        <v>2487557</v>
      </c>
      <c r="L290" s="77">
        <f t="shared" si="76"/>
        <v>30643075</v>
      </c>
      <c r="M290" s="50"/>
      <c r="N290" s="83">
        <f t="shared" ref="N290:O292" si="77">N267</f>
        <v>421154.641</v>
      </c>
      <c r="O290" s="50">
        <f t="shared" si="77"/>
        <v>561267.08500000054</v>
      </c>
      <c r="P290" s="53"/>
      <c r="Q290" s="11"/>
      <c r="R290" s="11"/>
    </row>
    <row r="291" spans="1:18" x14ac:dyDescent="0.2">
      <c r="A291" s="163" t="s">
        <v>113</v>
      </c>
      <c r="B291" s="164"/>
      <c r="C291" s="165"/>
      <c r="D291" s="75">
        <f t="shared" si="75"/>
        <v>8</v>
      </c>
      <c r="E291" s="76">
        <f t="shared" si="75"/>
        <v>5</v>
      </c>
      <c r="F291" s="76">
        <f t="shared" si="75"/>
        <v>0</v>
      </c>
      <c r="G291" s="76">
        <f t="shared" si="75"/>
        <v>9</v>
      </c>
      <c r="H291" s="76">
        <f t="shared" si="75"/>
        <v>2</v>
      </c>
      <c r="I291" s="47">
        <f>SUM(D291:H291)</f>
        <v>24</v>
      </c>
      <c r="J291" s="146">
        <f t="shared" si="76"/>
        <v>88144</v>
      </c>
      <c r="K291" s="77">
        <f t="shared" si="76"/>
        <v>268923</v>
      </c>
      <c r="L291" s="77">
        <f t="shared" si="76"/>
        <v>5471247</v>
      </c>
      <c r="M291" s="50"/>
      <c r="N291" s="83">
        <f t="shared" si="77"/>
        <v>58554.224999999991</v>
      </c>
      <c r="O291" s="50">
        <f t="shared" si="77"/>
        <v>62112.456000000006</v>
      </c>
      <c r="P291" s="53"/>
      <c r="Q291" s="11"/>
      <c r="R291" s="11"/>
    </row>
    <row r="292" spans="1:18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0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440.27299999999997</v>
      </c>
      <c r="O292" s="50">
        <f t="shared" si="77"/>
        <v>162.18400000000008</v>
      </c>
      <c r="P292" s="58"/>
      <c r="Q292" s="11"/>
      <c r="R292" s="11"/>
    </row>
    <row r="293" spans="1:18" ht="14.25" x14ac:dyDescent="0.2">
      <c r="A293" s="166"/>
      <c r="B293" s="167"/>
      <c r="C293" s="168" t="s">
        <v>78</v>
      </c>
      <c r="D293" s="169">
        <f t="shared" ref="D293:I293" si="78">SUM(D290:D292)</f>
        <v>44</v>
      </c>
      <c r="E293" s="151">
        <f t="shared" si="78"/>
        <v>23</v>
      </c>
      <c r="F293" s="151">
        <f t="shared" si="78"/>
        <v>6</v>
      </c>
      <c r="G293" s="151">
        <f t="shared" si="78"/>
        <v>55</v>
      </c>
      <c r="H293" s="151">
        <f t="shared" si="78"/>
        <v>2</v>
      </c>
      <c r="I293" s="152">
        <f t="shared" si="78"/>
        <v>130</v>
      </c>
      <c r="J293" s="153">
        <f>SUM(J290:J292)</f>
        <v>1232062</v>
      </c>
      <c r="K293" s="155">
        <f>SUM(K290:K292)</f>
        <v>2756480</v>
      </c>
      <c r="L293" s="155">
        <f>SUM(L290:L292)</f>
        <v>36114322</v>
      </c>
      <c r="M293" s="156"/>
      <c r="N293" s="224">
        <f>SUM(N290:N292)</f>
        <v>480149.13899999997</v>
      </c>
      <c r="O293" s="158">
        <f>SUM(O290:O292)</f>
        <v>623541.72500000056</v>
      </c>
      <c r="P293" s="159"/>
      <c r="Q293" s="11"/>
      <c r="R293" s="11"/>
    </row>
    <row r="294" spans="1:18" ht="14.25" x14ac:dyDescent="0.2">
      <c r="A294" s="170"/>
      <c r="B294" s="171" t="s">
        <v>79</v>
      </c>
      <c r="C294" s="172"/>
      <c r="D294" s="90">
        <f t="shared" ref="D294:I294" si="79">D288+D293</f>
        <v>57</v>
      </c>
      <c r="E294" s="90">
        <f t="shared" si="79"/>
        <v>23</v>
      </c>
      <c r="F294" s="90">
        <f t="shared" si="79"/>
        <v>11</v>
      </c>
      <c r="G294" s="90">
        <f t="shared" si="79"/>
        <v>67</v>
      </c>
      <c r="H294" s="90">
        <f t="shared" si="79"/>
        <v>8</v>
      </c>
      <c r="I294" s="91">
        <f t="shared" si="79"/>
        <v>166</v>
      </c>
      <c r="J294" s="92">
        <f>J288+J293</f>
        <v>1955521</v>
      </c>
      <c r="K294" s="93">
        <f>K288+K293</f>
        <v>2835069</v>
      </c>
      <c r="L294" s="93">
        <f>L288+L293</f>
        <v>48436854</v>
      </c>
      <c r="M294" s="94"/>
      <c r="N294" s="95">
        <f>N288+N293</f>
        <v>586133.20900000003</v>
      </c>
      <c r="O294" s="94">
        <f>O288+O293</f>
        <v>633079.90300000052</v>
      </c>
      <c r="P294" s="96"/>
      <c r="Q294" s="11"/>
      <c r="R294" s="11"/>
    </row>
    <row r="295" spans="1:18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  <c r="Q295" s="11"/>
      <c r="R295" s="11"/>
    </row>
    <row r="296" spans="1:18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  <c r="Q296" s="11"/>
      <c r="R296" s="11"/>
    </row>
    <row r="297" spans="1:18" ht="13.5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  <c r="Q297" s="11"/>
      <c r="R297" s="11"/>
    </row>
    <row r="298" spans="1:18" ht="19.5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  <c r="Q298" s="11"/>
      <c r="R298" s="11"/>
    </row>
    <row r="299" spans="1:18" ht="19.5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603592.20900000003</v>
      </c>
      <c r="O299" s="195">
        <f>O294+O295</f>
        <v>639059.90300000052</v>
      </c>
      <c r="P299" s="196"/>
      <c r="Q299" s="11"/>
      <c r="R299" s="11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65106</v>
      </c>
      <c r="K446" s="209">
        <f>K12</f>
        <v>6989</v>
      </c>
      <c r="L446" s="209">
        <f>L12</f>
        <v>1101346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66573</v>
      </c>
      <c r="K447" s="209">
        <f>K35</f>
        <v>7086</v>
      </c>
      <c r="L447" s="209">
        <f>L35</f>
        <v>1095734</v>
      </c>
      <c r="M447" s="210"/>
      <c r="O447" s="25">
        <v>56</v>
      </c>
      <c r="Q447" s="25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67902</v>
      </c>
      <c r="K448" s="209">
        <f>K58</f>
        <v>7308</v>
      </c>
      <c r="L448" s="209">
        <f>L58</f>
        <v>1129166</v>
      </c>
      <c r="M448" s="210"/>
      <c r="O448" s="25">
        <v>79</v>
      </c>
      <c r="Q448" s="25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61077</v>
      </c>
      <c r="K449" s="209">
        <f>K81</f>
        <v>6802</v>
      </c>
      <c r="L449" s="209">
        <f>L81</f>
        <v>1006123</v>
      </c>
      <c r="M449" s="210"/>
      <c r="O449" s="25">
        <v>102</v>
      </c>
      <c r="Q449" s="25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60154</v>
      </c>
      <c r="K450" s="209">
        <f>K104</f>
        <v>6435</v>
      </c>
      <c r="L450" s="209">
        <f>L104</f>
        <v>1012075</v>
      </c>
      <c r="M450" s="210"/>
      <c r="O450" s="25">
        <f t="shared" ref="O450:O457" si="83">O449+23</f>
        <v>125</v>
      </c>
      <c r="Q450" s="25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57796</v>
      </c>
      <c r="K451" s="209">
        <f>K127</f>
        <v>6231</v>
      </c>
      <c r="L451" s="209">
        <f>L127</f>
        <v>997346</v>
      </c>
      <c r="M451" s="210"/>
      <c r="O451" s="25">
        <f t="shared" si="83"/>
        <v>148</v>
      </c>
      <c r="Q451" s="25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60736</v>
      </c>
      <c r="K452" s="209">
        <f>K150</f>
        <v>6341</v>
      </c>
      <c r="L452" s="209">
        <f>L150</f>
        <v>1055687</v>
      </c>
      <c r="M452" s="210"/>
      <c r="O452" s="25">
        <f t="shared" si="83"/>
        <v>171</v>
      </c>
      <c r="Q452" s="25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62332</v>
      </c>
      <c r="K453" s="209">
        <f>K173</f>
        <v>6591</v>
      </c>
      <c r="L453" s="209">
        <f>L173</f>
        <v>1060505</v>
      </c>
      <c r="M453" s="210"/>
      <c r="O453" s="25">
        <f t="shared" si="83"/>
        <v>194</v>
      </c>
      <c r="Q453" s="25">
        <f t="shared" si="82"/>
        <v>23</v>
      </c>
      <c r="R453" s="233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55083</v>
      </c>
      <c r="K454" s="209">
        <f>K196</f>
        <v>6298</v>
      </c>
      <c r="L454" s="209">
        <f>L196</f>
        <v>946709</v>
      </c>
      <c r="M454" s="210"/>
      <c r="O454" s="25">
        <f t="shared" si="83"/>
        <v>217</v>
      </c>
      <c r="Q454" s="25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53925</v>
      </c>
      <c r="K455" s="209">
        <f>K219</f>
        <v>6047</v>
      </c>
      <c r="L455" s="209">
        <f>L219</f>
        <v>936894</v>
      </c>
      <c r="M455" s="210"/>
      <c r="O455" s="25">
        <f t="shared" si="83"/>
        <v>240</v>
      </c>
      <c r="Q455" s="25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53970</v>
      </c>
      <c r="K456" s="209">
        <f>K242</f>
        <v>5925</v>
      </c>
      <c r="L456" s="209">
        <f>L242</f>
        <v>950452</v>
      </c>
      <c r="M456" s="210"/>
      <c r="O456" s="25">
        <f t="shared" si="83"/>
        <v>263</v>
      </c>
      <c r="Q456" s="25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58805</v>
      </c>
      <c r="K457" s="209">
        <f>K265</f>
        <v>6536</v>
      </c>
      <c r="L457" s="209">
        <f>L265</f>
        <v>1030495</v>
      </c>
      <c r="M457" s="210"/>
      <c r="O457" s="25">
        <f t="shared" si="83"/>
        <v>286</v>
      </c>
      <c r="Q457" s="25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135412</v>
      </c>
      <c r="K462" s="209">
        <f>K17</f>
        <v>220293</v>
      </c>
      <c r="L462" s="209">
        <f>L17</f>
        <v>3247337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101191</v>
      </c>
      <c r="K463" s="209">
        <f>K40</f>
        <v>167341</v>
      </c>
      <c r="L463" s="209">
        <f>L40</f>
        <v>2910558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116216</v>
      </c>
      <c r="K464" s="209">
        <f>K63</f>
        <v>277646</v>
      </c>
      <c r="L464" s="209">
        <f>L63</f>
        <v>2997401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111387</v>
      </c>
      <c r="K465" s="209">
        <f>K86</f>
        <v>298791</v>
      </c>
      <c r="L465" s="209">
        <f>L86</f>
        <v>2857565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43801</v>
      </c>
      <c r="K466" s="209">
        <f>K109</f>
        <v>119343</v>
      </c>
      <c r="L466" s="209">
        <f>L109</f>
        <v>3045664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97785</v>
      </c>
      <c r="K467" s="209">
        <f>K132</f>
        <v>283649</v>
      </c>
      <c r="L467" s="209">
        <f>L132</f>
        <v>2561186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111294</v>
      </c>
      <c r="K468" s="209">
        <f>K155</f>
        <v>310868</v>
      </c>
      <c r="L468" s="209">
        <f>L155</f>
        <v>2852081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101265</v>
      </c>
      <c r="K469" s="209">
        <f>K178</f>
        <v>282131</v>
      </c>
      <c r="L469" s="209">
        <f>L178</f>
        <v>3251414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101379</v>
      </c>
      <c r="K470" s="209">
        <f>K201</f>
        <v>331369</v>
      </c>
      <c r="L470" s="209">
        <f>L201</f>
        <v>3258707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121350</v>
      </c>
      <c r="K471" s="209">
        <f>K224</f>
        <v>209217</v>
      </c>
      <c r="L471" s="209">
        <f>L224</f>
        <v>3665255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124466</v>
      </c>
      <c r="K472" s="209">
        <f>K247</f>
        <v>195213</v>
      </c>
      <c r="L472" s="209">
        <f>L247</f>
        <v>3380979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66516</v>
      </c>
      <c r="K473" s="209">
        <f>K270</f>
        <v>60619</v>
      </c>
      <c r="L473" s="209">
        <f>L270</f>
        <v>2086175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200518</v>
      </c>
      <c r="K478" s="209">
        <f>K18</f>
        <v>227282</v>
      </c>
      <c r="L478" s="209">
        <f>L18</f>
        <v>4348683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167764</v>
      </c>
      <c r="K479" s="209">
        <f>K41</f>
        <v>174427</v>
      </c>
      <c r="L479" s="209">
        <f>L41</f>
        <v>4006292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184118</v>
      </c>
      <c r="K480" s="209">
        <f>K64</f>
        <v>284954</v>
      </c>
      <c r="L480" s="209">
        <f>L64</f>
        <v>4126567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172464</v>
      </c>
      <c r="K481" s="209">
        <f>K87</f>
        <v>305593</v>
      </c>
      <c r="L481" s="209">
        <f>L87</f>
        <v>3863688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103955</v>
      </c>
      <c r="K482" s="209">
        <f>K110</f>
        <v>125778</v>
      </c>
      <c r="L482" s="209">
        <f>L110</f>
        <v>4057739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155581</v>
      </c>
      <c r="K483" s="209">
        <f>K133</f>
        <v>289880</v>
      </c>
      <c r="L483" s="209">
        <f>L133</f>
        <v>3558532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172030</v>
      </c>
      <c r="K484" s="209">
        <f>K156</f>
        <v>317209</v>
      </c>
      <c r="L484" s="209">
        <f>L156</f>
        <v>3907768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163597</v>
      </c>
      <c r="K485" s="209">
        <f>K179</f>
        <v>288722</v>
      </c>
      <c r="L485" s="209">
        <f>L179</f>
        <v>4311919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156462</v>
      </c>
      <c r="K486" s="209">
        <f>K202</f>
        <v>337667</v>
      </c>
      <c r="L486" s="209">
        <f>L202</f>
        <v>4205416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175275</v>
      </c>
      <c r="K487" s="209">
        <f>K225</f>
        <v>215264</v>
      </c>
      <c r="L487" s="209">
        <f>L225</f>
        <v>4602149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178436</v>
      </c>
      <c r="K488" s="209">
        <f>K248</f>
        <v>201138</v>
      </c>
      <c r="L488" s="209">
        <f>L248</f>
        <v>4331431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125321</v>
      </c>
      <c r="K489" s="209">
        <f>K271</f>
        <v>67155</v>
      </c>
      <c r="L489" s="209">
        <f>L271</f>
        <v>3116670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8" type="noConversion"/>
  <pageMargins left="0.75" right="0.75" top="1" bottom="1" header="0.5" footer="0.5"/>
  <pageSetup scale="75" orientation="landscape" r:id="rId1"/>
  <headerFooter alignWithMargins="0"/>
  <rowBreaks count="16" manualBreakCount="16">
    <brk id="23" max="16383" man="1"/>
    <brk id="46" max="16383" man="1"/>
    <brk id="69" max="16383" man="1"/>
    <brk id="92" max="16383" man="1"/>
    <brk id="115" max="16383" man="1"/>
    <brk id="138" max="16383" man="1"/>
    <brk id="161" max="16383" man="1"/>
    <brk id="184" max="16383" man="1"/>
    <brk id="207" max="16383" man="1"/>
    <brk id="230" max="16383" man="1"/>
    <brk id="253" max="16383" man="1"/>
    <brk id="276" max="16383" man="1"/>
    <brk id="299" max="16383" man="1"/>
    <brk id="340" max="16383" man="1"/>
    <brk id="384" max="16383" man="1"/>
    <brk id="434" max="16383" man="1"/>
  </rowBreaks>
  <colBreaks count="1" manualBreakCount="1">
    <brk id="1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C747-B790-4C1D-99DF-CA63C2BB8CC5}">
  <sheetPr>
    <tabColor theme="0"/>
  </sheetPr>
  <dimension ref="A1:S490"/>
  <sheetViews>
    <sheetView showGridLines="0" zoomScaleNormal="100" workbookViewId="0">
      <selection activeCell="O19" sqref="O19"/>
    </sheetView>
  </sheetViews>
  <sheetFormatPr defaultRowHeight="12.75" x14ac:dyDescent="0.2"/>
  <cols>
    <col min="1" max="2" width="9.140625" style="25"/>
    <col min="3" max="3" width="11.85546875" style="25" customWidth="1"/>
    <col min="4" max="5" width="8.5703125" style="25" customWidth="1"/>
    <col min="6" max="6" width="9.28515625" style="25" bestFit="1" customWidth="1"/>
    <col min="7" max="7" width="7.42578125" style="25" customWidth="1"/>
    <col min="8" max="8" width="10" style="25" customWidth="1"/>
    <col min="9" max="9" width="7.28515625" style="25" customWidth="1"/>
    <col min="10" max="10" width="10.85546875" style="25" bestFit="1" customWidth="1"/>
    <col min="11" max="11" width="10.28515625" style="25" customWidth="1"/>
    <col min="12" max="12" width="11.425781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s="11" customFormat="1" ht="23.25" x14ac:dyDescent="0.35">
      <c r="A1" s="120">
        <v>39086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</row>
    <row r="2" spans="1:16" s="11" customFormat="1" ht="18.75" customHeight="1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</row>
    <row r="3" spans="1:16" s="11" customFormat="1" ht="12.75" customHeight="1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7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</row>
    <row r="4" spans="1:16" s="11" customFormat="1" ht="18.75" customHeight="1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145">
        <f t="shared" ref="I4:I11" si="0">SUM(D4:H4)</f>
        <v>2</v>
      </c>
      <c r="J4" s="48">
        <v>1091</v>
      </c>
      <c r="K4" s="48">
        <v>100</v>
      </c>
      <c r="L4" s="48">
        <v>95005</v>
      </c>
      <c r="M4" s="49"/>
      <c r="N4" s="50">
        <f>'2006'!N257+(J4/1000)</f>
        <v>18510.658000000007</v>
      </c>
      <c r="O4" s="50">
        <f>'2006'!O257+(K4/1000)</f>
        <v>1830.5850000000003</v>
      </c>
      <c r="P4" s="51"/>
    </row>
    <row r="5" spans="1:16" s="11" customFormat="1" ht="14.25" customHeight="1" x14ac:dyDescent="0.2">
      <c r="A5" s="42" t="s">
        <v>106</v>
      </c>
      <c r="B5" s="43"/>
      <c r="C5" s="44"/>
      <c r="D5" s="45">
        <v>4</v>
      </c>
      <c r="E5" s="46">
        <v>0</v>
      </c>
      <c r="F5" s="46">
        <v>1</v>
      </c>
      <c r="G5" s="46">
        <v>1</v>
      </c>
      <c r="H5" s="46">
        <v>0</v>
      </c>
      <c r="I5" s="47">
        <f t="shared" si="0"/>
        <v>6</v>
      </c>
      <c r="J5" s="48">
        <v>24020</v>
      </c>
      <c r="K5" s="48">
        <v>2112</v>
      </c>
      <c r="L5" s="48">
        <v>466662</v>
      </c>
      <c r="M5" s="52"/>
      <c r="N5" s="50">
        <f>'2006'!N258+(J5/1000)</f>
        <v>46807.322000000007</v>
      </c>
      <c r="O5" s="50">
        <f>'2006'!O258+(K5/1000)</f>
        <v>3715.5260000000026</v>
      </c>
      <c r="P5" s="53"/>
    </row>
    <row r="6" spans="1:16" s="11" customFormat="1" ht="14.25" customHeight="1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43</v>
      </c>
      <c r="K6" s="48">
        <v>0</v>
      </c>
      <c r="L6" s="48">
        <v>0</v>
      </c>
      <c r="M6" s="52"/>
      <c r="N6" s="50">
        <f>'2006'!N259+(J6/1000)</f>
        <v>293.00599999999986</v>
      </c>
      <c r="O6" s="50">
        <f>'2006'!O259+(K6/1000)</f>
        <v>0</v>
      </c>
      <c r="P6" s="53"/>
    </row>
    <row r="7" spans="1:16" s="11" customFormat="1" ht="14.25" customHeight="1" x14ac:dyDescent="0.2">
      <c r="A7" s="42" t="s">
        <v>107</v>
      </c>
      <c r="B7" s="43"/>
      <c r="C7" s="44"/>
      <c r="D7" s="45">
        <v>4</v>
      </c>
      <c r="E7" s="46">
        <v>0</v>
      </c>
      <c r="F7" s="46">
        <v>1</v>
      </c>
      <c r="G7" s="46">
        <v>1</v>
      </c>
      <c r="H7" s="46">
        <v>3</v>
      </c>
      <c r="I7" s="47">
        <f t="shared" si="0"/>
        <v>9</v>
      </c>
      <c r="J7" s="48">
        <v>11205</v>
      </c>
      <c r="K7" s="48">
        <v>1160</v>
      </c>
      <c r="L7" s="48">
        <v>221040</v>
      </c>
      <c r="M7" s="52"/>
      <c r="N7" s="50">
        <f>'2006'!N260+(J7/1000)</f>
        <v>12711.649000000001</v>
      </c>
      <c r="O7" s="50">
        <f>'2006'!O260+(K7/1000)</f>
        <v>1094.8929999999996</v>
      </c>
      <c r="P7" s="53"/>
    </row>
    <row r="8" spans="1:16" s="11" customFormat="1" ht="14.25" customHeight="1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2874</v>
      </c>
      <c r="K8" s="48">
        <v>351</v>
      </c>
      <c r="L8" s="48">
        <v>79215</v>
      </c>
      <c r="M8" s="52"/>
      <c r="N8" s="50">
        <f>'2006'!N261+(J8/1000)</f>
        <v>5866.956000000001</v>
      </c>
      <c r="O8" s="50">
        <f>'2006'!O261+(K8/1000)</f>
        <v>608.12699999999984</v>
      </c>
      <c r="P8" s="53"/>
    </row>
    <row r="9" spans="1:16" s="11" customFormat="1" ht="14.25" customHeight="1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'2006'!N262+(J9/1000)</f>
        <v>1518.1</v>
      </c>
      <c r="O9" s="50">
        <f>'2006'!O262+(K9/1000)</f>
        <v>10</v>
      </c>
      <c r="P9" s="53"/>
    </row>
    <row r="10" spans="1:16" s="11" customFormat="1" ht="14.25" customHeight="1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1</v>
      </c>
      <c r="H10" s="46">
        <v>3</v>
      </c>
      <c r="I10" s="47">
        <f t="shared" si="0"/>
        <v>10</v>
      </c>
      <c r="J10" s="48">
        <v>35624</v>
      </c>
      <c r="K10" s="48">
        <v>4558</v>
      </c>
      <c r="L10" s="48">
        <v>420719</v>
      </c>
      <c r="M10" s="52"/>
      <c r="N10" s="50">
        <f>'2006'!N263+(J10/1000)</f>
        <v>17497.629000000008</v>
      </c>
      <c r="O10" s="50">
        <f>'2006'!O263+(K10/1000)</f>
        <v>2128.4980000000005</v>
      </c>
      <c r="P10" s="53"/>
    </row>
    <row r="11" spans="1:16" s="11" customFormat="1" ht="14.25" customHeight="1" x14ac:dyDescent="0.2">
      <c r="A11" s="42" t="s">
        <v>111</v>
      </c>
      <c r="B11" s="43"/>
      <c r="C11" s="44"/>
      <c r="D11" s="45">
        <v>2</v>
      </c>
      <c r="E11" s="46">
        <v>0</v>
      </c>
      <c r="F11" s="46">
        <v>0</v>
      </c>
      <c r="G11" s="46">
        <v>2</v>
      </c>
      <c r="H11" s="46">
        <v>0</v>
      </c>
      <c r="I11" s="55">
        <f t="shared" si="0"/>
        <v>4</v>
      </c>
      <c r="J11" s="48">
        <v>2697</v>
      </c>
      <c r="K11" s="56">
        <v>0</v>
      </c>
      <c r="L11" s="56">
        <v>6409</v>
      </c>
      <c r="M11" s="57"/>
      <c r="N11" s="50">
        <f>'2006'!N264+(J11/1000)</f>
        <v>1393.7799999999997</v>
      </c>
      <c r="O11" s="50">
        <f>'2006'!O264+(K11/1000)</f>
        <v>0.29799999999999999</v>
      </c>
      <c r="P11" s="58"/>
    </row>
    <row r="12" spans="1:16" s="232" customFormat="1" ht="27.75" customHeight="1" x14ac:dyDescent="0.2">
      <c r="A12" s="59"/>
      <c r="B12" s="60"/>
      <c r="C12" s="61" t="s">
        <v>77</v>
      </c>
      <c r="D12" s="62">
        <f t="shared" ref="D12:L12" si="1">SUM(D4:D11)</f>
        <v>18</v>
      </c>
      <c r="E12" s="62">
        <f t="shared" si="1"/>
        <v>0</v>
      </c>
      <c r="F12" s="62">
        <f t="shared" si="1"/>
        <v>6</v>
      </c>
      <c r="G12" s="62">
        <f t="shared" si="1"/>
        <v>6</v>
      </c>
      <c r="H12" s="62">
        <f t="shared" si="1"/>
        <v>6</v>
      </c>
      <c r="I12" s="85">
        <f t="shared" si="1"/>
        <v>36</v>
      </c>
      <c r="J12" s="64">
        <f t="shared" si="1"/>
        <v>77554</v>
      </c>
      <c r="K12" s="65">
        <f t="shared" si="1"/>
        <v>8281</v>
      </c>
      <c r="L12" s="66">
        <f t="shared" si="1"/>
        <v>1289050</v>
      </c>
      <c r="M12" s="67"/>
      <c r="N12" s="68">
        <f>SUM(N4:N11)</f>
        <v>104599.10000000003</v>
      </c>
      <c r="O12" s="69">
        <f>SUM(O4:O11)</f>
        <v>9387.9270000000033</v>
      </c>
      <c r="P12" s="70"/>
    </row>
    <row r="13" spans="1:16" s="11" customFormat="1" ht="18.75" customHeight="1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146"/>
      <c r="K13" s="77"/>
      <c r="L13" s="77"/>
      <c r="M13" s="50"/>
      <c r="N13" s="83"/>
      <c r="O13" s="50"/>
      <c r="P13" s="53"/>
    </row>
    <row r="14" spans="1:16" s="11" customFormat="1" ht="14.25" customHeight="1" x14ac:dyDescent="0.2">
      <c r="A14" s="79" t="s">
        <v>112</v>
      </c>
      <c r="B14" s="80"/>
      <c r="C14" s="81"/>
      <c r="D14" s="45">
        <v>28</v>
      </c>
      <c r="E14" s="46">
        <v>12</v>
      </c>
      <c r="F14" s="46">
        <v>6</v>
      </c>
      <c r="G14" s="46">
        <v>59</v>
      </c>
      <c r="H14" s="46">
        <v>0</v>
      </c>
      <c r="I14" s="47">
        <f>SUM(D14:H14)</f>
        <v>105</v>
      </c>
      <c r="J14" s="230">
        <v>104719</v>
      </c>
      <c r="K14" s="82">
        <v>139776</v>
      </c>
      <c r="L14" s="82">
        <v>3090141</v>
      </c>
      <c r="M14" s="50"/>
      <c r="N14" s="83">
        <f>'2006'!N267+(J14/1000)</f>
        <v>418870.54700000014</v>
      </c>
      <c r="O14" s="50">
        <f>'2006'!O267+(K14/1000)</f>
        <v>557256.59400000051</v>
      </c>
      <c r="P14" s="53"/>
    </row>
    <row r="15" spans="1:16" s="11" customFormat="1" ht="14.25" customHeight="1" x14ac:dyDescent="0.2">
      <c r="A15" s="79" t="s">
        <v>113</v>
      </c>
      <c r="B15" s="80"/>
      <c r="C15" s="81"/>
      <c r="D15" s="45">
        <v>8</v>
      </c>
      <c r="E15" s="46">
        <v>7</v>
      </c>
      <c r="F15" s="46">
        <v>1</v>
      </c>
      <c r="G15" s="46">
        <v>7</v>
      </c>
      <c r="H15" s="46">
        <v>1</v>
      </c>
      <c r="I15" s="47">
        <f>SUM(D15:H15)</f>
        <v>24</v>
      </c>
      <c r="J15" s="230">
        <v>7837</v>
      </c>
      <c r="K15" s="82">
        <v>21745</v>
      </c>
      <c r="L15" s="82">
        <v>496727</v>
      </c>
      <c r="M15" s="50"/>
      <c r="N15" s="83">
        <f>'2006'!N268+(J15/1000)</f>
        <v>58380.104999999989</v>
      </c>
      <c r="O15" s="50">
        <f>'2006'!O268+(K15/1000)</f>
        <v>61596.999000000025</v>
      </c>
      <c r="P15" s="53"/>
    </row>
    <row r="16" spans="1:16" s="11" customFormat="1" ht="14.25" customHeight="1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31">
        <v>0</v>
      </c>
      <c r="K16" s="219">
        <v>0</v>
      </c>
      <c r="L16" s="219">
        <v>0</v>
      </c>
      <c r="M16" s="147"/>
      <c r="N16" s="220">
        <f>'2006'!N269+(J16/1000)</f>
        <v>440.27299999999997</v>
      </c>
      <c r="O16" s="50">
        <f>'2006'!O269+(K16/1000)</f>
        <v>162.18400000000008</v>
      </c>
      <c r="P16" s="58"/>
    </row>
    <row r="17" spans="1:16" s="232" customFormat="1" ht="30" customHeight="1" x14ac:dyDescent="0.2">
      <c r="A17" s="59"/>
      <c r="B17" s="60"/>
      <c r="C17" s="61" t="s">
        <v>78</v>
      </c>
      <c r="D17" s="84">
        <f t="shared" ref="D17:L17" si="2">SUM(D14:D16)</f>
        <v>36</v>
      </c>
      <c r="E17" s="62">
        <f t="shared" si="2"/>
        <v>19</v>
      </c>
      <c r="F17" s="62">
        <f t="shared" si="2"/>
        <v>7</v>
      </c>
      <c r="G17" s="62">
        <f t="shared" si="2"/>
        <v>69</v>
      </c>
      <c r="H17" s="62">
        <f t="shared" si="2"/>
        <v>1</v>
      </c>
      <c r="I17" s="85">
        <f t="shared" si="2"/>
        <v>132</v>
      </c>
      <c r="J17" s="64">
        <f t="shared" si="2"/>
        <v>112556</v>
      </c>
      <c r="K17" s="65">
        <f t="shared" si="2"/>
        <v>161521</v>
      </c>
      <c r="L17" s="66">
        <f t="shared" si="2"/>
        <v>3586868</v>
      </c>
      <c r="M17" s="67"/>
      <c r="N17" s="221">
        <f>SUM(N14:N16)</f>
        <v>477690.9250000001</v>
      </c>
      <c r="O17" s="69">
        <f>SUM(O14:O16)</f>
        <v>619015.77700000058</v>
      </c>
      <c r="P17" s="70"/>
    </row>
    <row r="18" spans="1:16" s="232" customFormat="1" ht="31.5" customHeight="1" x14ac:dyDescent="0.2">
      <c r="A18" s="86"/>
      <c r="B18" s="87" t="s">
        <v>79</v>
      </c>
      <c r="C18" s="88"/>
      <c r="D18" s="90">
        <f t="shared" ref="D18:L18" si="3">D12+D17</f>
        <v>54</v>
      </c>
      <c r="E18" s="90">
        <f t="shared" si="3"/>
        <v>19</v>
      </c>
      <c r="F18" s="90">
        <f t="shared" si="3"/>
        <v>13</v>
      </c>
      <c r="G18" s="90">
        <f t="shared" si="3"/>
        <v>75</v>
      </c>
      <c r="H18" s="90">
        <f t="shared" si="3"/>
        <v>7</v>
      </c>
      <c r="I18" s="91">
        <f t="shared" si="3"/>
        <v>168</v>
      </c>
      <c r="J18" s="92">
        <f t="shared" si="3"/>
        <v>190110</v>
      </c>
      <c r="K18" s="93">
        <f t="shared" si="3"/>
        <v>169802</v>
      </c>
      <c r="L18" s="93">
        <f t="shared" si="3"/>
        <v>4875918</v>
      </c>
      <c r="M18" s="94"/>
      <c r="N18" s="95">
        <f>N12+N17</f>
        <v>582290.02500000014</v>
      </c>
      <c r="O18" s="94">
        <f>O12+O17</f>
        <v>628403.70400000061</v>
      </c>
      <c r="P18" s="96"/>
    </row>
    <row r="19" spans="1:16" s="11" customFormat="1" ht="27.75" customHeight="1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</row>
    <row r="20" spans="1:16" s="11" customFormat="1" ht="27.75" customHeight="1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</row>
    <row r="21" spans="1:16" s="11" customFormat="1" ht="21.75" customHeight="1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</row>
    <row r="22" spans="1:16" s="11" customFormat="1" ht="21.75" customHeight="1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</row>
    <row r="23" spans="1:16" s="11" customFormat="1" ht="24.75" customHeight="1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599749.02500000014</v>
      </c>
      <c r="O23" s="121">
        <f>O18+O19</f>
        <v>634383.70400000061</v>
      </c>
      <c r="P23" s="119"/>
    </row>
    <row r="24" spans="1:16" s="11" customFormat="1" ht="23.25" x14ac:dyDescent="0.35">
      <c r="A24" s="120">
        <f>A1+31</f>
        <v>39117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</row>
    <row r="25" spans="1:16" s="11" customFormat="1" ht="18.75" customHeight="1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</row>
    <row r="26" spans="1:16" s="11" customFormat="1" ht="12.75" customHeight="1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</row>
    <row r="27" spans="1:16" s="11" customFormat="1" ht="18.75" customHeight="1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145">
        <f t="shared" ref="I27:I34" si="4">SUM(D27:H27)</f>
        <v>2</v>
      </c>
      <c r="J27" s="48">
        <v>598</v>
      </c>
      <c r="K27" s="48">
        <v>55</v>
      </c>
      <c r="L27" s="48">
        <v>52638</v>
      </c>
      <c r="M27" s="49"/>
      <c r="N27" s="50">
        <f t="shared" ref="N27:O34" si="5">N4+(J27/1000)</f>
        <v>18511.256000000008</v>
      </c>
      <c r="O27" s="50">
        <f t="shared" si="5"/>
        <v>1830.6400000000003</v>
      </c>
      <c r="P27" s="51"/>
    </row>
    <row r="28" spans="1:16" s="11" customFormat="1" ht="14.25" customHeight="1" x14ac:dyDescent="0.2">
      <c r="A28" s="42" t="s">
        <v>106</v>
      </c>
      <c r="B28" s="43"/>
      <c r="C28" s="44"/>
      <c r="D28" s="45">
        <v>4</v>
      </c>
      <c r="E28" s="46">
        <v>0</v>
      </c>
      <c r="F28" s="46">
        <v>1</v>
      </c>
      <c r="G28" s="46">
        <v>1</v>
      </c>
      <c r="H28" s="46">
        <v>0</v>
      </c>
      <c r="I28" s="47">
        <f t="shared" si="4"/>
        <v>6</v>
      </c>
      <c r="J28" s="48">
        <v>19561</v>
      </c>
      <c r="K28" s="48">
        <v>1745</v>
      </c>
      <c r="L28" s="48">
        <v>340754</v>
      </c>
      <c r="M28" s="52"/>
      <c r="N28" s="50">
        <f t="shared" si="5"/>
        <v>46826.883000000009</v>
      </c>
      <c r="O28" s="50">
        <f t="shared" si="5"/>
        <v>3717.2710000000025</v>
      </c>
      <c r="P28" s="53"/>
    </row>
    <row r="29" spans="1:16" s="11" customFormat="1" ht="14.25" customHeight="1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42</v>
      </c>
      <c r="K29" s="48">
        <v>0</v>
      </c>
      <c r="L29" s="48">
        <v>0</v>
      </c>
      <c r="M29" s="52"/>
      <c r="N29" s="50">
        <f t="shared" si="5"/>
        <v>293.04799999999983</v>
      </c>
      <c r="O29" s="50">
        <f t="shared" si="5"/>
        <v>0</v>
      </c>
      <c r="P29" s="53"/>
    </row>
    <row r="30" spans="1:16" s="11" customFormat="1" ht="14.25" customHeight="1" x14ac:dyDescent="0.2">
      <c r="A30" s="42" t="s">
        <v>107</v>
      </c>
      <c r="B30" s="43"/>
      <c r="C30" s="44"/>
      <c r="D30" s="45">
        <v>4</v>
      </c>
      <c r="E30" s="46">
        <v>0</v>
      </c>
      <c r="F30" s="46">
        <v>1</v>
      </c>
      <c r="G30" s="46">
        <v>1</v>
      </c>
      <c r="H30" s="46">
        <v>3</v>
      </c>
      <c r="I30" s="47">
        <f t="shared" si="4"/>
        <v>9</v>
      </c>
      <c r="J30" s="48">
        <v>9019</v>
      </c>
      <c r="K30" s="48">
        <v>834</v>
      </c>
      <c r="L30" s="48">
        <v>170391</v>
      </c>
      <c r="M30" s="52"/>
      <c r="N30" s="50">
        <f t="shared" si="5"/>
        <v>12720.668000000001</v>
      </c>
      <c r="O30" s="50">
        <f t="shared" si="5"/>
        <v>1095.7269999999996</v>
      </c>
      <c r="P30" s="53"/>
    </row>
    <row r="31" spans="1:16" s="11" customFormat="1" ht="14.25" customHeight="1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2594</v>
      </c>
      <c r="K31" s="48">
        <v>316</v>
      </c>
      <c r="L31" s="48">
        <v>71394</v>
      </c>
      <c r="M31" s="52"/>
      <c r="N31" s="50">
        <f t="shared" si="5"/>
        <v>5869.5500000000011</v>
      </c>
      <c r="O31" s="50">
        <f t="shared" si="5"/>
        <v>608.44299999999987</v>
      </c>
      <c r="P31" s="53"/>
    </row>
    <row r="32" spans="1:16" s="11" customFormat="1" ht="14.25" customHeight="1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</row>
    <row r="33" spans="1:16" s="11" customFormat="1" ht="14.25" customHeight="1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1</v>
      </c>
      <c r="H33" s="46">
        <v>3</v>
      </c>
      <c r="I33" s="47">
        <f t="shared" si="4"/>
        <v>10</v>
      </c>
      <c r="J33" s="48">
        <v>37431</v>
      </c>
      <c r="K33" s="48">
        <v>4781</v>
      </c>
      <c r="L33" s="48">
        <v>384478</v>
      </c>
      <c r="M33" s="52"/>
      <c r="N33" s="50">
        <f t="shared" si="5"/>
        <v>17535.060000000009</v>
      </c>
      <c r="O33" s="50">
        <f t="shared" si="5"/>
        <v>2133.2790000000005</v>
      </c>
      <c r="P33" s="53"/>
    </row>
    <row r="34" spans="1:16" s="11" customFormat="1" ht="14.25" customHeight="1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2</v>
      </c>
      <c r="H34" s="46">
        <v>0</v>
      </c>
      <c r="I34" s="55">
        <f t="shared" si="4"/>
        <v>4</v>
      </c>
      <c r="J34" s="48">
        <v>2263</v>
      </c>
      <c r="K34" s="56">
        <v>0</v>
      </c>
      <c r="L34" s="56">
        <v>5643</v>
      </c>
      <c r="M34" s="57"/>
      <c r="N34" s="50">
        <f t="shared" si="5"/>
        <v>1396.0429999999997</v>
      </c>
      <c r="O34" s="50">
        <f t="shared" si="5"/>
        <v>0.29799999999999999</v>
      </c>
      <c r="P34" s="58"/>
    </row>
    <row r="35" spans="1:16" s="232" customFormat="1" ht="27.75" customHeight="1" x14ac:dyDescent="0.2">
      <c r="A35" s="59"/>
      <c r="B35" s="60"/>
      <c r="C35" s="61" t="s">
        <v>77</v>
      </c>
      <c r="D35" s="62">
        <f t="shared" ref="D35:L35" si="6">SUM(D27:D34)</f>
        <v>18</v>
      </c>
      <c r="E35" s="62">
        <f t="shared" si="6"/>
        <v>0</v>
      </c>
      <c r="F35" s="62">
        <f t="shared" si="6"/>
        <v>6</v>
      </c>
      <c r="G35" s="62">
        <f t="shared" si="6"/>
        <v>6</v>
      </c>
      <c r="H35" s="62">
        <f t="shared" si="6"/>
        <v>6</v>
      </c>
      <c r="I35" s="85">
        <f t="shared" si="6"/>
        <v>36</v>
      </c>
      <c r="J35" s="64">
        <f t="shared" si="6"/>
        <v>71508</v>
      </c>
      <c r="K35" s="65">
        <f t="shared" si="6"/>
        <v>7731</v>
      </c>
      <c r="L35" s="66">
        <f t="shared" si="6"/>
        <v>1025298</v>
      </c>
      <c r="M35" s="67"/>
      <c r="N35" s="68">
        <f>SUM(N27:N34)</f>
        <v>104670.60800000005</v>
      </c>
      <c r="O35" s="69">
        <f>SUM(O27:O34)</f>
        <v>9395.6580000000049</v>
      </c>
      <c r="P35" s="70"/>
    </row>
    <row r="36" spans="1:16" s="11" customFormat="1" ht="18.75" customHeight="1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</row>
    <row r="37" spans="1:16" s="11" customFormat="1" ht="14.25" customHeight="1" x14ac:dyDescent="0.2">
      <c r="A37" s="79" t="s">
        <v>112</v>
      </c>
      <c r="B37" s="80"/>
      <c r="C37" s="81"/>
      <c r="D37" s="45">
        <v>27</v>
      </c>
      <c r="E37" s="46">
        <v>10</v>
      </c>
      <c r="F37" s="46">
        <v>6</v>
      </c>
      <c r="G37" s="46">
        <v>62</v>
      </c>
      <c r="H37" s="46">
        <v>0</v>
      </c>
      <c r="I37" s="47">
        <f>SUM(D37:H37)</f>
        <v>105</v>
      </c>
      <c r="J37" s="230">
        <v>89028</v>
      </c>
      <c r="K37" s="82">
        <v>136374</v>
      </c>
      <c r="L37" s="82">
        <v>2590016</v>
      </c>
      <c r="M37" s="50"/>
      <c r="N37" s="83">
        <f t="shared" ref="N37:O39" si="7">N14+(J37/1000)</f>
        <v>418959.57500000013</v>
      </c>
      <c r="O37" s="50">
        <f t="shared" si="7"/>
        <v>557392.96800000046</v>
      </c>
      <c r="P37" s="53"/>
    </row>
    <row r="38" spans="1:16" s="11" customFormat="1" ht="14.25" customHeight="1" x14ac:dyDescent="0.2">
      <c r="A38" s="79" t="s">
        <v>113</v>
      </c>
      <c r="B38" s="80"/>
      <c r="C38" s="81"/>
      <c r="D38" s="45">
        <v>7</v>
      </c>
      <c r="E38" s="46">
        <v>7</v>
      </c>
      <c r="F38" s="46">
        <v>1</v>
      </c>
      <c r="G38" s="46">
        <v>8</v>
      </c>
      <c r="H38" s="46">
        <v>1</v>
      </c>
      <c r="I38" s="47">
        <f>SUM(D38:H38)</f>
        <v>24</v>
      </c>
      <c r="J38" s="230">
        <v>6754</v>
      </c>
      <c r="K38" s="82">
        <v>19127</v>
      </c>
      <c r="L38" s="82">
        <v>433275</v>
      </c>
      <c r="M38" s="50"/>
      <c r="N38" s="83">
        <f t="shared" si="7"/>
        <v>58386.858999999989</v>
      </c>
      <c r="O38" s="50">
        <f t="shared" si="7"/>
        <v>61616.126000000026</v>
      </c>
      <c r="P38" s="53"/>
    </row>
    <row r="39" spans="1:16" s="11" customFormat="1" ht="14.25" customHeight="1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0</v>
      </c>
      <c r="M39" s="147"/>
      <c r="N39" s="220">
        <f t="shared" si="7"/>
        <v>440.27299999999997</v>
      </c>
      <c r="O39" s="50">
        <f t="shared" si="7"/>
        <v>162.18400000000008</v>
      </c>
      <c r="P39" s="58"/>
    </row>
    <row r="40" spans="1:16" s="232" customFormat="1" ht="30" customHeight="1" x14ac:dyDescent="0.2">
      <c r="A40" s="59"/>
      <c r="B40" s="60"/>
      <c r="C40" s="61" t="s">
        <v>78</v>
      </c>
      <c r="D40" s="84">
        <f t="shared" ref="D40:L40" si="8">SUM(D37:D39)</f>
        <v>34</v>
      </c>
      <c r="E40" s="62">
        <f t="shared" si="8"/>
        <v>17</v>
      </c>
      <c r="F40" s="62">
        <f t="shared" si="8"/>
        <v>7</v>
      </c>
      <c r="G40" s="62">
        <f t="shared" si="8"/>
        <v>73</v>
      </c>
      <c r="H40" s="62">
        <f t="shared" si="8"/>
        <v>1</v>
      </c>
      <c r="I40" s="85">
        <f t="shared" si="8"/>
        <v>132</v>
      </c>
      <c r="J40" s="64">
        <f t="shared" si="8"/>
        <v>95782</v>
      </c>
      <c r="K40" s="65">
        <f t="shared" si="8"/>
        <v>155501</v>
      </c>
      <c r="L40" s="66">
        <f t="shared" si="8"/>
        <v>3023291</v>
      </c>
      <c r="M40" s="67"/>
      <c r="N40" s="221">
        <f>SUM(N37:N39)</f>
        <v>477786.70700000011</v>
      </c>
      <c r="O40" s="69">
        <f>SUM(O37:O39)</f>
        <v>619171.27800000052</v>
      </c>
      <c r="P40" s="70"/>
    </row>
    <row r="41" spans="1:16" s="232" customFormat="1" ht="31.5" customHeight="1" x14ac:dyDescent="0.2">
      <c r="A41" s="86"/>
      <c r="B41" s="87" t="s">
        <v>79</v>
      </c>
      <c r="C41" s="88"/>
      <c r="D41" s="90">
        <f t="shared" ref="D41:L41" si="9">D35+D40</f>
        <v>52</v>
      </c>
      <c r="E41" s="90">
        <f t="shared" si="9"/>
        <v>17</v>
      </c>
      <c r="F41" s="90">
        <f t="shared" si="9"/>
        <v>13</v>
      </c>
      <c r="G41" s="90">
        <f t="shared" si="9"/>
        <v>79</v>
      </c>
      <c r="H41" s="90">
        <f t="shared" si="9"/>
        <v>7</v>
      </c>
      <c r="I41" s="91">
        <f t="shared" si="9"/>
        <v>168</v>
      </c>
      <c r="J41" s="92">
        <f t="shared" si="9"/>
        <v>167290</v>
      </c>
      <c r="K41" s="93">
        <f t="shared" si="9"/>
        <v>163232</v>
      </c>
      <c r="L41" s="93">
        <f t="shared" si="9"/>
        <v>4048589</v>
      </c>
      <c r="M41" s="94"/>
      <c r="N41" s="95">
        <f>N35+N40</f>
        <v>582457.31500000018</v>
      </c>
      <c r="O41" s="94">
        <f>O35+O40</f>
        <v>628566.93600000057</v>
      </c>
      <c r="P41" s="96"/>
    </row>
    <row r="42" spans="1:16" s="11" customFormat="1" ht="27.75" customHeight="1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</row>
    <row r="43" spans="1:16" s="11" customFormat="1" ht="27.75" customHeight="1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</row>
    <row r="44" spans="1:16" s="11" customFormat="1" ht="21.75" customHeight="1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</row>
    <row r="45" spans="1:16" s="11" customFormat="1" ht="21.75" customHeight="1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</row>
    <row r="46" spans="1:16" s="11" customFormat="1" ht="24.75" customHeight="1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599916.31500000018</v>
      </c>
      <c r="O46" s="121">
        <f>O41+O42</f>
        <v>634546.93600000057</v>
      </c>
      <c r="P46" s="119"/>
    </row>
    <row r="47" spans="1:16" s="11" customFormat="1" ht="23.25" x14ac:dyDescent="0.35">
      <c r="A47" s="120">
        <f>A24+31</f>
        <v>39148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</row>
    <row r="48" spans="1:16" s="11" customFormat="1" ht="18.75" customHeight="1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</row>
    <row r="49" spans="1:16" s="11" customFormat="1" ht="12.75" customHeight="1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7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</row>
    <row r="50" spans="1:16" s="11" customFormat="1" ht="18.75" customHeight="1" x14ac:dyDescent="0.2">
      <c r="A50" s="42" t="s">
        <v>105</v>
      </c>
      <c r="B50" s="43"/>
      <c r="C50" s="44"/>
      <c r="D50" s="45">
        <v>0</v>
      </c>
      <c r="E50" s="46">
        <v>0</v>
      </c>
      <c r="F50" s="46">
        <v>0</v>
      </c>
      <c r="G50" s="46">
        <v>2</v>
      </c>
      <c r="H50" s="46">
        <v>0</v>
      </c>
      <c r="I50" s="145">
        <f t="shared" ref="I50:I57" si="10">SUM(D50:H50)</f>
        <v>2</v>
      </c>
      <c r="J50" s="48">
        <v>0</v>
      </c>
      <c r="K50" s="48">
        <v>0</v>
      </c>
      <c r="L50" s="48">
        <v>0</v>
      </c>
      <c r="M50" s="49"/>
      <c r="N50" s="50">
        <f t="shared" ref="N50:O57" si="11">N27+(J50/1000)</f>
        <v>18511.256000000008</v>
      </c>
      <c r="O50" s="50">
        <f t="shared" si="11"/>
        <v>1830.6400000000003</v>
      </c>
      <c r="P50" s="51"/>
    </row>
    <row r="51" spans="1:16" s="11" customFormat="1" ht="14.25" customHeight="1" x14ac:dyDescent="0.2">
      <c r="A51" s="42" t="s">
        <v>106</v>
      </c>
      <c r="B51" s="43"/>
      <c r="C51" s="44"/>
      <c r="D51" s="45">
        <v>3</v>
      </c>
      <c r="E51" s="46">
        <v>0</v>
      </c>
      <c r="F51" s="46">
        <v>1</v>
      </c>
      <c r="G51" s="46">
        <v>2</v>
      </c>
      <c r="H51" s="46">
        <v>0</v>
      </c>
      <c r="I51" s="47">
        <f t="shared" si="10"/>
        <v>6</v>
      </c>
      <c r="J51" s="48">
        <v>20323</v>
      </c>
      <c r="K51" s="48">
        <v>1819</v>
      </c>
      <c r="L51" s="48">
        <v>344333</v>
      </c>
      <c r="M51" s="52"/>
      <c r="N51" s="50">
        <f t="shared" si="11"/>
        <v>46847.206000000006</v>
      </c>
      <c r="O51" s="50">
        <f t="shared" si="11"/>
        <v>3719.0900000000024</v>
      </c>
      <c r="P51" s="53"/>
    </row>
    <row r="52" spans="1:16" s="11" customFormat="1" ht="14.25" customHeight="1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42</v>
      </c>
      <c r="K52" s="48">
        <v>0</v>
      </c>
      <c r="L52" s="48">
        <v>0</v>
      </c>
      <c r="M52" s="52"/>
      <c r="N52" s="50">
        <f t="shared" si="11"/>
        <v>293.0899999999998</v>
      </c>
      <c r="O52" s="50">
        <f t="shared" si="11"/>
        <v>0</v>
      </c>
      <c r="P52" s="53"/>
    </row>
    <row r="53" spans="1:16" s="11" customFormat="1" ht="14.25" customHeight="1" x14ac:dyDescent="0.2">
      <c r="A53" s="42" t="s">
        <v>107</v>
      </c>
      <c r="B53" s="43"/>
      <c r="C53" s="44"/>
      <c r="D53" s="45">
        <v>4</v>
      </c>
      <c r="E53" s="46">
        <v>0</v>
      </c>
      <c r="F53" s="46">
        <v>1</v>
      </c>
      <c r="G53" s="46">
        <v>1</v>
      </c>
      <c r="H53" s="46">
        <v>3</v>
      </c>
      <c r="I53" s="47">
        <f t="shared" si="10"/>
        <v>9</v>
      </c>
      <c r="J53" s="48">
        <v>5306</v>
      </c>
      <c r="K53" s="48">
        <v>466</v>
      </c>
      <c r="L53" s="48">
        <v>159295</v>
      </c>
      <c r="M53" s="52"/>
      <c r="N53" s="50">
        <f t="shared" si="11"/>
        <v>12725.974000000002</v>
      </c>
      <c r="O53" s="50">
        <f t="shared" si="11"/>
        <v>1096.1929999999995</v>
      </c>
      <c r="P53" s="53"/>
    </row>
    <row r="54" spans="1:16" s="11" customFormat="1" ht="14.25" customHeight="1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2783</v>
      </c>
      <c r="K54" s="48">
        <v>340</v>
      </c>
      <c r="L54" s="48">
        <v>78885</v>
      </c>
      <c r="M54" s="52"/>
      <c r="N54" s="50">
        <f t="shared" si="11"/>
        <v>5872.3330000000014</v>
      </c>
      <c r="O54" s="50">
        <f t="shared" si="11"/>
        <v>608.7829999999999</v>
      </c>
      <c r="P54" s="53"/>
    </row>
    <row r="55" spans="1:16" s="11" customFormat="1" ht="14.25" customHeight="1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1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</row>
    <row r="56" spans="1:16" s="11" customFormat="1" ht="14.25" customHeight="1" x14ac:dyDescent="0.2">
      <c r="A56" s="42" t="s">
        <v>110</v>
      </c>
      <c r="B56" s="43"/>
      <c r="C56" s="44"/>
      <c r="D56" s="45">
        <v>5</v>
      </c>
      <c r="E56" s="46">
        <v>0</v>
      </c>
      <c r="F56" s="46">
        <v>1</v>
      </c>
      <c r="G56" s="46">
        <v>1</v>
      </c>
      <c r="H56" s="46">
        <v>3</v>
      </c>
      <c r="I56" s="47">
        <f t="shared" si="10"/>
        <v>10</v>
      </c>
      <c r="J56" s="48">
        <v>28015</v>
      </c>
      <c r="K56" s="48">
        <v>3618</v>
      </c>
      <c r="L56" s="48">
        <v>344439</v>
      </c>
      <c r="M56" s="52"/>
      <c r="N56" s="50">
        <f t="shared" si="11"/>
        <v>17563.075000000008</v>
      </c>
      <c r="O56" s="50">
        <f t="shared" si="11"/>
        <v>2136.8970000000004</v>
      </c>
      <c r="P56" s="53"/>
    </row>
    <row r="57" spans="1:16" s="11" customFormat="1" ht="14.25" customHeight="1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55">
        <f t="shared" si="10"/>
        <v>4</v>
      </c>
      <c r="J57" s="48">
        <v>2729</v>
      </c>
      <c r="K57" s="56">
        <v>0</v>
      </c>
      <c r="L57" s="56">
        <v>6457</v>
      </c>
      <c r="M57" s="57"/>
      <c r="N57" s="50">
        <f t="shared" si="11"/>
        <v>1398.7719999999997</v>
      </c>
      <c r="O57" s="50">
        <f t="shared" si="11"/>
        <v>0.29799999999999999</v>
      </c>
      <c r="P57" s="58"/>
    </row>
    <row r="58" spans="1:16" s="232" customFormat="1" ht="27.75" customHeight="1" x14ac:dyDescent="0.2">
      <c r="A58" s="59"/>
      <c r="B58" s="60"/>
      <c r="C58" s="61" t="s">
        <v>77</v>
      </c>
      <c r="D58" s="62">
        <f t="shared" ref="D58:L58" si="12">SUM(D50:D57)</f>
        <v>16</v>
      </c>
      <c r="E58" s="62">
        <f t="shared" si="12"/>
        <v>0</v>
      </c>
      <c r="F58" s="62">
        <f t="shared" si="12"/>
        <v>5</v>
      </c>
      <c r="G58" s="62">
        <f t="shared" si="12"/>
        <v>9</v>
      </c>
      <c r="H58" s="62">
        <f t="shared" si="12"/>
        <v>6</v>
      </c>
      <c r="I58" s="85">
        <f t="shared" si="12"/>
        <v>36</v>
      </c>
      <c r="J58" s="64">
        <f t="shared" si="12"/>
        <v>59198</v>
      </c>
      <c r="K58" s="65">
        <f t="shared" si="12"/>
        <v>6243</v>
      </c>
      <c r="L58" s="66">
        <f t="shared" si="12"/>
        <v>933409</v>
      </c>
      <c r="M58" s="67"/>
      <c r="N58" s="68">
        <f>SUM(N50:N57)</f>
        <v>104729.80600000003</v>
      </c>
      <c r="O58" s="69">
        <f>SUM(O50:O57)</f>
        <v>9401.9010000000035</v>
      </c>
      <c r="P58" s="70"/>
    </row>
    <row r="59" spans="1:16" s="11" customFormat="1" ht="18.75" customHeight="1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</row>
    <row r="60" spans="1:16" s="11" customFormat="1" ht="14.25" customHeight="1" x14ac:dyDescent="0.2">
      <c r="A60" s="79" t="s">
        <v>112</v>
      </c>
      <c r="B60" s="80"/>
      <c r="C60" s="81"/>
      <c r="D60" s="45">
        <v>28</v>
      </c>
      <c r="E60" s="46">
        <v>10</v>
      </c>
      <c r="F60" s="46">
        <v>6</v>
      </c>
      <c r="G60" s="46">
        <v>61</v>
      </c>
      <c r="H60" s="46">
        <v>0</v>
      </c>
      <c r="I60" s="47">
        <f>SUM(D60:H60)</f>
        <v>105</v>
      </c>
      <c r="J60" s="230">
        <v>96192</v>
      </c>
      <c r="K60" s="82">
        <v>115448</v>
      </c>
      <c r="L60" s="82">
        <v>3135525</v>
      </c>
      <c r="M60" s="50"/>
      <c r="N60" s="83">
        <f t="shared" ref="N60:O62" si="13">N37+(J60/1000)</f>
        <v>419055.76700000011</v>
      </c>
      <c r="O60" s="50">
        <f t="shared" si="13"/>
        <v>557508.41600000043</v>
      </c>
      <c r="P60" s="53"/>
    </row>
    <row r="61" spans="1:16" s="11" customFormat="1" ht="14.25" customHeight="1" x14ac:dyDescent="0.2">
      <c r="A61" s="79" t="s">
        <v>113</v>
      </c>
      <c r="B61" s="80"/>
      <c r="C61" s="81"/>
      <c r="D61" s="45">
        <v>7</v>
      </c>
      <c r="E61" s="46">
        <v>7</v>
      </c>
      <c r="F61" s="46">
        <v>1</v>
      </c>
      <c r="G61" s="46">
        <v>8</v>
      </c>
      <c r="H61" s="46">
        <v>1</v>
      </c>
      <c r="I61" s="47">
        <f>SUM(D61:H61)</f>
        <v>24</v>
      </c>
      <c r="J61" s="230">
        <v>7757</v>
      </c>
      <c r="K61" s="82">
        <v>21467</v>
      </c>
      <c r="L61" s="82">
        <v>467297</v>
      </c>
      <c r="M61" s="50"/>
      <c r="N61" s="83">
        <f t="shared" si="13"/>
        <v>58394.615999999987</v>
      </c>
      <c r="O61" s="50">
        <f t="shared" si="13"/>
        <v>61637.593000000023</v>
      </c>
      <c r="P61" s="53"/>
    </row>
    <row r="62" spans="1:16" s="11" customFormat="1" ht="14.25" customHeight="1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55">
        <f>SUM(D62:H62)</f>
        <v>3</v>
      </c>
      <c r="J62" s="231">
        <v>0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</row>
    <row r="63" spans="1:16" s="232" customFormat="1" ht="30" customHeight="1" x14ac:dyDescent="0.2">
      <c r="A63" s="59"/>
      <c r="B63" s="60"/>
      <c r="C63" s="61" t="s">
        <v>78</v>
      </c>
      <c r="D63" s="84">
        <f t="shared" ref="D63:L63" si="14">SUM(D60:D62)</f>
        <v>35</v>
      </c>
      <c r="E63" s="62">
        <f t="shared" si="14"/>
        <v>17</v>
      </c>
      <c r="F63" s="62">
        <f t="shared" si="14"/>
        <v>7</v>
      </c>
      <c r="G63" s="62">
        <f t="shared" si="14"/>
        <v>72</v>
      </c>
      <c r="H63" s="62">
        <f t="shared" si="14"/>
        <v>1</v>
      </c>
      <c r="I63" s="85">
        <f t="shared" si="14"/>
        <v>132</v>
      </c>
      <c r="J63" s="64">
        <f t="shared" si="14"/>
        <v>103949</v>
      </c>
      <c r="K63" s="65">
        <f t="shared" si="14"/>
        <v>136915</v>
      </c>
      <c r="L63" s="66">
        <f t="shared" si="14"/>
        <v>3602822</v>
      </c>
      <c r="M63" s="67"/>
      <c r="N63" s="221">
        <f>SUM(N60:N62)</f>
        <v>477890.65600000008</v>
      </c>
      <c r="O63" s="69">
        <f>SUM(O60:O62)</f>
        <v>619308.19300000044</v>
      </c>
      <c r="P63" s="70"/>
    </row>
    <row r="64" spans="1:16" s="232" customFormat="1" ht="31.5" customHeight="1" x14ac:dyDescent="0.2">
      <c r="A64" s="86"/>
      <c r="B64" s="87" t="s">
        <v>79</v>
      </c>
      <c r="C64" s="88"/>
      <c r="D64" s="90">
        <f t="shared" ref="D64:L64" si="15">D58+D63</f>
        <v>51</v>
      </c>
      <c r="E64" s="90">
        <f t="shared" si="15"/>
        <v>17</v>
      </c>
      <c r="F64" s="90">
        <f t="shared" si="15"/>
        <v>12</v>
      </c>
      <c r="G64" s="90">
        <f t="shared" si="15"/>
        <v>81</v>
      </c>
      <c r="H64" s="90">
        <f t="shared" si="15"/>
        <v>7</v>
      </c>
      <c r="I64" s="91">
        <f t="shared" si="15"/>
        <v>168</v>
      </c>
      <c r="J64" s="92">
        <f t="shared" si="15"/>
        <v>163147</v>
      </c>
      <c r="K64" s="93">
        <f t="shared" si="15"/>
        <v>143158</v>
      </c>
      <c r="L64" s="93">
        <f t="shared" si="15"/>
        <v>4536231</v>
      </c>
      <c r="M64" s="94"/>
      <c r="N64" s="95">
        <f>N58+N63</f>
        <v>582620.46200000006</v>
      </c>
      <c r="O64" s="94">
        <f>O58+O63</f>
        <v>628710.09400000039</v>
      </c>
      <c r="P64" s="96"/>
    </row>
    <row r="65" spans="1:16" s="11" customFormat="1" ht="27.75" customHeight="1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</row>
    <row r="66" spans="1:16" s="11" customFormat="1" ht="27.75" customHeight="1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</row>
    <row r="67" spans="1:16" s="11" customFormat="1" ht="21.75" customHeight="1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</row>
    <row r="68" spans="1:16" s="11" customFormat="1" ht="21.75" customHeight="1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</row>
    <row r="69" spans="1:16" s="11" customFormat="1" ht="24.75" customHeight="1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600079.46200000006</v>
      </c>
      <c r="O69" s="121">
        <f>O64+O65</f>
        <v>634690.09400000039</v>
      </c>
      <c r="P69" s="119"/>
    </row>
    <row r="70" spans="1:16" s="11" customFormat="1" ht="23.25" x14ac:dyDescent="0.35">
      <c r="A70" s="120">
        <f>A47+31</f>
        <v>39179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</row>
    <row r="71" spans="1:16" s="11" customFormat="1" ht="18.75" customHeight="1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</row>
    <row r="72" spans="1:16" s="11" customFormat="1" ht="12.75" customHeight="1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</row>
    <row r="73" spans="1:16" s="11" customFormat="1" ht="18.75" customHeight="1" x14ac:dyDescent="0.2">
      <c r="A73" s="42" t="s">
        <v>105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145">
        <f t="shared" ref="I73:I80" si="16">SUM(D73:H73)</f>
        <v>2</v>
      </c>
      <c r="J73" s="48">
        <v>0</v>
      </c>
      <c r="K73" s="48">
        <v>0</v>
      </c>
      <c r="L73" s="48">
        <v>0</v>
      </c>
      <c r="M73" s="49"/>
      <c r="N73" s="50">
        <f t="shared" ref="N73:O80" si="17">N50+(J73/1000)</f>
        <v>18511.256000000008</v>
      </c>
      <c r="O73" s="50">
        <f t="shared" si="17"/>
        <v>1830.6400000000003</v>
      </c>
      <c r="P73" s="51"/>
    </row>
    <row r="74" spans="1:16" s="11" customFormat="1" ht="14.25" customHeight="1" x14ac:dyDescent="0.2">
      <c r="A74" s="42" t="s">
        <v>106</v>
      </c>
      <c r="B74" s="43"/>
      <c r="C74" s="44"/>
      <c r="D74" s="45">
        <v>3</v>
      </c>
      <c r="E74" s="46">
        <v>0</v>
      </c>
      <c r="F74" s="46">
        <v>1</v>
      </c>
      <c r="G74" s="46">
        <v>2</v>
      </c>
      <c r="H74" s="46">
        <v>0</v>
      </c>
      <c r="I74" s="47">
        <f t="shared" si="16"/>
        <v>6</v>
      </c>
      <c r="J74" s="48">
        <v>19368</v>
      </c>
      <c r="K74" s="48">
        <v>1737</v>
      </c>
      <c r="L74" s="48">
        <v>332349</v>
      </c>
      <c r="M74" s="52"/>
      <c r="N74" s="50">
        <f t="shared" si="17"/>
        <v>46866.574000000008</v>
      </c>
      <c r="O74" s="50">
        <f t="shared" si="17"/>
        <v>3720.8270000000025</v>
      </c>
      <c r="P74" s="53"/>
    </row>
    <row r="75" spans="1:16" s="11" customFormat="1" ht="14.25" customHeight="1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40</v>
      </c>
      <c r="K75" s="48">
        <v>0</v>
      </c>
      <c r="L75" s="48">
        <v>0</v>
      </c>
      <c r="M75" s="52"/>
      <c r="N75" s="50">
        <f t="shared" si="17"/>
        <v>293.12999999999982</v>
      </c>
      <c r="O75" s="50">
        <f t="shared" si="17"/>
        <v>0</v>
      </c>
      <c r="P75" s="53"/>
    </row>
    <row r="76" spans="1:16" s="11" customFormat="1" ht="14.25" customHeight="1" x14ac:dyDescent="0.2">
      <c r="A76" s="42" t="s">
        <v>107</v>
      </c>
      <c r="B76" s="43"/>
      <c r="C76" s="44"/>
      <c r="D76" s="45">
        <v>4</v>
      </c>
      <c r="E76" s="46">
        <v>0</v>
      </c>
      <c r="F76" s="46">
        <v>1</v>
      </c>
      <c r="G76" s="46">
        <v>1</v>
      </c>
      <c r="H76" s="46">
        <v>3</v>
      </c>
      <c r="I76" s="47">
        <f t="shared" si="16"/>
        <v>9</v>
      </c>
      <c r="J76" s="48">
        <v>7150</v>
      </c>
      <c r="K76" s="48">
        <v>721</v>
      </c>
      <c r="L76" s="48">
        <v>162969</v>
      </c>
      <c r="M76" s="52"/>
      <c r="N76" s="50">
        <f t="shared" si="17"/>
        <v>12733.124000000002</v>
      </c>
      <c r="O76" s="50">
        <f t="shared" si="17"/>
        <v>1096.9139999999995</v>
      </c>
      <c r="P76" s="53"/>
    </row>
    <row r="77" spans="1:16" s="11" customFormat="1" ht="14.25" customHeight="1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2545</v>
      </c>
      <c r="K77" s="48">
        <v>310</v>
      </c>
      <c r="L77" s="48">
        <v>72987</v>
      </c>
      <c r="M77" s="52"/>
      <c r="N77" s="50">
        <f t="shared" si="17"/>
        <v>5874.8780000000015</v>
      </c>
      <c r="O77" s="50">
        <f t="shared" si="17"/>
        <v>609.09299999999985</v>
      </c>
      <c r="P77" s="53"/>
    </row>
    <row r="78" spans="1:16" s="11" customFormat="1" ht="14.25" customHeight="1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1</v>
      </c>
      <c r="G78" s="46">
        <v>1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</row>
    <row r="79" spans="1:16" s="11" customFormat="1" ht="14.25" customHeight="1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1</v>
      </c>
      <c r="H79" s="46">
        <v>3</v>
      </c>
      <c r="I79" s="47">
        <f t="shared" si="16"/>
        <v>10</v>
      </c>
      <c r="J79" s="48">
        <v>28553</v>
      </c>
      <c r="K79" s="48">
        <v>3680</v>
      </c>
      <c r="L79" s="48">
        <v>349815</v>
      </c>
      <c r="M79" s="52"/>
      <c r="N79" s="50">
        <f t="shared" si="17"/>
        <v>17591.628000000008</v>
      </c>
      <c r="O79" s="50">
        <f t="shared" si="17"/>
        <v>2140.5770000000002</v>
      </c>
      <c r="P79" s="53"/>
    </row>
    <row r="80" spans="1:16" s="11" customFormat="1" ht="14.25" customHeight="1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2</v>
      </c>
      <c r="H80" s="46">
        <v>0</v>
      </c>
      <c r="I80" s="55">
        <f t="shared" si="16"/>
        <v>4</v>
      </c>
      <c r="J80" s="48">
        <v>2583</v>
      </c>
      <c r="K80" s="56">
        <v>0</v>
      </c>
      <c r="L80" s="56">
        <v>5723</v>
      </c>
      <c r="M80" s="57"/>
      <c r="N80" s="50">
        <f t="shared" si="17"/>
        <v>1401.3549999999998</v>
      </c>
      <c r="O80" s="50">
        <f t="shared" si="17"/>
        <v>0.29799999999999999</v>
      </c>
      <c r="P80" s="58"/>
    </row>
    <row r="81" spans="1:16" s="232" customFormat="1" ht="27.75" customHeight="1" x14ac:dyDescent="0.2">
      <c r="A81" s="59"/>
      <c r="B81" s="60"/>
      <c r="C81" s="61" t="s">
        <v>77</v>
      </c>
      <c r="D81" s="62">
        <f t="shared" ref="D81:L81" si="18">SUM(D73:D80)</f>
        <v>16</v>
      </c>
      <c r="E81" s="62">
        <f t="shared" si="18"/>
        <v>0</v>
      </c>
      <c r="F81" s="62">
        <f t="shared" si="18"/>
        <v>5</v>
      </c>
      <c r="G81" s="62">
        <f t="shared" si="18"/>
        <v>9</v>
      </c>
      <c r="H81" s="62">
        <f t="shared" si="18"/>
        <v>6</v>
      </c>
      <c r="I81" s="85">
        <f t="shared" si="18"/>
        <v>36</v>
      </c>
      <c r="J81" s="64">
        <f t="shared" si="18"/>
        <v>60239</v>
      </c>
      <c r="K81" s="65">
        <f t="shared" si="18"/>
        <v>6448</v>
      </c>
      <c r="L81" s="66">
        <f t="shared" si="18"/>
        <v>923843</v>
      </c>
      <c r="M81" s="67"/>
      <c r="N81" s="68">
        <f>SUM(N73:N80)</f>
        <v>104790.04500000003</v>
      </c>
      <c r="O81" s="69">
        <f>SUM(O73:O80)</f>
        <v>9408.3490000000038</v>
      </c>
      <c r="P81" s="70"/>
    </row>
    <row r="82" spans="1:16" s="11" customFormat="1" ht="18.75" customHeight="1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</row>
    <row r="83" spans="1:16" s="11" customFormat="1" ht="14.25" customHeight="1" x14ac:dyDescent="0.2">
      <c r="A83" s="79" t="s">
        <v>112</v>
      </c>
      <c r="B83" s="80"/>
      <c r="C83" s="81"/>
      <c r="D83" s="45">
        <v>30</v>
      </c>
      <c r="E83" s="46">
        <v>9</v>
      </c>
      <c r="F83" s="46">
        <v>6</v>
      </c>
      <c r="G83" s="46">
        <v>60</v>
      </c>
      <c r="H83" s="46">
        <v>0</v>
      </c>
      <c r="I83" s="47">
        <f>SUM(D83:H83)</f>
        <v>105</v>
      </c>
      <c r="J83" s="230">
        <v>100048</v>
      </c>
      <c r="K83" s="82">
        <v>65267</v>
      </c>
      <c r="L83" s="82">
        <v>4017290</v>
      </c>
      <c r="M83" s="50"/>
      <c r="N83" s="83">
        <f t="shared" ref="N83:O85" si="19">N60+(J83/1000)</f>
        <v>419155.81500000012</v>
      </c>
      <c r="O83" s="50">
        <f t="shared" si="19"/>
        <v>557573.68300000043</v>
      </c>
      <c r="P83" s="53"/>
    </row>
    <row r="84" spans="1:16" s="11" customFormat="1" ht="14.25" customHeight="1" x14ac:dyDescent="0.2">
      <c r="A84" s="79" t="s">
        <v>113</v>
      </c>
      <c r="B84" s="80"/>
      <c r="C84" s="81"/>
      <c r="D84" s="45">
        <v>7</v>
      </c>
      <c r="E84" s="46">
        <v>7</v>
      </c>
      <c r="F84" s="46">
        <v>1</v>
      </c>
      <c r="G84" s="46">
        <v>8</v>
      </c>
      <c r="H84" s="46">
        <v>1</v>
      </c>
      <c r="I84" s="47">
        <f>SUM(D84:H84)</f>
        <v>24</v>
      </c>
      <c r="J84" s="230">
        <v>7473</v>
      </c>
      <c r="K84" s="82">
        <v>20663</v>
      </c>
      <c r="L84" s="82">
        <v>457913</v>
      </c>
      <c r="M84" s="50"/>
      <c r="N84" s="83">
        <f t="shared" si="19"/>
        <v>58402.088999999985</v>
      </c>
      <c r="O84" s="50">
        <f t="shared" si="19"/>
        <v>61658.256000000023</v>
      </c>
      <c r="P84" s="53"/>
    </row>
    <row r="85" spans="1:16" s="11" customFormat="1" ht="14.25" customHeight="1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31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</row>
    <row r="86" spans="1:16" s="232" customFormat="1" ht="30" customHeight="1" x14ac:dyDescent="0.2">
      <c r="A86" s="59"/>
      <c r="B86" s="60"/>
      <c r="C86" s="61" t="s">
        <v>78</v>
      </c>
      <c r="D86" s="84">
        <f t="shared" ref="D86:L86" si="20">SUM(D83:D85)</f>
        <v>37</v>
      </c>
      <c r="E86" s="62">
        <f t="shared" si="20"/>
        <v>16</v>
      </c>
      <c r="F86" s="62">
        <f t="shared" si="20"/>
        <v>7</v>
      </c>
      <c r="G86" s="62">
        <f t="shared" si="20"/>
        <v>71</v>
      </c>
      <c r="H86" s="62">
        <f t="shared" si="20"/>
        <v>1</v>
      </c>
      <c r="I86" s="85">
        <f t="shared" si="20"/>
        <v>132</v>
      </c>
      <c r="J86" s="64">
        <f t="shared" si="20"/>
        <v>107521</v>
      </c>
      <c r="K86" s="65">
        <f t="shared" si="20"/>
        <v>85930</v>
      </c>
      <c r="L86" s="66">
        <f t="shared" si="20"/>
        <v>4475203</v>
      </c>
      <c r="M86" s="67"/>
      <c r="N86" s="221">
        <f>SUM(N83:N85)</f>
        <v>477998.17700000008</v>
      </c>
      <c r="O86" s="69">
        <f>SUM(O83:O85)</f>
        <v>619394.12300000049</v>
      </c>
      <c r="P86" s="70"/>
    </row>
    <row r="87" spans="1:16" s="232" customFormat="1" ht="31.5" customHeight="1" x14ac:dyDescent="0.2">
      <c r="A87" s="86"/>
      <c r="B87" s="87" t="s">
        <v>79</v>
      </c>
      <c r="C87" s="88"/>
      <c r="D87" s="90">
        <f t="shared" ref="D87:L87" si="21">D81+D86</f>
        <v>53</v>
      </c>
      <c r="E87" s="90">
        <f t="shared" si="21"/>
        <v>16</v>
      </c>
      <c r="F87" s="90">
        <f t="shared" si="21"/>
        <v>12</v>
      </c>
      <c r="G87" s="90">
        <f t="shared" si="21"/>
        <v>80</v>
      </c>
      <c r="H87" s="90">
        <f t="shared" si="21"/>
        <v>7</v>
      </c>
      <c r="I87" s="91">
        <f t="shared" si="21"/>
        <v>168</v>
      </c>
      <c r="J87" s="92">
        <f t="shared" si="21"/>
        <v>167760</v>
      </c>
      <c r="K87" s="93">
        <f t="shared" si="21"/>
        <v>92378</v>
      </c>
      <c r="L87" s="93">
        <f t="shared" si="21"/>
        <v>5399046</v>
      </c>
      <c r="M87" s="94"/>
      <c r="N87" s="95">
        <f>N81+N86</f>
        <v>582788.22200000007</v>
      </c>
      <c r="O87" s="94">
        <f>O81+O86</f>
        <v>628802.47200000053</v>
      </c>
      <c r="P87" s="96"/>
    </row>
    <row r="88" spans="1:16" s="11" customFormat="1" ht="27.75" customHeight="1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</row>
    <row r="89" spans="1:16" s="11" customFormat="1" ht="27.75" customHeight="1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</row>
    <row r="90" spans="1:16" s="11" customFormat="1" ht="21.75" customHeight="1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</row>
    <row r="91" spans="1:16" s="11" customFormat="1" ht="21.75" customHeight="1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</row>
    <row r="92" spans="1:16" s="11" customFormat="1" ht="24.75" customHeight="1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600247.22200000007</v>
      </c>
      <c r="O92" s="121">
        <f>O87+O88</f>
        <v>634782.47200000053</v>
      </c>
      <c r="P92" s="119"/>
    </row>
    <row r="93" spans="1:16" s="11" customFormat="1" ht="23.25" x14ac:dyDescent="0.35">
      <c r="A93" s="120">
        <f>A70+31</f>
        <v>39210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</row>
    <row r="94" spans="1:16" s="11" customFormat="1" ht="18.75" customHeight="1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</row>
    <row r="95" spans="1:16" s="11" customFormat="1" ht="12.75" customHeight="1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</row>
    <row r="96" spans="1:16" s="11" customFormat="1" ht="18.75" customHeight="1" x14ac:dyDescent="0.2">
      <c r="A96" s="42" t="s">
        <v>105</v>
      </c>
      <c r="B96" s="43"/>
      <c r="C96" s="44"/>
      <c r="D96" s="45">
        <v>0</v>
      </c>
      <c r="E96" s="46">
        <v>0</v>
      </c>
      <c r="F96" s="46">
        <v>0</v>
      </c>
      <c r="G96" s="46">
        <v>2</v>
      </c>
      <c r="H96" s="46">
        <v>0</v>
      </c>
      <c r="I96" s="145">
        <f t="shared" ref="I96:I103" si="22">SUM(D96:H96)</f>
        <v>2</v>
      </c>
      <c r="J96" s="48">
        <v>0</v>
      </c>
      <c r="K96" s="48">
        <v>0</v>
      </c>
      <c r="L96" s="48">
        <v>0</v>
      </c>
      <c r="M96" s="49"/>
      <c r="N96" s="50">
        <f t="shared" ref="N96:O103" si="23">N73+(J96/1000)</f>
        <v>18511.256000000008</v>
      </c>
      <c r="O96" s="50">
        <f t="shared" si="23"/>
        <v>1830.6400000000003</v>
      </c>
      <c r="P96" s="51"/>
    </row>
    <row r="97" spans="1:16" s="11" customFormat="1" ht="14.25" customHeight="1" x14ac:dyDescent="0.2">
      <c r="A97" s="42" t="s">
        <v>106</v>
      </c>
      <c r="B97" s="43"/>
      <c r="C97" s="44"/>
      <c r="D97" s="45">
        <v>3</v>
      </c>
      <c r="E97" s="46">
        <v>0</v>
      </c>
      <c r="F97" s="46">
        <v>1</v>
      </c>
      <c r="G97" s="46">
        <v>2</v>
      </c>
      <c r="H97" s="46">
        <v>0</v>
      </c>
      <c r="I97" s="47">
        <f t="shared" si="22"/>
        <v>6</v>
      </c>
      <c r="J97" s="48">
        <v>16556</v>
      </c>
      <c r="K97" s="48">
        <v>1481</v>
      </c>
      <c r="L97" s="48">
        <v>295566</v>
      </c>
      <c r="M97" s="52"/>
      <c r="N97" s="50">
        <f t="shared" si="23"/>
        <v>46883.130000000005</v>
      </c>
      <c r="O97" s="50">
        <f t="shared" si="23"/>
        <v>3722.3080000000027</v>
      </c>
      <c r="P97" s="53"/>
    </row>
    <row r="98" spans="1:16" s="11" customFormat="1" ht="14.25" customHeight="1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41</v>
      </c>
      <c r="K98" s="48">
        <v>0</v>
      </c>
      <c r="L98" s="48">
        <v>0</v>
      </c>
      <c r="M98" s="52"/>
      <c r="N98" s="50">
        <f t="shared" si="23"/>
        <v>293.17099999999982</v>
      </c>
      <c r="O98" s="50">
        <f t="shared" si="23"/>
        <v>0</v>
      </c>
      <c r="P98" s="53"/>
    </row>
    <row r="99" spans="1:16" s="11" customFormat="1" ht="14.25" customHeight="1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1</v>
      </c>
      <c r="G99" s="46">
        <v>2</v>
      </c>
      <c r="H99" s="46">
        <v>3</v>
      </c>
      <c r="I99" s="47">
        <f t="shared" si="22"/>
        <v>9</v>
      </c>
      <c r="J99" s="48">
        <v>7958</v>
      </c>
      <c r="K99" s="48">
        <v>828</v>
      </c>
      <c r="L99" s="48">
        <v>161524</v>
      </c>
      <c r="M99" s="52"/>
      <c r="N99" s="50">
        <f t="shared" si="23"/>
        <v>12741.082000000002</v>
      </c>
      <c r="O99" s="50">
        <f t="shared" si="23"/>
        <v>1097.7419999999995</v>
      </c>
      <c r="P99" s="53"/>
    </row>
    <row r="100" spans="1:16" s="11" customFormat="1" ht="14.25" customHeight="1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2810</v>
      </c>
      <c r="K100" s="48">
        <v>343</v>
      </c>
      <c r="L100" s="48">
        <v>77962</v>
      </c>
      <c r="M100" s="52"/>
      <c r="N100" s="50">
        <f t="shared" si="23"/>
        <v>5877.6880000000019</v>
      </c>
      <c r="O100" s="50">
        <f t="shared" si="23"/>
        <v>609.43599999999981</v>
      </c>
      <c r="P100" s="53"/>
    </row>
    <row r="101" spans="1:16" s="11" customFormat="1" ht="14.25" customHeight="1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</row>
    <row r="102" spans="1:16" s="11" customFormat="1" ht="14.25" customHeight="1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2"/>
        <v>10</v>
      </c>
      <c r="J102" s="48">
        <v>35524</v>
      </c>
      <c r="K102" s="48">
        <v>4541</v>
      </c>
      <c r="L102" s="48">
        <v>413608</v>
      </c>
      <c r="M102" s="52"/>
      <c r="N102" s="50">
        <f t="shared" si="23"/>
        <v>17627.152000000009</v>
      </c>
      <c r="O102" s="50">
        <f t="shared" si="23"/>
        <v>2145.1180000000004</v>
      </c>
      <c r="P102" s="53"/>
    </row>
    <row r="103" spans="1:16" s="11" customFormat="1" ht="14.25" customHeight="1" x14ac:dyDescent="0.2">
      <c r="A103" s="42" t="s">
        <v>111</v>
      </c>
      <c r="B103" s="43"/>
      <c r="C103" s="44"/>
      <c r="D103" s="45">
        <v>1</v>
      </c>
      <c r="E103" s="46">
        <v>0</v>
      </c>
      <c r="F103" s="46">
        <v>0</v>
      </c>
      <c r="G103" s="46">
        <v>3</v>
      </c>
      <c r="H103" s="46">
        <v>0</v>
      </c>
      <c r="I103" s="55">
        <f t="shared" si="22"/>
        <v>4</v>
      </c>
      <c r="J103" s="48">
        <v>1939</v>
      </c>
      <c r="K103" s="56">
        <v>0</v>
      </c>
      <c r="L103" s="56">
        <v>1632</v>
      </c>
      <c r="M103" s="57"/>
      <c r="N103" s="50">
        <f t="shared" si="23"/>
        <v>1403.2939999999999</v>
      </c>
      <c r="O103" s="50">
        <f t="shared" si="23"/>
        <v>0.29799999999999999</v>
      </c>
      <c r="P103" s="58"/>
    </row>
    <row r="104" spans="1:16" s="232" customFormat="1" ht="27.75" customHeight="1" x14ac:dyDescent="0.2">
      <c r="A104" s="59"/>
      <c r="B104" s="60"/>
      <c r="C104" s="61" t="s">
        <v>77</v>
      </c>
      <c r="D104" s="62">
        <f t="shared" ref="D104:L104" si="24">SUM(D96:D103)</f>
        <v>14</v>
      </c>
      <c r="E104" s="62">
        <f t="shared" si="24"/>
        <v>0</v>
      </c>
      <c r="F104" s="62">
        <f t="shared" si="24"/>
        <v>5</v>
      </c>
      <c r="G104" s="62">
        <f t="shared" si="24"/>
        <v>11</v>
      </c>
      <c r="H104" s="62">
        <f t="shared" si="24"/>
        <v>6</v>
      </c>
      <c r="I104" s="85">
        <f t="shared" si="24"/>
        <v>36</v>
      </c>
      <c r="J104" s="64">
        <f t="shared" si="24"/>
        <v>64828</v>
      </c>
      <c r="K104" s="65">
        <f t="shared" si="24"/>
        <v>7193</v>
      </c>
      <c r="L104" s="66">
        <f t="shared" si="24"/>
        <v>950292</v>
      </c>
      <c r="M104" s="67"/>
      <c r="N104" s="68">
        <f>SUM(N96:N103)</f>
        <v>104854.87300000002</v>
      </c>
      <c r="O104" s="69">
        <f>SUM(O96:O103)</f>
        <v>9415.5420000000031</v>
      </c>
      <c r="P104" s="70"/>
    </row>
    <row r="105" spans="1:16" s="11" customFormat="1" ht="18.75" customHeight="1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</row>
    <row r="106" spans="1:16" s="11" customFormat="1" ht="14.25" customHeight="1" x14ac:dyDescent="0.2">
      <c r="A106" s="79" t="s">
        <v>112</v>
      </c>
      <c r="B106" s="80"/>
      <c r="C106" s="81"/>
      <c r="D106" s="45">
        <v>30</v>
      </c>
      <c r="E106" s="46">
        <v>12</v>
      </c>
      <c r="F106" s="46">
        <v>6</v>
      </c>
      <c r="G106" s="46">
        <v>57</v>
      </c>
      <c r="H106" s="46">
        <v>0</v>
      </c>
      <c r="I106" s="47">
        <f>SUM(D106:H106)</f>
        <v>105</v>
      </c>
      <c r="J106" s="230">
        <v>88908</v>
      </c>
      <c r="K106" s="82">
        <v>95481</v>
      </c>
      <c r="L106" s="82">
        <v>3582374</v>
      </c>
      <c r="M106" s="50"/>
      <c r="N106" s="83">
        <f t="shared" ref="N106:O108" si="25">N83+(J106/1000)</f>
        <v>419244.72300000011</v>
      </c>
      <c r="O106" s="50">
        <f t="shared" si="25"/>
        <v>557669.16400000046</v>
      </c>
      <c r="P106" s="53"/>
    </row>
    <row r="107" spans="1:16" s="11" customFormat="1" ht="14.25" customHeight="1" x14ac:dyDescent="0.2">
      <c r="A107" s="79" t="s">
        <v>113</v>
      </c>
      <c r="B107" s="80"/>
      <c r="C107" s="81"/>
      <c r="D107" s="45">
        <v>8</v>
      </c>
      <c r="E107" s="46">
        <v>7</v>
      </c>
      <c r="F107" s="46">
        <v>1</v>
      </c>
      <c r="G107" s="46">
        <v>7</v>
      </c>
      <c r="H107" s="46">
        <v>1</v>
      </c>
      <c r="I107" s="47">
        <f>SUM(D107:H107)</f>
        <v>24</v>
      </c>
      <c r="J107" s="230">
        <v>7618</v>
      </c>
      <c r="K107" s="82">
        <v>20716</v>
      </c>
      <c r="L107" s="82">
        <v>475716</v>
      </c>
      <c r="M107" s="50"/>
      <c r="N107" s="83">
        <f t="shared" si="25"/>
        <v>58409.706999999988</v>
      </c>
      <c r="O107" s="50">
        <f t="shared" si="25"/>
        <v>61678.972000000023</v>
      </c>
      <c r="P107" s="53"/>
    </row>
    <row r="108" spans="1:16" s="11" customFormat="1" ht="14.25" customHeight="1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</row>
    <row r="109" spans="1:16" s="232" customFormat="1" ht="30" customHeight="1" x14ac:dyDescent="0.2">
      <c r="A109" s="59"/>
      <c r="B109" s="60"/>
      <c r="C109" s="61" t="s">
        <v>78</v>
      </c>
      <c r="D109" s="84">
        <f t="shared" ref="D109:L109" si="26">SUM(D106:D108)</f>
        <v>38</v>
      </c>
      <c r="E109" s="62">
        <f t="shared" si="26"/>
        <v>19</v>
      </c>
      <c r="F109" s="62">
        <f t="shared" si="26"/>
        <v>7</v>
      </c>
      <c r="G109" s="62">
        <f t="shared" si="26"/>
        <v>67</v>
      </c>
      <c r="H109" s="62">
        <f t="shared" si="26"/>
        <v>1</v>
      </c>
      <c r="I109" s="85">
        <f t="shared" si="26"/>
        <v>132</v>
      </c>
      <c r="J109" s="64">
        <f t="shared" si="26"/>
        <v>96526</v>
      </c>
      <c r="K109" s="65">
        <f t="shared" si="26"/>
        <v>116197</v>
      </c>
      <c r="L109" s="66">
        <f t="shared" si="26"/>
        <v>4058090</v>
      </c>
      <c r="M109" s="67"/>
      <c r="N109" s="221">
        <f>SUM(N106:N108)</f>
        <v>478094.7030000001</v>
      </c>
      <c r="O109" s="69">
        <f>SUM(O106:O108)</f>
        <v>619510.32000000053</v>
      </c>
      <c r="P109" s="70"/>
    </row>
    <row r="110" spans="1:16" s="232" customFormat="1" ht="31.5" customHeight="1" x14ac:dyDescent="0.2">
      <c r="A110" s="86"/>
      <c r="B110" s="87" t="s">
        <v>79</v>
      </c>
      <c r="C110" s="88"/>
      <c r="D110" s="90">
        <f t="shared" ref="D110:L110" si="27">D104+D109</f>
        <v>52</v>
      </c>
      <c r="E110" s="90">
        <f t="shared" si="27"/>
        <v>19</v>
      </c>
      <c r="F110" s="90">
        <f t="shared" si="27"/>
        <v>12</v>
      </c>
      <c r="G110" s="90">
        <f t="shared" si="27"/>
        <v>78</v>
      </c>
      <c r="H110" s="90">
        <f t="shared" si="27"/>
        <v>7</v>
      </c>
      <c r="I110" s="91">
        <f t="shared" si="27"/>
        <v>168</v>
      </c>
      <c r="J110" s="92">
        <f t="shared" si="27"/>
        <v>161354</v>
      </c>
      <c r="K110" s="93">
        <f t="shared" si="27"/>
        <v>123390</v>
      </c>
      <c r="L110" s="93">
        <f t="shared" si="27"/>
        <v>5008382</v>
      </c>
      <c r="M110" s="94"/>
      <c r="N110" s="95">
        <f>N104+N109</f>
        <v>582949.57600000012</v>
      </c>
      <c r="O110" s="94">
        <f>O104+O109</f>
        <v>628925.86200000055</v>
      </c>
      <c r="P110" s="96"/>
    </row>
    <row r="111" spans="1:16" s="11" customFormat="1" ht="27.75" customHeight="1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</row>
    <row r="112" spans="1:16" s="11" customFormat="1" ht="27.75" customHeight="1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</row>
    <row r="113" spans="1:16" s="11" customFormat="1" ht="21.75" customHeight="1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</row>
    <row r="114" spans="1:16" s="11" customFormat="1" ht="21.75" customHeight="1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</row>
    <row r="115" spans="1:16" s="11" customFormat="1" ht="24.75" customHeight="1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600408.57600000012</v>
      </c>
      <c r="O115" s="121">
        <f>O110+O111</f>
        <v>634905.86200000055</v>
      </c>
      <c r="P115" s="119"/>
    </row>
    <row r="116" spans="1:16" s="11" customFormat="1" ht="23.25" x14ac:dyDescent="0.35">
      <c r="A116" s="120">
        <f>A93+31</f>
        <v>39241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</row>
    <row r="117" spans="1:16" s="11" customFormat="1" ht="18.75" customHeight="1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</row>
    <row r="118" spans="1:16" s="11" customFormat="1" ht="12.75" customHeight="1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</row>
    <row r="119" spans="1:16" s="11" customFormat="1" ht="18.75" customHeight="1" x14ac:dyDescent="0.2">
      <c r="A119" s="42" t="s">
        <v>105</v>
      </c>
      <c r="B119" s="43"/>
      <c r="C119" s="44"/>
      <c r="D119" s="45">
        <v>0</v>
      </c>
      <c r="E119" s="46">
        <v>0</v>
      </c>
      <c r="F119" s="46">
        <v>0</v>
      </c>
      <c r="G119" s="46">
        <v>2</v>
      </c>
      <c r="H119" s="46">
        <v>0</v>
      </c>
      <c r="I119" s="145">
        <f t="shared" ref="I119:I126" si="28">SUM(D119:H119)</f>
        <v>2</v>
      </c>
      <c r="J119" s="48">
        <v>0</v>
      </c>
      <c r="K119" s="48">
        <v>0</v>
      </c>
      <c r="L119" s="48">
        <v>0</v>
      </c>
      <c r="M119" s="49"/>
      <c r="N119" s="50">
        <f t="shared" ref="N119:O126" si="29">N96+(J119/1000)</f>
        <v>18511.256000000008</v>
      </c>
      <c r="O119" s="50">
        <f t="shared" si="29"/>
        <v>1830.6400000000003</v>
      </c>
      <c r="P119" s="51"/>
    </row>
    <row r="120" spans="1:16" s="11" customFormat="1" ht="14.25" customHeight="1" x14ac:dyDescent="0.2">
      <c r="A120" s="42" t="s">
        <v>106</v>
      </c>
      <c r="B120" s="43"/>
      <c r="C120" s="44"/>
      <c r="D120" s="45">
        <v>2</v>
      </c>
      <c r="E120" s="46">
        <v>0</v>
      </c>
      <c r="F120" s="46">
        <v>2</v>
      </c>
      <c r="G120" s="46">
        <v>2</v>
      </c>
      <c r="H120" s="46">
        <v>0</v>
      </c>
      <c r="I120" s="47">
        <f t="shared" si="28"/>
        <v>6</v>
      </c>
      <c r="J120" s="48">
        <v>12941</v>
      </c>
      <c r="K120" s="48">
        <v>1150</v>
      </c>
      <c r="L120" s="48">
        <v>231029</v>
      </c>
      <c r="M120" s="52"/>
      <c r="N120" s="50">
        <f t="shared" si="29"/>
        <v>46896.071000000004</v>
      </c>
      <c r="O120" s="50">
        <f t="shared" si="29"/>
        <v>3723.4580000000028</v>
      </c>
      <c r="P120" s="53"/>
    </row>
    <row r="121" spans="1:16" s="11" customFormat="1" ht="14.25" customHeight="1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40</v>
      </c>
      <c r="K121" s="48">
        <v>0</v>
      </c>
      <c r="L121" s="48">
        <v>0</v>
      </c>
      <c r="M121" s="52"/>
      <c r="N121" s="50">
        <f t="shared" si="29"/>
        <v>293.21099999999984</v>
      </c>
      <c r="O121" s="50">
        <f t="shared" si="29"/>
        <v>0</v>
      </c>
      <c r="P121" s="53"/>
    </row>
    <row r="122" spans="1:16" s="11" customFormat="1" ht="14.25" customHeight="1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8"/>
        <v>9</v>
      </c>
      <c r="J122" s="48">
        <v>6869</v>
      </c>
      <c r="K122" s="48">
        <v>717</v>
      </c>
      <c r="L122" s="48">
        <v>143039</v>
      </c>
      <c r="M122" s="52"/>
      <c r="N122" s="50">
        <f t="shared" si="29"/>
        <v>12747.951000000003</v>
      </c>
      <c r="O122" s="50">
        <f t="shared" si="29"/>
        <v>1098.4589999999996</v>
      </c>
      <c r="P122" s="53"/>
    </row>
    <row r="123" spans="1:16" s="11" customFormat="1" ht="14.25" customHeight="1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2701</v>
      </c>
      <c r="K123" s="48">
        <v>330</v>
      </c>
      <c r="L123" s="48">
        <v>75499</v>
      </c>
      <c r="M123" s="52"/>
      <c r="N123" s="50">
        <f t="shared" si="29"/>
        <v>5880.3890000000019</v>
      </c>
      <c r="O123" s="50">
        <f t="shared" si="29"/>
        <v>609.76599999999985</v>
      </c>
      <c r="P123" s="53"/>
    </row>
    <row r="124" spans="1:16" s="11" customFormat="1" ht="14.25" customHeight="1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</row>
    <row r="125" spans="1:16" s="11" customFormat="1" ht="14.25" customHeight="1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8"/>
        <v>10</v>
      </c>
      <c r="J125" s="48">
        <v>26729</v>
      </c>
      <c r="K125" s="48">
        <v>3372</v>
      </c>
      <c r="L125" s="48">
        <v>371837</v>
      </c>
      <c r="M125" s="52"/>
      <c r="N125" s="50">
        <f t="shared" si="29"/>
        <v>17653.881000000008</v>
      </c>
      <c r="O125" s="50">
        <f t="shared" si="29"/>
        <v>2148.4900000000002</v>
      </c>
      <c r="P125" s="53"/>
    </row>
    <row r="126" spans="1:16" s="11" customFormat="1" ht="14.25" customHeight="1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1952</v>
      </c>
      <c r="K126" s="56">
        <v>0</v>
      </c>
      <c r="L126" s="56">
        <v>2004</v>
      </c>
      <c r="M126" s="57"/>
      <c r="N126" s="50">
        <f t="shared" si="29"/>
        <v>1405.2459999999999</v>
      </c>
      <c r="O126" s="50">
        <f t="shared" si="29"/>
        <v>0.29799999999999999</v>
      </c>
      <c r="P126" s="58"/>
    </row>
    <row r="127" spans="1:16" s="232" customFormat="1" ht="27.75" customHeight="1" x14ac:dyDescent="0.2">
      <c r="A127" s="59"/>
      <c r="B127" s="60"/>
      <c r="C127" s="61" t="s">
        <v>77</v>
      </c>
      <c r="D127" s="62">
        <f t="shared" ref="D127:L127" si="30">SUM(D119:D126)</f>
        <v>14</v>
      </c>
      <c r="E127" s="62">
        <f t="shared" si="30"/>
        <v>0</v>
      </c>
      <c r="F127" s="62">
        <f t="shared" si="30"/>
        <v>6</v>
      </c>
      <c r="G127" s="62">
        <f t="shared" si="30"/>
        <v>10</v>
      </c>
      <c r="H127" s="62">
        <f t="shared" si="30"/>
        <v>6</v>
      </c>
      <c r="I127" s="85">
        <f t="shared" si="30"/>
        <v>36</v>
      </c>
      <c r="J127" s="64">
        <f t="shared" si="30"/>
        <v>51232</v>
      </c>
      <c r="K127" s="65">
        <f t="shared" si="30"/>
        <v>5569</v>
      </c>
      <c r="L127" s="66">
        <f t="shared" si="30"/>
        <v>823408</v>
      </c>
      <c r="M127" s="67"/>
      <c r="N127" s="68">
        <f>SUM(N119:N126)</f>
        <v>104906.10500000003</v>
      </c>
      <c r="O127" s="69">
        <f>SUM(O119:O126)</f>
        <v>9421.1110000000044</v>
      </c>
      <c r="P127" s="70"/>
    </row>
    <row r="128" spans="1:16" s="11" customFormat="1" ht="18.75" customHeight="1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</row>
    <row r="129" spans="1:16" s="11" customFormat="1" ht="14.25" customHeight="1" x14ac:dyDescent="0.2">
      <c r="A129" s="79" t="s">
        <v>112</v>
      </c>
      <c r="B129" s="80"/>
      <c r="C129" s="81"/>
      <c r="D129" s="45">
        <v>28</v>
      </c>
      <c r="E129" s="46">
        <v>16</v>
      </c>
      <c r="F129" s="46">
        <v>7</v>
      </c>
      <c r="G129" s="46">
        <v>54</v>
      </c>
      <c r="H129" s="46">
        <v>0</v>
      </c>
      <c r="I129" s="47">
        <f>SUM(D129:H129)</f>
        <v>105</v>
      </c>
      <c r="J129" s="230">
        <v>92893</v>
      </c>
      <c r="K129" s="82">
        <v>67898</v>
      </c>
      <c r="L129" s="82">
        <v>3304432</v>
      </c>
      <c r="M129" s="50"/>
      <c r="N129" s="83">
        <f t="shared" ref="N129:O131" si="31">N106+(J129/1000)</f>
        <v>419337.6160000001</v>
      </c>
      <c r="O129" s="50">
        <f t="shared" si="31"/>
        <v>557737.0620000005</v>
      </c>
      <c r="P129" s="53"/>
    </row>
    <row r="130" spans="1:16" s="11" customFormat="1" ht="14.25" customHeight="1" x14ac:dyDescent="0.2">
      <c r="A130" s="79" t="s">
        <v>113</v>
      </c>
      <c r="B130" s="80"/>
      <c r="C130" s="81"/>
      <c r="D130" s="45">
        <v>8</v>
      </c>
      <c r="E130" s="46">
        <v>7</v>
      </c>
      <c r="F130" s="46">
        <v>1</v>
      </c>
      <c r="G130" s="46">
        <v>7</v>
      </c>
      <c r="H130" s="46">
        <v>1</v>
      </c>
      <c r="I130" s="47">
        <f>SUM(D130:H130)</f>
        <v>24</v>
      </c>
      <c r="J130" s="230">
        <v>7700</v>
      </c>
      <c r="K130" s="82">
        <v>22034</v>
      </c>
      <c r="L130" s="82">
        <v>476619</v>
      </c>
      <c r="M130" s="50"/>
      <c r="N130" s="83">
        <f t="shared" si="31"/>
        <v>58417.406999999985</v>
      </c>
      <c r="O130" s="50">
        <f t="shared" si="31"/>
        <v>61701.006000000023</v>
      </c>
      <c r="P130" s="53"/>
    </row>
    <row r="131" spans="1:16" s="11" customFormat="1" ht="14.25" customHeight="1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</row>
    <row r="132" spans="1:16" s="232" customFormat="1" ht="30" customHeight="1" x14ac:dyDescent="0.2">
      <c r="A132" s="59"/>
      <c r="B132" s="60"/>
      <c r="C132" s="61" t="s">
        <v>78</v>
      </c>
      <c r="D132" s="84">
        <f t="shared" ref="D132:L132" si="32">SUM(D129:D131)</f>
        <v>36</v>
      </c>
      <c r="E132" s="62">
        <f t="shared" si="32"/>
        <v>23</v>
      </c>
      <c r="F132" s="62">
        <f t="shared" si="32"/>
        <v>8</v>
      </c>
      <c r="G132" s="62">
        <f t="shared" si="32"/>
        <v>64</v>
      </c>
      <c r="H132" s="62">
        <f t="shared" si="32"/>
        <v>1</v>
      </c>
      <c r="I132" s="85">
        <f t="shared" si="32"/>
        <v>132</v>
      </c>
      <c r="J132" s="64">
        <f t="shared" si="32"/>
        <v>100593</v>
      </c>
      <c r="K132" s="65">
        <f t="shared" si="32"/>
        <v>89932</v>
      </c>
      <c r="L132" s="66">
        <f t="shared" si="32"/>
        <v>3781051</v>
      </c>
      <c r="M132" s="67"/>
      <c r="N132" s="221">
        <f>SUM(N129:N131)</f>
        <v>478195.29600000009</v>
      </c>
      <c r="O132" s="69">
        <f>SUM(O129:O131)</f>
        <v>619600.25200000056</v>
      </c>
      <c r="P132" s="70"/>
    </row>
    <row r="133" spans="1:16" s="232" customFormat="1" ht="31.5" customHeight="1" x14ac:dyDescent="0.2">
      <c r="A133" s="86"/>
      <c r="B133" s="87" t="s">
        <v>79</v>
      </c>
      <c r="C133" s="88"/>
      <c r="D133" s="90">
        <f t="shared" ref="D133:L133" si="33">D127+D132</f>
        <v>50</v>
      </c>
      <c r="E133" s="90">
        <f t="shared" si="33"/>
        <v>23</v>
      </c>
      <c r="F133" s="90">
        <f t="shared" si="33"/>
        <v>14</v>
      </c>
      <c r="G133" s="90">
        <f t="shared" si="33"/>
        <v>74</v>
      </c>
      <c r="H133" s="90">
        <f t="shared" si="33"/>
        <v>7</v>
      </c>
      <c r="I133" s="91">
        <f t="shared" si="33"/>
        <v>168</v>
      </c>
      <c r="J133" s="92">
        <f t="shared" si="33"/>
        <v>151825</v>
      </c>
      <c r="K133" s="93">
        <f t="shared" si="33"/>
        <v>95501</v>
      </c>
      <c r="L133" s="93">
        <f t="shared" si="33"/>
        <v>4604459</v>
      </c>
      <c r="M133" s="94"/>
      <c r="N133" s="95">
        <f>N127+N132</f>
        <v>583101.40100000007</v>
      </c>
      <c r="O133" s="94">
        <f>O127+O132</f>
        <v>629021.36300000059</v>
      </c>
      <c r="P133" s="96"/>
    </row>
    <row r="134" spans="1:16" s="11" customFormat="1" ht="27.75" customHeight="1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</row>
    <row r="135" spans="1:16" s="11" customFormat="1" ht="27.75" customHeight="1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</row>
    <row r="136" spans="1:16" s="11" customFormat="1" ht="21.75" customHeight="1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</row>
    <row r="137" spans="1:16" s="11" customFormat="1" ht="21.75" customHeight="1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</row>
    <row r="138" spans="1:16" s="11" customFormat="1" ht="24.75" customHeight="1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600560.40100000007</v>
      </c>
      <c r="O138" s="121">
        <f>O133+O134</f>
        <v>635001.36300000059</v>
      </c>
      <c r="P138" s="119"/>
    </row>
    <row r="139" spans="1:16" s="11" customFormat="1" ht="23.25" x14ac:dyDescent="0.35">
      <c r="A139" s="120">
        <f>A116+31</f>
        <v>39272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</row>
    <row r="140" spans="1:16" s="11" customFormat="1" ht="18.75" customHeight="1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</row>
    <row r="141" spans="1:16" s="11" customFormat="1" ht="12.75" customHeight="1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</row>
    <row r="142" spans="1:16" s="11" customFormat="1" ht="18.75" customHeight="1" x14ac:dyDescent="0.2">
      <c r="A142" s="42" t="s">
        <v>105</v>
      </c>
      <c r="B142" s="43"/>
      <c r="C142" s="44"/>
      <c r="D142" s="45">
        <v>0</v>
      </c>
      <c r="E142" s="46">
        <v>0</v>
      </c>
      <c r="F142" s="46">
        <v>0</v>
      </c>
      <c r="G142" s="46">
        <v>2</v>
      </c>
      <c r="H142" s="46">
        <v>0</v>
      </c>
      <c r="I142" s="145">
        <f t="shared" ref="I142:I149" si="34">SUM(D142:H142)</f>
        <v>2</v>
      </c>
      <c r="J142" s="48">
        <v>0</v>
      </c>
      <c r="K142" s="48">
        <v>0</v>
      </c>
      <c r="L142" s="48">
        <v>0</v>
      </c>
      <c r="M142" s="49"/>
      <c r="N142" s="50">
        <f t="shared" ref="N142:O149" si="35">N119+(J142/1000)</f>
        <v>18511.256000000008</v>
      </c>
      <c r="O142" s="50">
        <f t="shared" si="35"/>
        <v>1830.6400000000003</v>
      </c>
      <c r="P142" s="51"/>
    </row>
    <row r="143" spans="1:16" s="11" customFormat="1" ht="14.25" customHeight="1" x14ac:dyDescent="0.2">
      <c r="A143" s="42" t="s">
        <v>106</v>
      </c>
      <c r="B143" s="43"/>
      <c r="C143" s="44"/>
      <c r="D143" s="45">
        <v>2</v>
      </c>
      <c r="E143" s="46">
        <v>0</v>
      </c>
      <c r="F143" s="46">
        <v>2</v>
      </c>
      <c r="G143" s="46">
        <v>2</v>
      </c>
      <c r="H143" s="46">
        <v>0</v>
      </c>
      <c r="I143" s="47">
        <f t="shared" si="34"/>
        <v>6</v>
      </c>
      <c r="J143" s="48">
        <v>13039</v>
      </c>
      <c r="K143" s="48">
        <v>1161</v>
      </c>
      <c r="L143" s="48">
        <v>236243</v>
      </c>
      <c r="M143" s="52"/>
      <c r="N143" s="50">
        <f t="shared" si="35"/>
        <v>46909.11</v>
      </c>
      <c r="O143" s="50">
        <f t="shared" si="35"/>
        <v>3724.6190000000029</v>
      </c>
      <c r="P143" s="53"/>
    </row>
    <row r="144" spans="1:16" s="11" customFormat="1" ht="14.25" customHeight="1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1</v>
      </c>
      <c r="J144" s="48">
        <v>42</v>
      </c>
      <c r="K144" s="48">
        <v>0</v>
      </c>
      <c r="L144" s="48">
        <v>0</v>
      </c>
      <c r="M144" s="52"/>
      <c r="N144" s="50">
        <f t="shared" si="35"/>
        <v>293.25299999999982</v>
      </c>
      <c r="O144" s="50">
        <f t="shared" si="35"/>
        <v>0</v>
      </c>
      <c r="P144" s="53"/>
    </row>
    <row r="145" spans="1:16" s="11" customFormat="1" ht="14.25" customHeight="1" x14ac:dyDescent="0.2">
      <c r="A145" s="42" t="s">
        <v>107</v>
      </c>
      <c r="B145" s="43"/>
      <c r="C145" s="44"/>
      <c r="D145" s="45">
        <v>3</v>
      </c>
      <c r="E145" s="46">
        <v>0</v>
      </c>
      <c r="F145" s="46">
        <v>1</v>
      </c>
      <c r="G145" s="46">
        <v>2</v>
      </c>
      <c r="H145" s="46">
        <v>3</v>
      </c>
      <c r="I145" s="47">
        <f t="shared" si="34"/>
        <v>9</v>
      </c>
      <c r="J145" s="48">
        <v>7432</v>
      </c>
      <c r="K145" s="48">
        <v>781</v>
      </c>
      <c r="L145" s="48">
        <v>132134</v>
      </c>
      <c r="M145" s="52"/>
      <c r="N145" s="50">
        <f t="shared" si="35"/>
        <v>12755.383000000003</v>
      </c>
      <c r="O145" s="50">
        <f t="shared" si="35"/>
        <v>1099.2399999999996</v>
      </c>
      <c r="P145" s="53"/>
    </row>
    <row r="146" spans="1:16" s="11" customFormat="1" ht="14.25" customHeight="1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2572</v>
      </c>
      <c r="K146" s="48">
        <v>314</v>
      </c>
      <c r="L146" s="48">
        <v>73301</v>
      </c>
      <c r="M146" s="52"/>
      <c r="N146" s="50">
        <f t="shared" si="35"/>
        <v>5882.9610000000021</v>
      </c>
      <c r="O146" s="50">
        <f t="shared" si="35"/>
        <v>610.07999999999981</v>
      </c>
      <c r="P146" s="53"/>
    </row>
    <row r="147" spans="1:16" s="11" customFormat="1" ht="14.25" customHeight="1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</row>
    <row r="148" spans="1:16" s="11" customFormat="1" ht="14.25" customHeight="1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1</v>
      </c>
      <c r="H148" s="46">
        <v>3</v>
      </c>
      <c r="I148" s="47">
        <f t="shared" si="34"/>
        <v>10</v>
      </c>
      <c r="J148" s="48">
        <v>19836</v>
      </c>
      <c r="K148" s="48">
        <v>2459</v>
      </c>
      <c r="L148" s="48">
        <v>351420</v>
      </c>
      <c r="M148" s="52"/>
      <c r="N148" s="50">
        <f t="shared" si="35"/>
        <v>17673.717000000008</v>
      </c>
      <c r="O148" s="50">
        <f t="shared" si="35"/>
        <v>2150.9490000000001</v>
      </c>
      <c r="P148" s="53"/>
    </row>
    <row r="149" spans="1:16" s="11" customFormat="1" ht="14.25" customHeight="1" x14ac:dyDescent="0.2">
      <c r="A149" s="42" t="s">
        <v>111</v>
      </c>
      <c r="B149" s="43"/>
      <c r="C149" s="44"/>
      <c r="D149" s="45">
        <v>1</v>
      </c>
      <c r="E149" s="46">
        <v>0</v>
      </c>
      <c r="F149" s="46">
        <v>0</v>
      </c>
      <c r="G149" s="46">
        <v>3</v>
      </c>
      <c r="H149" s="46">
        <v>0</v>
      </c>
      <c r="I149" s="55">
        <f t="shared" si="34"/>
        <v>4</v>
      </c>
      <c r="J149" s="48">
        <v>2141</v>
      </c>
      <c r="K149" s="56">
        <v>0</v>
      </c>
      <c r="L149" s="56">
        <v>1686</v>
      </c>
      <c r="M149" s="57"/>
      <c r="N149" s="50">
        <f t="shared" si="35"/>
        <v>1407.3869999999999</v>
      </c>
      <c r="O149" s="50">
        <f t="shared" si="35"/>
        <v>0.29799999999999999</v>
      </c>
      <c r="P149" s="58"/>
    </row>
    <row r="150" spans="1:16" s="232" customFormat="1" ht="27.75" customHeight="1" x14ac:dyDescent="0.2">
      <c r="A150" s="59"/>
      <c r="B150" s="60"/>
      <c r="C150" s="61" t="s">
        <v>77</v>
      </c>
      <c r="D150" s="62">
        <f t="shared" ref="D150:L150" si="36">SUM(D142:D149)</f>
        <v>13</v>
      </c>
      <c r="E150" s="62">
        <f t="shared" si="36"/>
        <v>0</v>
      </c>
      <c r="F150" s="62">
        <f t="shared" si="36"/>
        <v>6</v>
      </c>
      <c r="G150" s="62">
        <f t="shared" si="36"/>
        <v>11</v>
      </c>
      <c r="H150" s="62">
        <f t="shared" si="36"/>
        <v>6</v>
      </c>
      <c r="I150" s="85">
        <f t="shared" si="36"/>
        <v>36</v>
      </c>
      <c r="J150" s="64">
        <f t="shared" si="36"/>
        <v>45062</v>
      </c>
      <c r="K150" s="65">
        <f t="shared" si="36"/>
        <v>4715</v>
      </c>
      <c r="L150" s="66">
        <f t="shared" si="36"/>
        <v>794784</v>
      </c>
      <c r="M150" s="67"/>
      <c r="N150" s="68">
        <f>SUM(N142:N149)</f>
        <v>104951.16700000002</v>
      </c>
      <c r="O150" s="69">
        <f>SUM(O142:O149)</f>
        <v>9425.8260000000046</v>
      </c>
      <c r="P150" s="70"/>
    </row>
    <row r="151" spans="1:16" s="11" customFormat="1" ht="18.75" customHeight="1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</row>
    <row r="152" spans="1:16" s="11" customFormat="1" ht="14.25" customHeight="1" x14ac:dyDescent="0.2">
      <c r="A152" s="79" t="s">
        <v>112</v>
      </c>
      <c r="B152" s="80"/>
      <c r="C152" s="81"/>
      <c r="D152" s="45">
        <v>30</v>
      </c>
      <c r="E152" s="46">
        <v>11</v>
      </c>
      <c r="F152" s="46">
        <v>5</v>
      </c>
      <c r="G152" s="46">
        <v>61</v>
      </c>
      <c r="H152" s="46">
        <v>0</v>
      </c>
      <c r="I152" s="47">
        <f>SUM(D152:H152)</f>
        <v>107</v>
      </c>
      <c r="J152" s="230">
        <v>98841</v>
      </c>
      <c r="K152" s="82">
        <v>155130</v>
      </c>
      <c r="L152" s="82">
        <v>3218021</v>
      </c>
      <c r="M152" s="50"/>
      <c r="N152" s="83">
        <f t="shared" ref="N152:O154" si="37">N129+(J152/1000)</f>
        <v>419436.45700000011</v>
      </c>
      <c r="O152" s="50">
        <f t="shared" si="37"/>
        <v>557892.1920000005</v>
      </c>
      <c r="P152" s="53"/>
    </row>
    <row r="153" spans="1:16" s="11" customFormat="1" ht="14.25" customHeight="1" x14ac:dyDescent="0.2">
      <c r="A153" s="79" t="s">
        <v>113</v>
      </c>
      <c r="B153" s="80"/>
      <c r="C153" s="81"/>
      <c r="D153" s="45">
        <v>8</v>
      </c>
      <c r="E153" s="46">
        <v>7</v>
      </c>
      <c r="F153" s="46">
        <v>1</v>
      </c>
      <c r="G153" s="46">
        <v>7</v>
      </c>
      <c r="H153" s="46">
        <v>1</v>
      </c>
      <c r="I153" s="47">
        <f>SUM(D153:H153)</f>
        <v>24</v>
      </c>
      <c r="J153" s="230">
        <v>8526</v>
      </c>
      <c r="K153" s="82">
        <v>24143</v>
      </c>
      <c r="L153" s="82">
        <v>490691</v>
      </c>
      <c r="M153" s="50"/>
      <c r="N153" s="83">
        <f t="shared" si="37"/>
        <v>58425.932999999983</v>
      </c>
      <c r="O153" s="50">
        <f t="shared" si="37"/>
        <v>61725.149000000019</v>
      </c>
      <c r="P153" s="53"/>
    </row>
    <row r="154" spans="1:16" s="11" customFormat="1" ht="14.25" customHeight="1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</row>
    <row r="155" spans="1:16" s="232" customFormat="1" ht="30" customHeight="1" x14ac:dyDescent="0.2">
      <c r="A155" s="59"/>
      <c r="B155" s="60"/>
      <c r="C155" s="61" t="s">
        <v>78</v>
      </c>
      <c r="D155" s="84">
        <f t="shared" ref="D155:L155" si="38">SUM(D152:D154)</f>
        <v>38</v>
      </c>
      <c r="E155" s="62">
        <f t="shared" si="38"/>
        <v>18</v>
      </c>
      <c r="F155" s="62">
        <f t="shared" si="38"/>
        <v>6</v>
      </c>
      <c r="G155" s="62">
        <f t="shared" si="38"/>
        <v>71</v>
      </c>
      <c r="H155" s="62">
        <f t="shared" si="38"/>
        <v>1</v>
      </c>
      <c r="I155" s="85">
        <f t="shared" si="38"/>
        <v>134</v>
      </c>
      <c r="J155" s="64">
        <f t="shared" si="38"/>
        <v>107367</v>
      </c>
      <c r="K155" s="65">
        <f t="shared" si="38"/>
        <v>179273</v>
      </c>
      <c r="L155" s="66">
        <f t="shared" si="38"/>
        <v>3708712</v>
      </c>
      <c r="M155" s="67"/>
      <c r="N155" s="221">
        <f>SUM(N152:N154)</f>
        <v>478302.66300000006</v>
      </c>
      <c r="O155" s="69">
        <f>SUM(O152:O154)</f>
        <v>619779.52500000049</v>
      </c>
      <c r="P155" s="70"/>
    </row>
    <row r="156" spans="1:16" s="232" customFormat="1" ht="31.5" customHeight="1" x14ac:dyDescent="0.2">
      <c r="A156" s="86"/>
      <c r="B156" s="87" t="s">
        <v>79</v>
      </c>
      <c r="C156" s="88"/>
      <c r="D156" s="90">
        <f t="shared" ref="D156:L156" si="39">D150+D155</f>
        <v>51</v>
      </c>
      <c r="E156" s="90">
        <f t="shared" si="39"/>
        <v>18</v>
      </c>
      <c r="F156" s="90">
        <f t="shared" si="39"/>
        <v>12</v>
      </c>
      <c r="G156" s="90">
        <f t="shared" si="39"/>
        <v>82</v>
      </c>
      <c r="H156" s="90">
        <f t="shared" si="39"/>
        <v>7</v>
      </c>
      <c r="I156" s="91">
        <f t="shared" si="39"/>
        <v>170</v>
      </c>
      <c r="J156" s="92">
        <f t="shared" si="39"/>
        <v>152429</v>
      </c>
      <c r="K156" s="93">
        <f t="shared" si="39"/>
        <v>183988</v>
      </c>
      <c r="L156" s="93">
        <f t="shared" si="39"/>
        <v>4503496</v>
      </c>
      <c r="M156" s="94"/>
      <c r="N156" s="95">
        <f>N150+N155</f>
        <v>583253.83000000007</v>
      </c>
      <c r="O156" s="94">
        <f>O150+O155</f>
        <v>629205.35100000049</v>
      </c>
      <c r="P156" s="96"/>
    </row>
    <row r="157" spans="1:16" s="11" customFormat="1" ht="27.75" customHeight="1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</row>
    <row r="158" spans="1:16" s="11" customFormat="1" ht="27.75" customHeight="1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</row>
    <row r="159" spans="1:16" s="11" customFormat="1" ht="21.75" customHeight="1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</row>
    <row r="160" spans="1:16" s="11" customFormat="1" ht="21.75" customHeight="1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</row>
    <row r="161" spans="1:16" s="11" customFormat="1" ht="24.75" customHeight="1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600712.83000000007</v>
      </c>
      <c r="O161" s="121">
        <f>O156+O157</f>
        <v>635185.35100000049</v>
      </c>
      <c r="P161" s="119"/>
    </row>
    <row r="162" spans="1:16" s="11" customFormat="1" ht="23.25" x14ac:dyDescent="0.35">
      <c r="A162" s="120">
        <f>A139+31</f>
        <v>39303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</row>
    <row r="163" spans="1:16" s="11" customFormat="1" ht="18.75" customHeight="1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</row>
    <row r="164" spans="1:16" s="11" customFormat="1" ht="12.75" customHeight="1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</row>
    <row r="165" spans="1:16" s="11" customFormat="1" ht="18.75" customHeight="1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145">
        <f t="shared" ref="I165:I172" si="40">SUM(D165:H165)</f>
        <v>2</v>
      </c>
      <c r="J165" s="48">
        <v>660</v>
      </c>
      <c r="K165" s="48">
        <v>61</v>
      </c>
      <c r="L165" s="48">
        <v>79624</v>
      </c>
      <c r="M165" s="49"/>
      <c r="N165" s="50">
        <f t="shared" ref="N165:O172" si="41">N142+(J165/1000)</f>
        <v>18511.916000000008</v>
      </c>
      <c r="O165" s="50">
        <f t="shared" si="41"/>
        <v>1830.7010000000002</v>
      </c>
      <c r="P165" s="51"/>
    </row>
    <row r="166" spans="1:16" s="11" customFormat="1" ht="14.25" customHeight="1" x14ac:dyDescent="0.2">
      <c r="A166" s="42" t="s">
        <v>106</v>
      </c>
      <c r="B166" s="43"/>
      <c r="C166" s="44"/>
      <c r="D166" s="45">
        <v>2</v>
      </c>
      <c r="E166" s="46">
        <v>0</v>
      </c>
      <c r="F166" s="46">
        <v>2</v>
      </c>
      <c r="G166" s="46">
        <v>2</v>
      </c>
      <c r="H166" s="46">
        <v>0</v>
      </c>
      <c r="I166" s="47">
        <f t="shared" si="40"/>
        <v>6</v>
      </c>
      <c r="J166" s="48">
        <v>13446</v>
      </c>
      <c r="K166" s="48">
        <v>1195</v>
      </c>
      <c r="L166" s="48">
        <v>245081</v>
      </c>
      <c r="M166" s="52"/>
      <c r="N166" s="50">
        <f t="shared" si="41"/>
        <v>46922.556000000004</v>
      </c>
      <c r="O166" s="50">
        <f t="shared" si="41"/>
        <v>3725.814000000003</v>
      </c>
      <c r="P166" s="53"/>
    </row>
    <row r="167" spans="1:16" s="11" customFormat="1" ht="14.25" customHeight="1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39</v>
      </c>
      <c r="K167" s="48">
        <v>0</v>
      </c>
      <c r="L167" s="48">
        <v>0</v>
      </c>
      <c r="M167" s="52"/>
      <c r="N167" s="50">
        <f t="shared" si="41"/>
        <v>293.2919999999998</v>
      </c>
      <c r="O167" s="50">
        <f t="shared" si="41"/>
        <v>0</v>
      </c>
      <c r="P167" s="53"/>
    </row>
    <row r="168" spans="1:16" s="11" customFormat="1" ht="14.25" customHeight="1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0"/>
        <v>9</v>
      </c>
      <c r="J168" s="48">
        <v>7644</v>
      </c>
      <c r="K168" s="48">
        <v>808</v>
      </c>
      <c r="L168" s="48">
        <v>139226</v>
      </c>
      <c r="M168" s="52"/>
      <c r="N168" s="50">
        <f t="shared" si="41"/>
        <v>12763.027000000004</v>
      </c>
      <c r="O168" s="50">
        <f t="shared" si="41"/>
        <v>1100.0479999999995</v>
      </c>
      <c r="P168" s="53"/>
    </row>
    <row r="169" spans="1:16" s="11" customFormat="1" ht="14.25" customHeight="1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2732</v>
      </c>
      <c r="K169" s="48">
        <v>333</v>
      </c>
      <c r="L169" s="48">
        <v>77990</v>
      </c>
      <c r="M169" s="52"/>
      <c r="N169" s="50">
        <f t="shared" si="41"/>
        <v>5885.693000000002</v>
      </c>
      <c r="O169" s="50">
        <f t="shared" si="41"/>
        <v>610.41299999999978</v>
      </c>
      <c r="P169" s="53"/>
    </row>
    <row r="170" spans="1:16" s="11" customFormat="1" ht="14.25" customHeight="1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</row>
    <row r="171" spans="1:16" s="11" customFormat="1" ht="14.25" customHeight="1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1</v>
      </c>
      <c r="H171" s="46">
        <v>2</v>
      </c>
      <c r="I171" s="47">
        <f t="shared" si="40"/>
        <v>9</v>
      </c>
      <c r="J171" s="48">
        <v>30215</v>
      </c>
      <c r="K171" s="48">
        <v>3841</v>
      </c>
      <c r="L171" s="48">
        <v>416490</v>
      </c>
      <c r="M171" s="52"/>
      <c r="N171" s="50">
        <f t="shared" si="41"/>
        <v>17703.932000000008</v>
      </c>
      <c r="O171" s="50">
        <f t="shared" si="41"/>
        <v>2154.79</v>
      </c>
      <c r="P171" s="53"/>
    </row>
    <row r="172" spans="1:16" s="11" customFormat="1" ht="14.25" customHeight="1" x14ac:dyDescent="0.2">
      <c r="A172" s="42" t="s">
        <v>111</v>
      </c>
      <c r="B172" s="43"/>
      <c r="C172" s="44"/>
      <c r="D172" s="45">
        <v>1</v>
      </c>
      <c r="E172" s="46">
        <v>0</v>
      </c>
      <c r="F172" s="46">
        <v>0</v>
      </c>
      <c r="G172" s="46">
        <v>3</v>
      </c>
      <c r="H172" s="46">
        <v>0</v>
      </c>
      <c r="I172" s="55">
        <f t="shared" si="40"/>
        <v>4</v>
      </c>
      <c r="J172" s="48">
        <v>2088</v>
      </c>
      <c r="K172" s="56">
        <v>0</v>
      </c>
      <c r="L172" s="56">
        <v>1538</v>
      </c>
      <c r="M172" s="57"/>
      <c r="N172" s="50">
        <f t="shared" si="41"/>
        <v>1409.4749999999999</v>
      </c>
      <c r="O172" s="50">
        <f t="shared" si="41"/>
        <v>0.29799999999999999</v>
      </c>
      <c r="P172" s="58"/>
    </row>
    <row r="173" spans="1:16" s="232" customFormat="1" ht="27.75" customHeight="1" x14ac:dyDescent="0.2">
      <c r="A173" s="59"/>
      <c r="B173" s="60"/>
      <c r="C173" s="61" t="s">
        <v>77</v>
      </c>
      <c r="D173" s="62">
        <f t="shared" ref="D173:L173" si="42">SUM(D165:D172)</f>
        <v>14</v>
      </c>
      <c r="E173" s="62">
        <f t="shared" si="42"/>
        <v>0</v>
      </c>
      <c r="F173" s="62">
        <f t="shared" si="42"/>
        <v>7</v>
      </c>
      <c r="G173" s="62">
        <f t="shared" si="42"/>
        <v>9</v>
      </c>
      <c r="H173" s="62">
        <f t="shared" si="42"/>
        <v>5</v>
      </c>
      <c r="I173" s="85">
        <f t="shared" si="42"/>
        <v>35</v>
      </c>
      <c r="J173" s="64">
        <f t="shared" si="42"/>
        <v>56824</v>
      </c>
      <c r="K173" s="65">
        <f t="shared" si="42"/>
        <v>6238</v>
      </c>
      <c r="L173" s="66">
        <f t="shared" si="42"/>
        <v>959949</v>
      </c>
      <c r="M173" s="67"/>
      <c r="N173" s="68">
        <f>SUM(N165:N172)</f>
        <v>105007.99100000004</v>
      </c>
      <c r="O173" s="69">
        <f>SUM(O165:O172)</f>
        <v>9432.0640000000039</v>
      </c>
      <c r="P173" s="70"/>
    </row>
    <row r="174" spans="1:16" s="11" customFormat="1" ht="18.75" customHeight="1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</row>
    <row r="175" spans="1:16" s="11" customFormat="1" ht="14.25" customHeight="1" x14ac:dyDescent="0.2">
      <c r="A175" s="79" t="s">
        <v>112</v>
      </c>
      <c r="B175" s="80"/>
      <c r="C175" s="81"/>
      <c r="D175" s="45">
        <v>34</v>
      </c>
      <c r="E175" s="46">
        <v>12</v>
      </c>
      <c r="F175" s="46">
        <v>6</v>
      </c>
      <c r="G175" s="46">
        <v>55</v>
      </c>
      <c r="H175" s="46">
        <v>0</v>
      </c>
      <c r="I175" s="47">
        <f>SUM(D175:H175)</f>
        <v>107</v>
      </c>
      <c r="J175" s="230">
        <v>97480</v>
      </c>
      <c r="K175" s="82">
        <v>153261</v>
      </c>
      <c r="L175" s="82">
        <v>3666229</v>
      </c>
      <c r="M175" s="50"/>
      <c r="N175" s="83">
        <f t="shared" ref="N175:O177" si="43">N152+(J175/1000)</f>
        <v>419533.93700000009</v>
      </c>
      <c r="O175" s="50">
        <f t="shared" si="43"/>
        <v>558045.45300000056</v>
      </c>
      <c r="P175" s="53"/>
    </row>
    <row r="176" spans="1:16" s="11" customFormat="1" ht="14.25" customHeight="1" x14ac:dyDescent="0.2">
      <c r="A176" s="79" t="s">
        <v>113</v>
      </c>
      <c r="B176" s="80"/>
      <c r="C176" s="81"/>
      <c r="D176" s="45">
        <v>8</v>
      </c>
      <c r="E176" s="46">
        <v>7</v>
      </c>
      <c r="F176" s="46">
        <v>1</v>
      </c>
      <c r="G176" s="46">
        <v>7</v>
      </c>
      <c r="H176" s="46">
        <v>1</v>
      </c>
      <c r="I176" s="47">
        <f>SUM(D176:H176)</f>
        <v>24</v>
      </c>
      <c r="J176" s="230">
        <v>8307</v>
      </c>
      <c r="K176" s="82">
        <v>23888</v>
      </c>
      <c r="L176" s="82">
        <v>493026</v>
      </c>
      <c r="M176" s="50"/>
      <c r="N176" s="83">
        <f t="shared" si="43"/>
        <v>58434.239999999983</v>
      </c>
      <c r="O176" s="50">
        <f t="shared" si="43"/>
        <v>61749.037000000018</v>
      </c>
      <c r="P176" s="53"/>
    </row>
    <row r="177" spans="1:16" s="11" customFormat="1" ht="14.25" customHeight="1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0</v>
      </c>
      <c r="H177" s="46">
        <v>0</v>
      </c>
      <c r="I177" s="55">
        <f>SUM(D177:H177)</f>
        <v>0</v>
      </c>
      <c r="J177" s="231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</row>
    <row r="178" spans="1:16" s="232" customFormat="1" ht="30" customHeight="1" x14ac:dyDescent="0.2">
      <c r="A178" s="59"/>
      <c r="B178" s="60"/>
      <c r="C178" s="61" t="s">
        <v>78</v>
      </c>
      <c r="D178" s="84">
        <f t="shared" ref="D178:L178" si="44">SUM(D175:D177)</f>
        <v>42</v>
      </c>
      <c r="E178" s="62">
        <f t="shared" si="44"/>
        <v>19</v>
      </c>
      <c r="F178" s="62">
        <f t="shared" si="44"/>
        <v>7</v>
      </c>
      <c r="G178" s="62">
        <f t="shared" si="44"/>
        <v>62</v>
      </c>
      <c r="H178" s="62">
        <f t="shared" si="44"/>
        <v>1</v>
      </c>
      <c r="I178" s="85">
        <f t="shared" si="44"/>
        <v>131</v>
      </c>
      <c r="J178" s="64">
        <f t="shared" si="44"/>
        <v>105787</v>
      </c>
      <c r="K178" s="65">
        <f t="shared" si="44"/>
        <v>177149</v>
      </c>
      <c r="L178" s="66">
        <f t="shared" si="44"/>
        <v>4159255</v>
      </c>
      <c r="M178" s="67"/>
      <c r="N178" s="221">
        <f>SUM(N175:N177)</f>
        <v>478408.45000000007</v>
      </c>
      <c r="O178" s="69">
        <f>SUM(O175:O177)</f>
        <v>619956.67400000058</v>
      </c>
      <c r="P178" s="70"/>
    </row>
    <row r="179" spans="1:16" s="232" customFormat="1" ht="31.5" customHeight="1" x14ac:dyDescent="0.2">
      <c r="A179" s="86"/>
      <c r="B179" s="87" t="s">
        <v>79</v>
      </c>
      <c r="C179" s="88"/>
      <c r="D179" s="90">
        <f t="shared" ref="D179:L179" si="45">D173+D178</f>
        <v>56</v>
      </c>
      <c r="E179" s="90">
        <f t="shared" si="45"/>
        <v>19</v>
      </c>
      <c r="F179" s="90">
        <f t="shared" si="45"/>
        <v>14</v>
      </c>
      <c r="G179" s="90">
        <f t="shared" si="45"/>
        <v>71</v>
      </c>
      <c r="H179" s="90">
        <f t="shared" si="45"/>
        <v>6</v>
      </c>
      <c r="I179" s="91">
        <f t="shared" si="45"/>
        <v>166</v>
      </c>
      <c r="J179" s="92">
        <f t="shared" si="45"/>
        <v>162611</v>
      </c>
      <c r="K179" s="93">
        <f t="shared" si="45"/>
        <v>183387</v>
      </c>
      <c r="L179" s="93">
        <f t="shared" si="45"/>
        <v>5119204</v>
      </c>
      <c r="M179" s="94"/>
      <c r="N179" s="95">
        <f>N173+N178</f>
        <v>583416.44100000011</v>
      </c>
      <c r="O179" s="94">
        <f>O173+O178</f>
        <v>629388.73800000059</v>
      </c>
      <c r="P179" s="96"/>
    </row>
    <row r="180" spans="1:16" s="11" customFormat="1" ht="27.75" customHeight="1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</row>
    <row r="181" spans="1:16" s="11" customFormat="1" ht="27.75" customHeight="1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</row>
    <row r="182" spans="1:16" s="11" customFormat="1" ht="21.75" customHeight="1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</row>
    <row r="183" spans="1:16" s="11" customFormat="1" ht="21.75" customHeight="1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</row>
    <row r="184" spans="1:16" s="11" customFormat="1" ht="24.75" customHeight="1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600875.44100000011</v>
      </c>
      <c r="O184" s="121">
        <f>O179+O180</f>
        <v>635368.73800000059</v>
      </c>
      <c r="P184" s="119"/>
    </row>
    <row r="185" spans="1:16" s="11" customFormat="1" ht="23.25" x14ac:dyDescent="0.35">
      <c r="A185" s="120">
        <f>A162+31</f>
        <v>39334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</row>
    <row r="186" spans="1:16" s="11" customFormat="1" ht="18.75" customHeight="1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</row>
    <row r="187" spans="1:16" s="11" customFormat="1" ht="12.75" customHeight="1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</row>
    <row r="188" spans="1:16" s="11" customFormat="1" ht="18.75" customHeight="1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145">
        <f t="shared" ref="I188:I195" si="46">SUM(D188:H188)</f>
        <v>2</v>
      </c>
      <c r="J188" s="48">
        <v>1088</v>
      </c>
      <c r="K188" s="48">
        <v>100</v>
      </c>
      <c r="L188" s="48">
        <v>109089</v>
      </c>
      <c r="M188" s="49"/>
      <c r="N188" s="50">
        <f t="shared" ref="N188:O195" si="47">N165+(J188/1000)</f>
        <v>18513.004000000008</v>
      </c>
      <c r="O188" s="50">
        <f t="shared" si="47"/>
        <v>1830.8010000000002</v>
      </c>
      <c r="P188" s="51"/>
    </row>
    <row r="189" spans="1:16" s="11" customFormat="1" ht="14.25" customHeight="1" x14ac:dyDescent="0.2">
      <c r="A189" s="42" t="s">
        <v>106</v>
      </c>
      <c r="B189" s="43"/>
      <c r="C189" s="44"/>
      <c r="D189" s="45">
        <v>3</v>
      </c>
      <c r="E189" s="46">
        <v>0</v>
      </c>
      <c r="F189" s="46">
        <v>2</v>
      </c>
      <c r="G189" s="46">
        <v>1</v>
      </c>
      <c r="H189" s="46">
        <v>0</v>
      </c>
      <c r="I189" s="47">
        <f t="shared" si="46"/>
        <v>6</v>
      </c>
      <c r="J189" s="48">
        <v>16323</v>
      </c>
      <c r="K189" s="48">
        <v>1457</v>
      </c>
      <c r="L189" s="48">
        <v>303947</v>
      </c>
      <c r="M189" s="52"/>
      <c r="N189" s="50">
        <f t="shared" si="47"/>
        <v>46938.879000000001</v>
      </c>
      <c r="O189" s="50">
        <f t="shared" si="47"/>
        <v>3727.2710000000029</v>
      </c>
      <c r="P189" s="53"/>
    </row>
    <row r="190" spans="1:16" s="11" customFormat="1" ht="14.25" customHeight="1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39</v>
      </c>
      <c r="K190" s="48">
        <v>0</v>
      </c>
      <c r="L190" s="48">
        <v>0</v>
      </c>
      <c r="M190" s="52"/>
      <c r="N190" s="50">
        <f t="shared" si="47"/>
        <v>293.33099999999979</v>
      </c>
      <c r="O190" s="50">
        <f t="shared" si="47"/>
        <v>0</v>
      </c>
      <c r="P190" s="53"/>
    </row>
    <row r="191" spans="1:16" s="11" customFormat="1" ht="14.25" customHeight="1" x14ac:dyDescent="0.2">
      <c r="A191" s="42" t="s">
        <v>107</v>
      </c>
      <c r="B191" s="43"/>
      <c r="C191" s="44"/>
      <c r="D191" s="45">
        <v>3</v>
      </c>
      <c r="E191" s="46">
        <v>0</v>
      </c>
      <c r="F191" s="46">
        <v>1</v>
      </c>
      <c r="G191" s="46">
        <v>2</v>
      </c>
      <c r="H191" s="46">
        <v>3</v>
      </c>
      <c r="I191" s="47">
        <f t="shared" si="46"/>
        <v>9</v>
      </c>
      <c r="J191" s="48">
        <v>6338</v>
      </c>
      <c r="K191" s="48">
        <v>684</v>
      </c>
      <c r="L191" s="48">
        <v>134834</v>
      </c>
      <c r="M191" s="52"/>
      <c r="N191" s="50">
        <f t="shared" si="47"/>
        <v>12769.365000000003</v>
      </c>
      <c r="O191" s="50">
        <f t="shared" si="47"/>
        <v>1100.7319999999995</v>
      </c>
      <c r="P191" s="53"/>
    </row>
    <row r="192" spans="1:16" s="11" customFormat="1" ht="14.25" customHeight="1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2359</v>
      </c>
      <c r="K192" s="48">
        <v>288</v>
      </c>
      <c r="L192" s="48">
        <v>71759</v>
      </c>
      <c r="M192" s="52"/>
      <c r="N192" s="50">
        <f t="shared" si="47"/>
        <v>5888.0520000000024</v>
      </c>
      <c r="O192" s="50">
        <f t="shared" si="47"/>
        <v>610.70099999999979</v>
      </c>
      <c r="P192" s="53"/>
    </row>
    <row r="193" spans="1:16" s="11" customFormat="1" ht="14.25" customHeight="1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1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</row>
    <row r="194" spans="1:16" s="11" customFormat="1" ht="14.25" customHeight="1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6"/>
        <v>10</v>
      </c>
      <c r="J194" s="48">
        <v>34187</v>
      </c>
      <c r="K194" s="48">
        <v>4339</v>
      </c>
      <c r="L194" s="48">
        <v>428607</v>
      </c>
      <c r="M194" s="52"/>
      <c r="N194" s="50">
        <f t="shared" si="47"/>
        <v>17738.11900000001</v>
      </c>
      <c r="O194" s="50">
        <f t="shared" si="47"/>
        <v>2159.1289999999999</v>
      </c>
      <c r="P194" s="53"/>
    </row>
    <row r="195" spans="1:16" s="11" customFormat="1" ht="14.25" customHeight="1" x14ac:dyDescent="0.2">
      <c r="A195" s="42" t="s">
        <v>111</v>
      </c>
      <c r="B195" s="43"/>
      <c r="C195" s="44"/>
      <c r="D195" s="45">
        <v>1</v>
      </c>
      <c r="E195" s="46">
        <v>0</v>
      </c>
      <c r="F195" s="46">
        <v>0</v>
      </c>
      <c r="G195" s="46">
        <v>3</v>
      </c>
      <c r="H195" s="46">
        <v>0</v>
      </c>
      <c r="I195" s="55">
        <f t="shared" si="46"/>
        <v>4</v>
      </c>
      <c r="J195" s="48">
        <v>2088</v>
      </c>
      <c r="K195" s="56">
        <v>0</v>
      </c>
      <c r="L195" s="56">
        <v>1538</v>
      </c>
      <c r="M195" s="57"/>
      <c r="N195" s="50">
        <f t="shared" si="47"/>
        <v>1411.5629999999999</v>
      </c>
      <c r="O195" s="50">
        <f t="shared" si="47"/>
        <v>0.29799999999999999</v>
      </c>
      <c r="P195" s="58"/>
    </row>
    <row r="196" spans="1:16" s="232" customFormat="1" ht="27.75" customHeight="1" x14ac:dyDescent="0.2">
      <c r="A196" s="59"/>
      <c r="B196" s="60"/>
      <c r="C196" s="61" t="s">
        <v>77</v>
      </c>
      <c r="D196" s="62">
        <f t="shared" ref="D196:L196" si="48">SUM(D188:D195)</f>
        <v>15</v>
      </c>
      <c r="E196" s="62">
        <f t="shared" si="48"/>
        <v>0</v>
      </c>
      <c r="F196" s="62">
        <f t="shared" si="48"/>
        <v>7</v>
      </c>
      <c r="G196" s="62">
        <f t="shared" si="48"/>
        <v>8</v>
      </c>
      <c r="H196" s="62">
        <f t="shared" si="48"/>
        <v>6</v>
      </c>
      <c r="I196" s="85">
        <f t="shared" si="48"/>
        <v>36</v>
      </c>
      <c r="J196" s="64">
        <f t="shared" si="48"/>
        <v>62422</v>
      </c>
      <c r="K196" s="65">
        <f t="shared" si="48"/>
        <v>6868</v>
      </c>
      <c r="L196" s="66">
        <f t="shared" si="48"/>
        <v>1049774</v>
      </c>
      <c r="M196" s="67"/>
      <c r="N196" s="68">
        <f>SUM(N188:N195)</f>
        <v>105070.41300000002</v>
      </c>
      <c r="O196" s="69">
        <f>SUM(O188:O195)</f>
        <v>9438.9320000000025</v>
      </c>
      <c r="P196" s="70"/>
    </row>
    <row r="197" spans="1:16" s="11" customFormat="1" ht="18.75" customHeight="1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</row>
    <row r="198" spans="1:16" s="11" customFormat="1" ht="14.25" customHeight="1" x14ac:dyDescent="0.2">
      <c r="A198" s="79" t="s">
        <v>112</v>
      </c>
      <c r="B198" s="80"/>
      <c r="C198" s="81"/>
      <c r="D198" s="45">
        <v>33</v>
      </c>
      <c r="E198" s="46">
        <v>14</v>
      </c>
      <c r="F198" s="46">
        <v>6</v>
      </c>
      <c r="G198" s="46">
        <v>54</v>
      </c>
      <c r="H198" s="46">
        <v>0</v>
      </c>
      <c r="I198" s="47">
        <f>SUM(D198:H198)</f>
        <v>107</v>
      </c>
      <c r="J198" s="230">
        <v>113496</v>
      </c>
      <c r="K198" s="82">
        <v>173521</v>
      </c>
      <c r="L198" s="82">
        <v>4478881</v>
      </c>
      <c r="M198" s="50"/>
      <c r="N198" s="83">
        <f t="shared" ref="N198:O200" si="49">N175+(J198/1000)</f>
        <v>419647.43300000008</v>
      </c>
      <c r="O198" s="50">
        <f t="shared" si="49"/>
        <v>558218.97400000051</v>
      </c>
      <c r="P198" s="53"/>
    </row>
    <row r="199" spans="1:16" s="11" customFormat="1" ht="14.25" customHeight="1" x14ac:dyDescent="0.2">
      <c r="A199" s="79" t="s">
        <v>113</v>
      </c>
      <c r="B199" s="80"/>
      <c r="C199" s="81"/>
      <c r="D199" s="45">
        <v>8</v>
      </c>
      <c r="E199" s="46">
        <v>7</v>
      </c>
      <c r="F199" s="46">
        <v>1</v>
      </c>
      <c r="G199" s="46">
        <v>6</v>
      </c>
      <c r="H199" s="46">
        <v>1</v>
      </c>
      <c r="I199" s="47">
        <f>SUM(D199:H199)</f>
        <v>23</v>
      </c>
      <c r="J199" s="230">
        <v>8001</v>
      </c>
      <c r="K199" s="82">
        <v>23062</v>
      </c>
      <c r="L199" s="82">
        <v>476442</v>
      </c>
      <c r="M199" s="50"/>
      <c r="N199" s="83">
        <f t="shared" si="49"/>
        <v>58442.24099999998</v>
      </c>
      <c r="O199" s="50">
        <f t="shared" si="49"/>
        <v>61772.099000000017</v>
      </c>
      <c r="P199" s="53"/>
    </row>
    <row r="200" spans="1:16" s="11" customFormat="1" ht="14.25" customHeight="1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</row>
    <row r="201" spans="1:16" s="232" customFormat="1" ht="30" customHeight="1" x14ac:dyDescent="0.2">
      <c r="A201" s="59"/>
      <c r="B201" s="60"/>
      <c r="C201" s="61" t="s">
        <v>78</v>
      </c>
      <c r="D201" s="84">
        <f t="shared" ref="D201:L201" si="50">SUM(D198:D200)</f>
        <v>41</v>
      </c>
      <c r="E201" s="62">
        <f t="shared" si="50"/>
        <v>21</v>
      </c>
      <c r="F201" s="62">
        <f t="shared" si="50"/>
        <v>7</v>
      </c>
      <c r="G201" s="62">
        <f t="shared" si="50"/>
        <v>63</v>
      </c>
      <c r="H201" s="62">
        <f t="shared" si="50"/>
        <v>1</v>
      </c>
      <c r="I201" s="85">
        <f t="shared" si="50"/>
        <v>133</v>
      </c>
      <c r="J201" s="64">
        <f t="shared" si="50"/>
        <v>121497</v>
      </c>
      <c r="K201" s="65">
        <f t="shared" si="50"/>
        <v>196583</v>
      </c>
      <c r="L201" s="66">
        <f t="shared" si="50"/>
        <v>4955323</v>
      </c>
      <c r="M201" s="67"/>
      <c r="N201" s="221">
        <f>SUM(N198:N200)</f>
        <v>478529.94700000004</v>
      </c>
      <c r="O201" s="69">
        <f>SUM(O198:O200)</f>
        <v>620153.25700000057</v>
      </c>
      <c r="P201" s="70"/>
    </row>
    <row r="202" spans="1:16" s="232" customFormat="1" ht="31.5" customHeight="1" x14ac:dyDescent="0.2">
      <c r="A202" s="86"/>
      <c r="B202" s="87" t="s">
        <v>79</v>
      </c>
      <c r="C202" s="88"/>
      <c r="D202" s="90">
        <f t="shared" ref="D202:L202" si="51">D196+D201</f>
        <v>56</v>
      </c>
      <c r="E202" s="90">
        <f t="shared" si="51"/>
        <v>21</v>
      </c>
      <c r="F202" s="90">
        <f t="shared" si="51"/>
        <v>14</v>
      </c>
      <c r="G202" s="90">
        <f t="shared" si="51"/>
        <v>71</v>
      </c>
      <c r="H202" s="90">
        <f t="shared" si="51"/>
        <v>7</v>
      </c>
      <c r="I202" s="91">
        <f t="shared" si="51"/>
        <v>169</v>
      </c>
      <c r="J202" s="92">
        <f t="shared" si="51"/>
        <v>183919</v>
      </c>
      <c r="K202" s="93">
        <f t="shared" si="51"/>
        <v>203451</v>
      </c>
      <c r="L202" s="93">
        <f t="shared" si="51"/>
        <v>6005097</v>
      </c>
      <c r="M202" s="94"/>
      <c r="N202" s="95">
        <f>N196+N201</f>
        <v>583600.3600000001</v>
      </c>
      <c r="O202" s="94">
        <f>O196+O201</f>
        <v>629592.1890000006</v>
      </c>
      <c r="P202" s="96"/>
    </row>
    <row r="203" spans="1:16" s="11" customFormat="1" ht="27.75" customHeight="1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</row>
    <row r="204" spans="1:16" s="11" customFormat="1" ht="27.75" customHeight="1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</row>
    <row r="205" spans="1:16" s="11" customFormat="1" ht="21.75" customHeight="1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</row>
    <row r="206" spans="1:16" s="11" customFormat="1" ht="21.75" customHeight="1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</row>
    <row r="207" spans="1:16" s="11" customFormat="1" ht="24.75" customHeight="1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601059.3600000001</v>
      </c>
      <c r="O207" s="121">
        <f>O202+O203</f>
        <v>635572.1890000006</v>
      </c>
      <c r="P207" s="119"/>
    </row>
    <row r="208" spans="1:16" s="11" customFormat="1" ht="23.25" x14ac:dyDescent="0.35">
      <c r="A208" s="120">
        <f>A185+31</f>
        <v>39365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</row>
    <row r="209" spans="1:16" s="11" customFormat="1" ht="18.75" customHeight="1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</row>
    <row r="210" spans="1:16" s="11" customFormat="1" ht="12.75" customHeight="1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</row>
    <row r="211" spans="1:16" s="11" customFormat="1" ht="18.75" customHeight="1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145">
        <f t="shared" ref="I211:I218" si="52">SUM(D211:H211)</f>
        <v>2</v>
      </c>
      <c r="J211" s="48">
        <v>1264</v>
      </c>
      <c r="K211" s="48">
        <v>116</v>
      </c>
      <c r="L211" s="48">
        <v>11604</v>
      </c>
      <c r="M211" s="49"/>
      <c r="N211" s="50">
        <f t="shared" ref="N211:O218" si="53">N188+(J211/1000)</f>
        <v>18514.268000000007</v>
      </c>
      <c r="O211" s="50">
        <f t="shared" si="53"/>
        <v>1830.9170000000001</v>
      </c>
      <c r="P211" s="51"/>
    </row>
    <row r="212" spans="1:16" s="11" customFormat="1" ht="14.25" customHeight="1" x14ac:dyDescent="0.2">
      <c r="A212" s="42" t="s">
        <v>106</v>
      </c>
      <c r="B212" s="43"/>
      <c r="C212" s="44"/>
      <c r="D212" s="45">
        <v>2</v>
      </c>
      <c r="E212" s="46">
        <v>0</v>
      </c>
      <c r="F212" s="46">
        <v>2</v>
      </c>
      <c r="G212" s="46">
        <v>1</v>
      </c>
      <c r="H212" s="46">
        <v>0</v>
      </c>
      <c r="I212" s="47">
        <f t="shared" si="52"/>
        <v>5</v>
      </c>
      <c r="J212" s="48">
        <v>19144</v>
      </c>
      <c r="K212" s="48">
        <v>1712</v>
      </c>
      <c r="L212" s="48">
        <v>323489</v>
      </c>
      <c r="M212" s="52"/>
      <c r="N212" s="50">
        <f t="shared" si="53"/>
        <v>46958.023000000001</v>
      </c>
      <c r="O212" s="50">
        <f t="shared" si="53"/>
        <v>3728.9830000000029</v>
      </c>
      <c r="P212" s="53"/>
    </row>
    <row r="213" spans="1:16" s="11" customFormat="1" ht="14.25" customHeight="1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191</v>
      </c>
      <c r="K213" s="48">
        <v>0</v>
      </c>
      <c r="L213" s="48">
        <v>0</v>
      </c>
      <c r="M213" s="52"/>
      <c r="N213" s="50">
        <f t="shared" si="53"/>
        <v>293.52199999999976</v>
      </c>
      <c r="O213" s="50">
        <f t="shared" si="53"/>
        <v>0</v>
      </c>
      <c r="P213" s="53"/>
    </row>
    <row r="214" spans="1:16" s="11" customFormat="1" ht="14.25" customHeight="1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5</v>
      </c>
      <c r="H214" s="46">
        <v>0</v>
      </c>
      <c r="I214" s="47">
        <f t="shared" si="52"/>
        <v>9</v>
      </c>
      <c r="J214" s="48">
        <v>5616</v>
      </c>
      <c r="K214" s="48">
        <v>636</v>
      </c>
      <c r="L214" s="48">
        <v>88385</v>
      </c>
      <c r="M214" s="52"/>
      <c r="N214" s="50">
        <f t="shared" si="53"/>
        <v>12774.981000000003</v>
      </c>
      <c r="O214" s="50">
        <f t="shared" si="53"/>
        <v>1101.3679999999995</v>
      </c>
      <c r="P214" s="53"/>
    </row>
    <row r="215" spans="1:16" s="11" customFormat="1" ht="14.25" customHeight="1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2714</v>
      </c>
      <c r="K215" s="48">
        <v>331</v>
      </c>
      <c r="L215" s="48">
        <v>81075</v>
      </c>
      <c r="M215" s="52"/>
      <c r="N215" s="50">
        <f t="shared" si="53"/>
        <v>5890.7660000000024</v>
      </c>
      <c r="O215" s="50">
        <f t="shared" si="53"/>
        <v>611.03199999999981</v>
      </c>
      <c r="P215" s="53"/>
    </row>
    <row r="216" spans="1:16" s="11" customFormat="1" ht="14.25" customHeight="1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</row>
    <row r="217" spans="1:16" s="11" customFormat="1" ht="14.25" customHeight="1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4</v>
      </c>
      <c r="H217" s="46">
        <v>0</v>
      </c>
      <c r="I217" s="47">
        <f t="shared" si="52"/>
        <v>10</v>
      </c>
      <c r="J217" s="48">
        <v>33392</v>
      </c>
      <c r="K217" s="48">
        <v>4251</v>
      </c>
      <c r="L217" s="48">
        <v>439285</v>
      </c>
      <c r="M217" s="52"/>
      <c r="N217" s="50">
        <f t="shared" si="53"/>
        <v>17771.51100000001</v>
      </c>
      <c r="O217" s="50">
        <f t="shared" si="53"/>
        <v>2163.38</v>
      </c>
      <c r="P217" s="53"/>
    </row>
    <row r="218" spans="1:16" s="11" customFormat="1" ht="14.25" customHeight="1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2209</v>
      </c>
      <c r="K218" s="56">
        <v>0</v>
      </c>
      <c r="L218" s="56">
        <v>5185</v>
      </c>
      <c r="M218" s="57"/>
      <c r="N218" s="50">
        <f t="shared" si="53"/>
        <v>1413.7719999999999</v>
      </c>
      <c r="O218" s="50">
        <f t="shared" si="53"/>
        <v>0.29799999999999999</v>
      </c>
      <c r="P218" s="58"/>
    </row>
    <row r="219" spans="1:16" s="232" customFormat="1" ht="27.75" customHeight="1" x14ac:dyDescent="0.2">
      <c r="A219" s="59"/>
      <c r="B219" s="60"/>
      <c r="C219" s="61" t="s">
        <v>77</v>
      </c>
      <c r="D219" s="62">
        <f t="shared" ref="D219:L219" si="54">SUM(D211:D218)</f>
        <v>15</v>
      </c>
      <c r="E219" s="62">
        <f t="shared" si="54"/>
        <v>0</v>
      </c>
      <c r="F219" s="62">
        <f t="shared" si="54"/>
        <v>7</v>
      </c>
      <c r="G219" s="62">
        <f t="shared" si="54"/>
        <v>13</v>
      </c>
      <c r="H219" s="62">
        <f t="shared" si="54"/>
        <v>0</v>
      </c>
      <c r="I219" s="85">
        <f t="shared" si="54"/>
        <v>35</v>
      </c>
      <c r="J219" s="64">
        <f t="shared" si="54"/>
        <v>64530</v>
      </c>
      <c r="K219" s="65">
        <f t="shared" si="54"/>
        <v>7046</v>
      </c>
      <c r="L219" s="66">
        <f t="shared" si="54"/>
        <v>949023</v>
      </c>
      <c r="M219" s="67"/>
      <c r="N219" s="68">
        <f>SUM(N211:N218)</f>
        <v>105134.94300000003</v>
      </c>
      <c r="O219" s="69">
        <f>SUM(O211:O218)</f>
        <v>9445.9780000000046</v>
      </c>
      <c r="P219" s="70"/>
    </row>
    <row r="220" spans="1:16" s="11" customFormat="1" ht="18.75" customHeight="1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</row>
    <row r="221" spans="1:16" s="11" customFormat="1" ht="14.25" customHeight="1" x14ac:dyDescent="0.2">
      <c r="A221" s="79" t="s">
        <v>112</v>
      </c>
      <c r="B221" s="80"/>
      <c r="C221" s="81"/>
      <c r="D221" s="45">
        <v>32</v>
      </c>
      <c r="E221" s="46">
        <v>14</v>
      </c>
      <c r="F221" s="46">
        <v>6</v>
      </c>
      <c r="G221" s="46">
        <v>53</v>
      </c>
      <c r="H221" s="46">
        <v>0</v>
      </c>
      <c r="I221" s="47">
        <f>SUM(D221:H221)</f>
        <v>105</v>
      </c>
      <c r="J221" s="230">
        <v>112193</v>
      </c>
      <c r="K221" s="82">
        <v>176697</v>
      </c>
      <c r="L221" s="82">
        <v>2909068</v>
      </c>
      <c r="M221" s="50"/>
      <c r="N221" s="83">
        <f t="shared" ref="N221:O223" si="55">N198+(J221/1000)</f>
        <v>419759.62600000011</v>
      </c>
      <c r="O221" s="50">
        <f t="shared" si="55"/>
        <v>558395.67100000056</v>
      </c>
      <c r="P221" s="53"/>
    </row>
    <row r="222" spans="1:16" s="11" customFormat="1" ht="14.25" customHeight="1" x14ac:dyDescent="0.2">
      <c r="A222" s="79" t="s">
        <v>113</v>
      </c>
      <c r="B222" s="80"/>
      <c r="C222" s="81"/>
      <c r="D222" s="45">
        <v>8</v>
      </c>
      <c r="E222" s="46">
        <v>7</v>
      </c>
      <c r="F222" s="46">
        <v>1</v>
      </c>
      <c r="G222" s="46">
        <v>8</v>
      </c>
      <c r="H222" s="46">
        <v>0</v>
      </c>
      <c r="I222" s="47">
        <f>SUM(D222:H222)</f>
        <v>24</v>
      </c>
      <c r="J222" s="230">
        <v>7710</v>
      </c>
      <c r="K222" s="82">
        <v>23840</v>
      </c>
      <c r="L222" s="82">
        <v>477548</v>
      </c>
      <c r="M222" s="50"/>
      <c r="N222" s="83">
        <f t="shared" si="55"/>
        <v>58449.950999999979</v>
      </c>
      <c r="O222" s="50">
        <f t="shared" si="55"/>
        <v>61795.939000000013</v>
      </c>
      <c r="P222" s="53"/>
    </row>
    <row r="223" spans="1:16" s="11" customFormat="1" ht="14.25" customHeight="1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</row>
    <row r="224" spans="1:16" s="232" customFormat="1" ht="30" customHeight="1" x14ac:dyDescent="0.2">
      <c r="A224" s="59"/>
      <c r="B224" s="60"/>
      <c r="C224" s="61" t="s">
        <v>78</v>
      </c>
      <c r="D224" s="84">
        <f t="shared" ref="D224:L224" si="56">SUM(D221:D223)</f>
        <v>40</v>
      </c>
      <c r="E224" s="62">
        <f t="shared" si="56"/>
        <v>21</v>
      </c>
      <c r="F224" s="62">
        <f t="shared" si="56"/>
        <v>7</v>
      </c>
      <c r="G224" s="62">
        <f t="shared" si="56"/>
        <v>64</v>
      </c>
      <c r="H224" s="62">
        <f t="shared" si="56"/>
        <v>0</v>
      </c>
      <c r="I224" s="85">
        <f t="shared" si="56"/>
        <v>132</v>
      </c>
      <c r="J224" s="64">
        <f t="shared" si="56"/>
        <v>119903</v>
      </c>
      <c r="K224" s="65">
        <f t="shared" si="56"/>
        <v>200537</v>
      </c>
      <c r="L224" s="66">
        <f t="shared" si="56"/>
        <v>3386616</v>
      </c>
      <c r="M224" s="67"/>
      <c r="N224" s="221">
        <f>SUM(N221:N223)</f>
        <v>478649.85000000009</v>
      </c>
      <c r="O224" s="69">
        <f>SUM(O221:O223)</f>
        <v>620353.79400000058</v>
      </c>
      <c r="P224" s="70"/>
    </row>
    <row r="225" spans="1:16" s="232" customFormat="1" ht="31.5" customHeight="1" x14ac:dyDescent="0.2">
      <c r="A225" s="86"/>
      <c r="B225" s="87" t="s">
        <v>79</v>
      </c>
      <c r="C225" s="88"/>
      <c r="D225" s="90">
        <f t="shared" ref="D225:L225" si="57">D219+D224</f>
        <v>55</v>
      </c>
      <c r="E225" s="90">
        <f t="shared" si="57"/>
        <v>21</v>
      </c>
      <c r="F225" s="90">
        <f t="shared" si="57"/>
        <v>14</v>
      </c>
      <c r="G225" s="90">
        <f t="shared" si="57"/>
        <v>77</v>
      </c>
      <c r="H225" s="90">
        <f t="shared" si="57"/>
        <v>0</v>
      </c>
      <c r="I225" s="91">
        <f t="shared" si="57"/>
        <v>167</v>
      </c>
      <c r="J225" s="92">
        <f t="shared" si="57"/>
        <v>184433</v>
      </c>
      <c r="K225" s="93">
        <f t="shared" si="57"/>
        <v>207583</v>
      </c>
      <c r="L225" s="93">
        <f t="shared" si="57"/>
        <v>4335639</v>
      </c>
      <c r="M225" s="94"/>
      <c r="N225" s="95">
        <f>N219+N224</f>
        <v>583784.79300000006</v>
      </c>
      <c r="O225" s="94">
        <f>O219+O224</f>
        <v>629799.77200000058</v>
      </c>
      <c r="P225" s="96"/>
    </row>
    <row r="226" spans="1:16" s="11" customFormat="1" ht="27.75" customHeight="1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</row>
    <row r="227" spans="1:16" s="11" customFormat="1" ht="27.75" customHeight="1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</row>
    <row r="228" spans="1:16" s="11" customFormat="1" ht="21.75" customHeight="1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</row>
    <row r="229" spans="1:16" s="11" customFormat="1" ht="21.75" customHeight="1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</row>
    <row r="230" spans="1:16" s="11" customFormat="1" ht="24.75" customHeight="1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601243.79300000006</v>
      </c>
      <c r="O230" s="121">
        <f>O225+O226</f>
        <v>635779.77200000058</v>
      </c>
      <c r="P230" s="119"/>
    </row>
    <row r="231" spans="1:16" s="11" customFormat="1" ht="23.25" x14ac:dyDescent="0.35">
      <c r="A231" s="120">
        <f>A208+31</f>
        <v>39396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</row>
    <row r="232" spans="1:16" s="11" customFormat="1" ht="18.75" customHeight="1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</row>
    <row r="233" spans="1:16" s="11" customFormat="1" ht="12.75" customHeight="1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</row>
    <row r="234" spans="1:16" s="11" customFormat="1" ht="18.75" customHeight="1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145">
        <f t="shared" ref="I234:I241" si="58">SUM(D234:H234)</f>
        <v>2</v>
      </c>
      <c r="J234" s="48">
        <v>1315</v>
      </c>
      <c r="K234" s="48">
        <v>121</v>
      </c>
      <c r="L234" s="48">
        <v>105788</v>
      </c>
      <c r="M234" s="49"/>
      <c r="N234" s="50">
        <f t="shared" ref="N234:O241" si="59">N211+(J234/1000)</f>
        <v>18515.583000000006</v>
      </c>
      <c r="O234" s="50">
        <f t="shared" si="59"/>
        <v>1831.0380000000002</v>
      </c>
      <c r="P234" s="51"/>
    </row>
    <row r="235" spans="1:16" s="11" customFormat="1" ht="14.25" customHeight="1" x14ac:dyDescent="0.2">
      <c r="A235" s="42" t="s">
        <v>106</v>
      </c>
      <c r="B235" s="43"/>
      <c r="C235" s="44"/>
      <c r="D235" s="45">
        <v>3</v>
      </c>
      <c r="E235" s="46">
        <v>0</v>
      </c>
      <c r="F235" s="46">
        <v>2</v>
      </c>
      <c r="G235" s="46">
        <v>1</v>
      </c>
      <c r="H235" s="46">
        <v>0</v>
      </c>
      <c r="I235" s="47">
        <f t="shared" si="58"/>
        <v>6</v>
      </c>
      <c r="J235" s="48">
        <v>15952</v>
      </c>
      <c r="K235" s="48">
        <v>1412</v>
      </c>
      <c r="L235" s="48">
        <v>290192</v>
      </c>
      <c r="M235" s="52"/>
      <c r="N235" s="50">
        <f t="shared" si="59"/>
        <v>46973.974999999999</v>
      </c>
      <c r="O235" s="50">
        <f t="shared" si="59"/>
        <v>3730.3950000000027</v>
      </c>
      <c r="P235" s="53"/>
    </row>
    <row r="236" spans="1:16" s="11" customFormat="1" ht="14.25" customHeight="1" x14ac:dyDescent="0.2">
      <c r="A236" s="42" t="s">
        <v>117</v>
      </c>
      <c r="B236" s="43"/>
      <c r="C236" s="44"/>
      <c r="D236" s="45">
        <v>0</v>
      </c>
      <c r="E236" s="46">
        <v>0</v>
      </c>
      <c r="F236" s="46">
        <v>0</v>
      </c>
      <c r="G236" s="46">
        <v>1</v>
      </c>
      <c r="H236" s="46">
        <v>0</v>
      </c>
      <c r="I236" s="47">
        <f t="shared" si="58"/>
        <v>1</v>
      </c>
      <c r="J236" s="48">
        <v>0</v>
      </c>
      <c r="K236" s="48">
        <v>0</v>
      </c>
      <c r="L236" s="48">
        <v>0</v>
      </c>
      <c r="M236" s="52"/>
      <c r="N236" s="50">
        <f t="shared" si="59"/>
        <v>293.52199999999976</v>
      </c>
      <c r="O236" s="50">
        <f t="shared" si="59"/>
        <v>0</v>
      </c>
      <c r="P236" s="53"/>
    </row>
    <row r="237" spans="1:16" s="11" customFormat="1" ht="14.25" customHeight="1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f t="shared" si="58"/>
        <v>9</v>
      </c>
      <c r="J237" s="48">
        <v>6297</v>
      </c>
      <c r="K237" s="48">
        <v>696</v>
      </c>
      <c r="L237" s="48">
        <v>45752</v>
      </c>
      <c r="M237" s="52"/>
      <c r="N237" s="50">
        <f t="shared" si="59"/>
        <v>12781.278000000004</v>
      </c>
      <c r="O237" s="50">
        <f t="shared" si="59"/>
        <v>1102.0639999999994</v>
      </c>
      <c r="P237" s="53"/>
    </row>
    <row r="238" spans="1:16" s="11" customFormat="1" ht="14.25" customHeigh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2609</v>
      </c>
      <c r="K238" s="48">
        <v>318</v>
      </c>
      <c r="L238" s="48">
        <v>75956</v>
      </c>
      <c r="M238" s="52"/>
      <c r="N238" s="50">
        <f t="shared" si="59"/>
        <v>5893.3750000000027</v>
      </c>
      <c r="O238" s="50">
        <f t="shared" si="59"/>
        <v>611.3499999999998</v>
      </c>
      <c r="P238" s="53"/>
    </row>
    <row r="239" spans="1:16" s="11" customFormat="1" ht="14.25" customHeigh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</row>
    <row r="240" spans="1:16" s="11" customFormat="1" ht="14.25" customHeigh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8"/>
        <v>10</v>
      </c>
      <c r="J240" s="48">
        <v>29407</v>
      </c>
      <c r="K240" s="48">
        <v>3752</v>
      </c>
      <c r="L240" s="48">
        <v>312654</v>
      </c>
      <c r="M240" s="52"/>
      <c r="N240" s="50">
        <f t="shared" si="59"/>
        <v>17800.918000000009</v>
      </c>
      <c r="O240" s="50">
        <f t="shared" si="59"/>
        <v>2167.1320000000001</v>
      </c>
      <c r="P240" s="53"/>
    </row>
    <row r="241" spans="1:16" s="11" customFormat="1" ht="14.25" customHeight="1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55">
        <f t="shared" si="58"/>
        <v>4</v>
      </c>
      <c r="J241" s="48">
        <v>2267</v>
      </c>
      <c r="K241" s="56">
        <v>0</v>
      </c>
      <c r="L241" s="56">
        <v>6045</v>
      </c>
      <c r="M241" s="57"/>
      <c r="N241" s="50">
        <f t="shared" si="59"/>
        <v>1416.039</v>
      </c>
      <c r="O241" s="50">
        <f t="shared" si="59"/>
        <v>0.29799999999999999</v>
      </c>
      <c r="P241" s="58"/>
    </row>
    <row r="242" spans="1:16" s="232" customFormat="1" ht="27.75" customHeight="1" x14ac:dyDescent="0.2">
      <c r="A242" s="59"/>
      <c r="B242" s="60"/>
      <c r="C242" s="61" t="s">
        <v>77</v>
      </c>
      <c r="D242" s="62">
        <f t="shared" ref="D242:L242" si="60">SUM(D234:D241)</f>
        <v>15</v>
      </c>
      <c r="E242" s="62">
        <f t="shared" si="60"/>
        <v>0</v>
      </c>
      <c r="F242" s="62">
        <f t="shared" si="60"/>
        <v>7</v>
      </c>
      <c r="G242" s="62">
        <f t="shared" si="60"/>
        <v>8</v>
      </c>
      <c r="H242" s="62">
        <f t="shared" si="60"/>
        <v>6</v>
      </c>
      <c r="I242" s="85">
        <f t="shared" si="60"/>
        <v>36</v>
      </c>
      <c r="J242" s="64">
        <f t="shared" si="60"/>
        <v>57847</v>
      </c>
      <c r="K242" s="65">
        <f t="shared" si="60"/>
        <v>6299</v>
      </c>
      <c r="L242" s="66">
        <f t="shared" si="60"/>
        <v>836387</v>
      </c>
      <c r="M242" s="67"/>
      <c r="N242" s="68">
        <f>SUM(N234:N241)</f>
        <v>105192.79000000002</v>
      </c>
      <c r="O242" s="69">
        <f>SUM(O234:O241)</f>
        <v>9452.2770000000019</v>
      </c>
      <c r="P242" s="70"/>
    </row>
    <row r="243" spans="1:16" s="11" customFormat="1" ht="18.75" customHeight="1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</row>
    <row r="244" spans="1:16" s="11" customFormat="1" ht="14.25" customHeight="1" x14ac:dyDescent="0.2">
      <c r="A244" s="79" t="s">
        <v>112</v>
      </c>
      <c r="B244" s="80"/>
      <c r="C244" s="81"/>
      <c r="D244" s="45">
        <v>32</v>
      </c>
      <c r="E244" s="46">
        <v>14</v>
      </c>
      <c r="F244" s="46">
        <v>6</v>
      </c>
      <c r="G244" s="46">
        <v>53</v>
      </c>
      <c r="H244" s="46">
        <v>0</v>
      </c>
      <c r="I244" s="47">
        <f>SUM(D244:H244)</f>
        <v>105</v>
      </c>
      <c r="J244" s="230">
        <v>124245</v>
      </c>
      <c r="K244" s="82">
        <v>189902</v>
      </c>
      <c r="L244" s="82">
        <v>2824679</v>
      </c>
      <c r="M244" s="50"/>
      <c r="N244" s="83">
        <f t="shared" ref="N244:O246" si="61">N221+(J244/1000)</f>
        <v>419883.8710000001</v>
      </c>
      <c r="O244" s="50">
        <f t="shared" si="61"/>
        <v>558585.57300000056</v>
      </c>
      <c r="P244" s="53"/>
    </row>
    <row r="245" spans="1:16" s="11" customFormat="1" ht="14.25" customHeight="1" x14ac:dyDescent="0.2">
      <c r="A245" s="79" t="s">
        <v>113</v>
      </c>
      <c r="B245" s="80"/>
      <c r="C245" s="81"/>
      <c r="D245" s="45">
        <v>8</v>
      </c>
      <c r="E245" s="46">
        <v>7</v>
      </c>
      <c r="F245" s="46">
        <v>1</v>
      </c>
      <c r="G245" s="46">
        <v>7</v>
      </c>
      <c r="H245" s="46">
        <v>1</v>
      </c>
      <c r="I245" s="47">
        <f>SUM(D245:H245)</f>
        <v>24</v>
      </c>
      <c r="J245" s="230">
        <v>8190</v>
      </c>
      <c r="K245" s="82">
        <v>23457</v>
      </c>
      <c r="L245" s="82">
        <v>484958</v>
      </c>
      <c r="M245" s="50"/>
      <c r="N245" s="83">
        <f t="shared" si="61"/>
        <v>58458.140999999981</v>
      </c>
      <c r="O245" s="50">
        <f t="shared" si="61"/>
        <v>61819.396000000015</v>
      </c>
      <c r="P245" s="53"/>
    </row>
    <row r="246" spans="1:16" s="11" customFormat="1" ht="14.25" customHeight="1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440.27299999999997</v>
      </c>
      <c r="O246" s="50">
        <f t="shared" si="61"/>
        <v>162.18400000000008</v>
      </c>
      <c r="P246" s="58"/>
    </row>
    <row r="247" spans="1:16" s="232" customFormat="1" ht="30" customHeight="1" x14ac:dyDescent="0.2">
      <c r="A247" s="59"/>
      <c r="B247" s="60"/>
      <c r="C247" s="61" t="s">
        <v>78</v>
      </c>
      <c r="D247" s="84">
        <f t="shared" ref="D247:L247" si="62">SUM(D244:D246)</f>
        <v>40</v>
      </c>
      <c r="E247" s="62">
        <f t="shared" si="62"/>
        <v>21</v>
      </c>
      <c r="F247" s="62">
        <f t="shared" si="62"/>
        <v>7</v>
      </c>
      <c r="G247" s="62">
        <f t="shared" si="62"/>
        <v>63</v>
      </c>
      <c r="H247" s="62">
        <f t="shared" si="62"/>
        <v>1</v>
      </c>
      <c r="I247" s="85">
        <f t="shared" si="62"/>
        <v>132</v>
      </c>
      <c r="J247" s="64">
        <f t="shared" si="62"/>
        <v>132435</v>
      </c>
      <c r="K247" s="65">
        <f t="shared" si="62"/>
        <v>213359</v>
      </c>
      <c r="L247" s="66">
        <f t="shared" si="62"/>
        <v>3309637</v>
      </c>
      <c r="M247" s="67"/>
      <c r="N247" s="221">
        <f>SUM(N244:N246)</f>
        <v>478782.28500000009</v>
      </c>
      <c r="O247" s="69">
        <f>SUM(O244:O246)</f>
        <v>620567.15300000063</v>
      </c>
      <c r="P247" s="70"/>
    </row>
    <row r="248" spans="1:16" s="232" customFormat="1" ht="31.5" customHeight="1" x14ac:dyDescent="0.2">
      <c r="A248" s="86"/>
      <c r="B248" s="87" t="s">
        <v>79</v>
      </c>
      <c r="C248" s="88"/>
      <c r="D248" s="90">
        <f t="shared" ref="D248:L248" si="63">D242+D247</f>
        <v>55</v>
      </c>
      <c r="E248" s="90">
        <f t="shared" si="63"/>
        <v>21</v>
      </c>
      <c r="F248" s="90">
        <f t="shared" si="63"/>
        <v>14</v>
      </c>
      <c r="G248" s="90">
        <f t="shared" si="63"/>
        <v>71</v>
      </c>
      <c r="H248" s="90">
        <f t="shared" si="63"/>
        <v>7</v>
      </c>
      <c r="I248" s="91">
        <f t="shared" si="63"/>
        <v>168</v>
      </c>
      <c r="J248" s="92">
        <f t="shared" si="63"/>
        <v>190282</v>
      </c>
      <c r="K248" s="93">
        <f t="shared" si="63"/>
        <v>219658</v>
      </c>
      <c r="L248" s="93">
        <f t="shared" si="63"/>
        <v>4146024</v>
      </c>
      <c r="M248" s="94"/>
      <c r="N248" s="95">
        <f>N242+N247</f>
        <v>583975.07500000007</v>
      </c>
      <c r="O248" s="94">
        <f>O242+O247</f>
        <v>630019.43000000063</v>
      </c>
      <c r="P248" s="96"/>
    </row>
    <row r="249" spans="1:16" s="11" customFormat="1" ht="27.75" customHeight="1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</row>
    <row r="250" spans="1:16" s="11" customFormat="1" ht="27.75" customHeight="1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</row>
    <row r="251" spans="1:16" s="11" customFormat="1" ht="21.75" customHeight="1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</row>
    <row r="252" spans="1:16" s="11" customFormat="1" ht="21.75" customHeight="1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</row>
    <row r="253" spans="1:16" s="11" customFormat="1" ht="24.75" customHeight="1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601434.07500000007</v>
      </c>
      <c r="O253" s="121">
        <f>O248+O249</f>
        <v>635999.43000000063</v>
      </c>
      <c r="P253" s="119"/>
    </row>
    <row r="254" spans="1:16" s="11" customFormat="1" ht="23.25" x14ac:dyDescent="0.35">
      <c r="A254" s="120">
        <f>A231+31</f>
        <v>39427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</row>
    <row r="255" spans="1:16" s="11" customFormat="1" ht="18.75" customHeight="1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</row>
    <row r="256" spans="1:16" s="11" customFormat="1" ht="12.75" customHeight="1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</row>
    <row r="257" spans="1:16" s="11" customFormat="1" ht="18.75" customHeight="1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145">
        <f t="shared" ref="I257:I264" si="64">SUM(D257:H257)</f>
        <v>2</v>
      </c>
      <c r="J257" s="48">
        <v>1372</v>
      </c>
      <c r="K257" s="48">
        <v>126</v>
      </c>
      <c r="L257" s="48">
        <v>111447</v>
      </c>
      <c r="M257" s="49"/>
      <c r="N257" s="50">
        <f t="shared" ref="N257:O264" si="65">N234+(J257/1000)</f>
        <v>18516.955000000005</v>
      </c>
      <c r="O257" s="50">
        <f t="shared" si="65"/>
        <v>1831.1640000000002</v>
      </c>
      <c r="P257" s="51"/>
    </row>
    <row r="258" spans="1:16" s="11" customFormat="1" ht="14.25" customHeight="1" x14ac:dyDescent="0.2">
      <c r="A258" s="42" t="s">
        <v>106</v>
      </c>
      <c r="B258" s="43"/>
      <c r="C258" s="44"/>
      <c r="D258" s="45">
        <v>3</v>
      </c>
      <c r="E258" s="46">
        <v>0</v>
      </c>
      <c r="F258" s="46">
        <v>2</v>
      </c>
      <c r="G258" s="46">
        <v>1</v>
      </c>
      <c r="H258" s="46">
        <v>0</v>
      </c>
      <c r="I258" s="47">
        <f t="shared" si="64"/>
        <v>6</v>
      </c>
      <c r="J258" s="48">
        <v>19924</v>
      </c>
      <c r="K258" s="48">
        <v>1785</v>
      </c>
      <c r="L258" s="48">
        <v>350826</v>
      </c>
      <c r="M258" s="52"/>
      <c r="N258" s="50">
        <f t="shared" si="65"/>
        <v>46993.898999999998</v>
      </c>
      <c r="O258" s="50">
        <f t="shared" si="65"/>
        <v>3732.1800000000026</v>
      </c>
      <c r="P258" s="53"/>
    </row>
    <row r="259" spans="1:16" s="11" customFormat="1" ht="14.25" customHeight="1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488</v>
      </c>
      <c r="K259" s="48">
        <v>0</v>
      </c>
      <c r="L259" s="48">
        <v>0</v>
      </c>
      <c r="M259" s="52"/>
      <c r="N259" s="50">
        <f t="shared" si="65"/>
        <v>294.00999999999976</v>
      </c>
      <c r="O259" s="50">
        <f t="shared" si="65"/>
        <v>0</v>
      </c>
      <c r="P259" s="53"/>
    </row>
    <row r="260" spans="1:16" s="11" customFormat="1" ht="14.25" customHeight="1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4"/>
        <v>9</v>
      </c>
      <c r="J260" s="48">
        <v>9511</v>
      </c>
      <c r="K260" s="48">
        <v>984</v>
      </c>
      <c r="L260" s="48">
        <v>189205</v>
      </c>
      <c r="M260" s="52"/>
      <c r="N260" s="50">
        <f t="shared" si="65"/>
        <v>12790.789000000004</v>
      </c>
      <c r="O260" s="50">
        <f t="shared" si="65"/>
        <v>1103.0479999999993</v>
      </c>
      <c r="P260" s="53"/>
    </row>
    <row r="261" spans="1:16" s="11" customFormat="1" ht="14.25" customHeight="1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2700</v>
      </c>
      <c r="K261" s="48">
        <v>329</v>
      </c>
      <c r="L261" s="48">
        <v>83061</v>
      </c>
      <c r="M261" s="52"/>
      <c r="N261" s="50">
        <f t="shared" si="65"/>
        <v>5896.0750000000025</v>
      </c>
      <c r="O261" s="50">
        <f t="shared" si="65"/>
        <v>611.67899999999975</v>
      </c>
      <c r="P261" s="53"/>
    </row>
    <row r="262" spans="1:16" s="11" customFormat="1" ht="14.25" customHeight="1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5"/>
        <v>10</v>
      </c>
      <c r="P262" s="53"/>
    </row>
    <row r="263" spans="1:16" s="11" customFormat="1" ht="14.25" customHeight="1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1</v>
      </c>
      <c r="H263" s="46">
        <v>3</v>
      </c>
      <c r="I263" s="47">
        <f t="shared" si="64"/>
        <v>10</v>
      </c>
      <c r="J263" s="48">
        <v>32113</v>
      </c>
      <c r="K263" s="48">
        <v>4088</v>
      </c>
      <c r="L263" s="48">
        <v>372054</v>
      </c>
      <c r="M263" s="52"/>
      <c r="N263" s="50">
        <f t="shared" si="65"/>
        <v>17833.03100000001</v>
      </c>
      <c r="O263" s="50">
        <f t="shared" si="65"/>
        <v>2171.2200000000003</v>
      </c>
      <c r="P263" s="53"/>
    </row>
    <row r="264" spans="1:16" s="11" customFormat="1" ht="14.25" customHeight="1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4"/>
        <v>4</v>
      </c>
      <c r="J264" s="48">
        <v>1713</v>
      </c>
      <c r="K264" s="56">
        <v>0</v>
      </c>
      <c r="L264" s="56">
        <v>7263</v>
      </c>
      <c r="M264" s="57"/>
      <c r="N264" s="50">
        <f t="shared" si="65"/>
        <v>1417.752</v>
      </c>
      <c r="O264" s="50">
        <f t="shared" si="65"/>
        <v>0.29799999999999999</v>
      </c>
      <c r="P264" s="58"/>
    </row>
    <row r="265" spans="1:16" s="232" customFormat="1" ht="27.75" customHeight="1" x14ac:dyDescent="0.2">
      <c r="A265" s="59"/>
      <c r="B265" s="60"/>
      <c r="C265" s="61" t="s">
        <v>77</v>
      </c>
      <c r="D265" s="62">
        <f t="shared" ref="D265:L265" si="66">SUM(D257:D264)</f>
        <v>16</v>
      </c>
      <c r="E265" s="62">
        <f t="shared" si="66"/>
        <v>0</v>
      </c>
      <c r="F265" s="62">
        <f t="shared" si="66"/>
        <v>7</v>
      </c>
      <c r="G265" s="62">
        <f t="shared" si="66"/>
        <v>7</v>
      </c>
      <c r="H265" s="62">
        <f t="shared" si="66"/>
        <v>6</v>
      </c>
      <c r="I265" s="85">
        <f t="shared" si="66"/>
        <v>36</v>
      </c>
      <c r="J265" s="64">
        <f t="shared" si="66"/>
        <v>67821</v>
      </c>
      <c r="K265" s="65">
        <f t="shared" si="66"/>
        <v>7312</v>
      </c>
      <c r="L265" s="66">
        <f t="shared" si="66"/>
        <v>1113856</v>
      </c>
      <c r="M265" s="67"/>
      <c r="N265" s="68">
        <f>SUM(N257:N264)</f>
        <v>105260.61100000002</v>
      </c>
      <c r="O265" s="69">
        <f>SUM(O257:O264)</f>
        <v>9459.5890000000018</v>
      </c>
      <c r="P265" s="70"/>
    </row>
    <row r="266" spans="1:16" s="11" customFormat="1" ht="18.75" customHeight="1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</row>
    <row r="267" spans="1:16" s="11" customFormat="1" ht="14.25" customHeight="1" x14ac:dyDescent="0.2">
      <c r="A267" s="79" t="s">
        <v>112</v>
      </c>
      <c r="B267" s="80"/>
      <c r="C267" s="81"/>
      <c r="D267" s="45">
        <v>33</v>
      </c>
      <c r="E267" s="46">
        <v>15</v>
      </c>
      <c r="F267" s="46">
        <v>6</v>
      </c>
      <c r="G267" s="46">
        <v>51</v>
      </c>
      <c r="H267" s="46">
        <v>0</v>
      </c>
      <c r="I267" s="47">
        <f>SUM(D267:H267)</f>
        <v>105</v>
      </c>
      <c r="J267" s="230">
        <v>126852</v>
      </c>
      <c r="K267" s="82">
        <v>193955</v>
      </c>
      <c r="L267" s="82">
        <v>2939653</v>
      </c>
      <c r="M267" s="50"/>
      <c r="N267" s="83">
        <f t="shared" ref="N267:O269" si="67">N244+(J267/1000)</f>
        <v>420010.72300000011</v>
      </c>
      <c r="O267" s="50">
        <f t="shared" si="67"/>
        <v>558779.52800000052</v>
      </c>
      <c r="P267" s="53"/>
    </row>
    <row r="268" spans="1:16" s="11" customFormat="1" ht="14.25" customHeight="1" x14ac:dyDescent="0.2">
      <c r="A268" s="79" t="s">
        <v>113</v>
      </c>
      <c r="B268" s="80"/>
      <c r="C268" s="81"/>
      <c r="D268" s="45">
        <v>7</v>
      </c>
      <c r="E268" s="46">
        <v>7</v>
      </c>
      <c r="F268" s="46">
        <v>0</v>
      </c>
      <c r="G268" s="46">
        <v>8</v>
      </c>
      <c r="H268" s="46">
        <v>2</v>
      </c>
      <c r="I268" s="47">
        <f>SUM(D268:H268)</f>
        <v>24</v>
      </c>
      <c r="J268" s="230">
        <v>7940</v>
      </c>
      <c r="K268" s="82">
        <v>24137</v>
      </c>
      <c r="L268" s="82">
        <v>493583</v>
      </c>
      <c r="M268" s="50"/>
      <c r="N268" s="83">
        <f t="shared" si="67"/>
        <v>58466.080999999984</v>
      </c>
      <c r="O268" s="50">
        <f t="shared" si="67"/>
        <v>61843.533000000018</v>
      </c>
      <c r="P268" s="53"/>
    </row>
    <row r="269" spans="1:16" s="11" customFormat="1" ht="14.25" customHeight="1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7"/>
        <v>440.27299999999997</v>
      </c>
      <c r="O269" s="50">
        <f t="shared" si="67"/>
        <v>162.18400000000008</v>
      </c>
      <c r="P269" s="58"/>
    </row>
    <row r="270" spans="1:16" s="232" customFormat="1" ht="30" customHeight="1" x14ac:dyDescent="0.2">
      <c r="A270" s="59"/>
      <c r="B270" s="60"/>
      <c r="C270" s="61" t="s">
        <v>78</v>
      </c>
      <c r="D270" s="84">
        <f t="shared" ref="D270:L270" si="68">SUM(D267:D269)</f>
        <v>40</v>
      </c>
      <c r="E270" s="62">
        <f t="shared" si="68"/>
        <v>22</v>
      </c>
      <c r="F270" s="62">
        <f t="shared" si="68"/>
        <v>6</v>
      </c>
      <c r="G270" s="62">
        <f t="shared" si="68"/>
        <v>62</v>
      </c>
      <c r="H270" s="62">
        <f t="shared" si="68"/>
        <v>2</v>
      </c>
      <c r="I270" s="85">
        <f t="shared" si="68"/>
        <v>132</v>
      </c>
      <c r="J270" s="64">
        <f t="shared" si="68"/>
        <v>134792</v>
      </c>
      <c r="K270" s="65">
        <f t="shared" si="68"/>
        <v>218092</v>
      </c>
      <c r="L270" s="66">
        <f t="shared" si="68"/>
        <v>3433236</v>
      </c>
      <c r="M270" s="67"/>
      <c r="N270" s="221">
        <f>SUM(N267:N269)</f>
        <v>478917.07700000011</v>
      </c>
      <c r="O270" s="69">
        <f>SUM(O267:O269)</f>
        <v>620785.24500000058</v>
      </c>
      <c r="P270" s="70"/>
    </row>
    <row r="271" spans="1:16" s="232" customFormat="1" ht="31.5" customHeight="1" x14ac:dyDescent="0.2">
      <c r="A271" s="86"/>
      <c r="B271" s="87" t="s">
        <v>79</v>
      </c>
      <c r="C271" s="88"/>
      <c r="D271" s="90">
        <f t="shared" ref="D271:L271" si="69">D265+D270</f>
        <v>56</v>
      </c>
      <c r="E271" s="90">
        <f t="shared" si="69"/>
        <v>22</v>
      </c>
      <c r="F271" s="90">
        <f t="shared" si="69"/>
        <v>13</v>
      </c>
      <c r="G271" s="90">
        <f t="shared" si="69"/>
        <v>69</v>
      </c>
      <c r="H271" s="90">
        <f t="shared" si="69"/>
        <v>8</v>
      </c>
      <c r="I271" s="91">
        <f t="shared" si="69"/>
        <v>168</v>
      </c>
      <c r="J271" s="92">
        <f t="shared" si="69"/>
        <v>202613</v>
      </c>
      <c r="K271" s="93">
        <f t="shared" si="69"/>
        <v>225404</v>
      </c>
      <c r="L271" s="93">
        <f t="shared" si="69"/>
        <v>4547092</v>
      </c>
      <c r="M271" s="94"/>
      <c r="N271" s="95">
        <f>N265+N270</f>
        <v>584177.68800000008</v>
      </c>
      <c r="O271" s="94">
        <f>O265+O270</f>
        <v>630244.83400000061</v>
      </c>
      <c r="P271" s="96"/>
    </row>
    <row r="272" spans="1:16" s="11" customFormat="1" ht="27.75" customHeight="1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</row>
    <row r="273" spans="1:19" s="11" customFormat="1" ht="27.75" customHeight="1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</row>
    <row r="274" spans="1:19" s="11" customFormat="1" ht="21.75" customHeight="1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</row>
    <row r="275" spans="1:19" s="11" customFormat="1" ht="21.75" customHeight="1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</row>
    <row r="276" spans="1:19" s="11" customFormat="1" ht="24.75" customHeight="1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601636.68800000008</v>
      </c>
      <c r="O276" s="121">
        <f>O271+O272</f>
        <v>636224.83400000061</v>
      </c>
      <c r="P276" s="119"/>
    </row>
    <row r="277" spans="1:19" s="11" customFormat="1" ht="29.25" customHeight="1" x14ac:dyDescent="0.2">
      <c r="A277" s="122" t="s">
        <v>87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</row>
    <row r="278" spans="1:19" s="11" customFormat="1" ht="18.75" customHeight="1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</row>
    <row r="279" spans="1:19" s="11" customFormat="1" ht="11.25" customHeight="1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</row>
    <row r="280" spans="1:19" s="11" customFormat="1" ht="14.25" customHeight="1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7388</v>
      </c>
      <c r="K280" s="50">
        <f t="shared" si="72"/>
        <v>679</v>
      </c>
      <c r="L280" s="50">
        <f t="shared" si="72"/>
        <v>565195</v>
      </c>
      <c r="M280" s="49"/>
      <c r="N280" s="50">
        <f t="shared" ref="N280:O287" si="73">N257</f>
        <v>18516.955000000005</v>
      </c>
      <c r="O280" s="50">
        <f t="shared" si="73"/>
        <v>1831.1640000000002</v>
      </c>
      <c r="P280" s="51"/>
    </row>
    <row r="281" spans="1:19" s="11" customFormat="1" ht="14.25" customHeight="1" x14ac:dyDescent="0.2">
      <c r="A281" s="142" t="s">
        <v>106</v>
      </c>
      <c r="B281" s="143"/>
      <c r="C281" s="144"/>
      <c r="D281" s="75">
        <f t="shared" si="70"/>
        <v>3</v>
      </c>
      <c r="E281" s="76">
        <f t="shared" si="70"/>
        <v>0</v>
      </c>
      <c r="F281" s="76">
        <f t="shared" si="70"/>
        <v>2</v>
      </c>
      <c r="G281" s="76">
        <f t="shared" si="70"/>
        <v>1</v>
      </c>
      <c r="H281" s="76">
        <f t="shared" si="70"/>
        <v>0</v>
      </c>
      <c r="I281" s="47">
        <f t="shared" si="71"/>
        <v>6</v>
      </c>
      <c r="J281" s="50">
        <f t="shared" si="72"/>
        <v>210597</v>
      </c>
      <c r="K281" s="50">
        <f t="shared" si="72"/>
        <v>18766</v>
      </c>
      <c r="L281" s="50">
        <f t="shared" si="72"/>
        <v>3760471</v>
      </c>
      <c r="M281" s="52"/>
      <c r="N281" s="50">
        <f t="shared" si="73"/>
        <v>46993.898999999998</v>
      </c>
      <c r="O281" s="50">
        <f t="shared" si="73"/>
        <v>3732.1800000000026</v>
      </c>
      <c r="P281" s="53"/>
    </row>
    <row r="282" spans="1:19" s="11" customFormat="1" ht="14.25" customHeight="1" x14ac:dyDescent="0.2">
      <c r="A282" s="142" t="s">
        <v>117</v>
      </c>
      <c r="B282" s="143"/>
      <c r="C282" s="144"/>
      <c r="D282" s="75">
        <f t="shared" si="70"/>
        <v>1</v>
      </c>
      <c r="E282" s="76">
        <f t="shared" si="70"/>
        <v>0</v>
      </c>
      <c r="F282" s="76">
        <f t="shared" si="70"/>
        <v>0</v>
      </c>
      <c r="G282" s="76">
        <f t="shared" si="70"/>
        <v>0</v>
      </c>
      <c r="H282" s="76">
        <f t="shared" si="70"/>
        <v>0</v>
      </c>
      <c r="I282" s="47">
        <f t="shared" si="71"/>
        <v>1</v>
      </c>
      <c r="J282" s="50">
        <f t="shared" si="72"/>
        <v>1047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294.00999999999976</v>
      </c>
      <c r="O282" s="50">
        <f t="shared" si="73"/>
        <v>0</v>
      </c>
      <c r="P282" s="53"/>
    </row>
    <row r="283" spans="1:19" s="11" customFormat="1" ht="14.25" customHeight="1" x14ac:dyDescent="0.2">
      <c r="A283" s="142" t="s">
        <v>107</v>
      </c>
      <c r="B283" s="143"/>
      <c r="C283" s="144"/>
      <c r="D283" s="75">
        <f t="shared" si="70"/>
        <v>3</v>
      </c>
      <c r="E283" s="76">
        <f t="shared" si="70"/>
        <v>0</v>
      </c>
      <c r="F283" s="76">
        <f t="shared" si="70"/>
        <v>1</v>
      </c>
      <c r="G283" s="76">
        <f t="shared" si="70"/>
        <v>2</v>
      </c>
      <c r="H283" s="76">
        <f t="shared" si="70"/>
        <v>3</v>
      </c>
      <c r="I283" s="47">
        <f t="shared" si="71"/>
        <v>9</v>
      </c>
      <c r="J283" s="50">
        <f t="shared" si="72"/>
        <v>90345</v>
      </c>
      <c r="K283" s="50">
        <f t="shared" si="72"/>
        <v>9315</v>
      </c>
      <c r="L283" s="50">
        <f t="shared" si="72"/>
        <v>1747794</v>
      </c>
      <c r="M283" s="52"/>
      <c r="N283" s="50">
        <f t="shared" si="73"/>
        <v>12790.789000000004</v>
      </c>
      <c r="O283" s="50">
        <f t="shared" si="73"/>
        <v>1103.0479999999993</v>
      </c>
      <c r="P283" s="53"/>
      <c r="S283" s="48"/>
    </row>
    <row r="284" spans="1:19" s="11" customFormat="1" ht="14.25" customHeight="1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31993</v>
      </c>
      <c r="K284" s="50">
        <f t="shared" si="72"/>
        <v>3903</v>
      </c>
      <c r="L284" s="50">
        <f t="shared" si="72"/>
        <v>919084</v>
      </c>
      <c r="M284" s="52"/>
      <c r="N284" s="50">
        <f t="shared" si="73"/>
        <v>5896.0750000000025</v>
      </c>
      <c r="O284" s="50">
        <f t="shared" si="73"/>
        <v>611.67899999999975</v>
      </c>
      <c r="P284" s="53"/>
    </row>
    <row r="285" spans="1:19" s="11" customFormat="1" ht="14.25" customHeight="1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0</v>
      </c>
      <c r="F285" s="76">
        <f t="shared" si="70"/>
        <v>1</v>
      </c>
      <c r="G285" s="76">
        <f t="shared" si="70"/>
        <v>1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</row>
    <row r="286" spans="1:19" s="11" customFormat="1" ht="14.25" customHeight="1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1</v>
      </c>
      <c r="H286" s="76">
        <f t="shared" si="70"/>
        <v>3</v>
      </c>
      <c r="I286" s="47">
        <f t="shared" si="71"/>
        <v>10</v>
      </c>
      <c r="J286" s="50">
        <f t="shared" si="72"/>
        <v>371026</v>
      </c>
      <c r="K286" s="50">
        <f t="shared" si="72"/>
        <v>47280</v>
      </c>
      <c r="L286" s="50">
        <f t="shared" si="72"/>
        <v>4605406</v>
      </c>
      <c r="M286" s="52"/>
      <c r="N286" s="50">
        <f t="shared" si="73"/>
        <v>17833.03100000001</v>
      </c>
      <c r="O286" s="50">
        <f t="shared" si="73"/>
        <v>2171.2200000000003</v>
      </c>
      <c r="P286" s="53"/>
    </row>
    <row r="287" spans="1:19" s="11" customFormat="1" ht="14.25" customHeight="1" x14ac:dyDescent="0.2">
      <c r="A287" s="142" t="s">
        <v>111</v>
      </c>
      <c r="B287" s="143"/>
      <c r="C287" s="144"/>
      <c r="D287" s="75">
        <f t="shared" si="70"/>
        <v>2</v>
      </c>
      <c r="E287" s="76">
        <f t="shared" si="70"/>
        <v>0</v>
      </c>
      <c r="F287" s="76">
        <f t="shared" si="70"/>
        <v>0</v>
      </c>
      <c r="G287" s="76">
        <f t="shared" si="70"/>
        <v>2</v>
      </c>
      <c r="H287" s="76">
        <f t="shared" si="70"/>
        <v>0</v>
      </c>
      <c r="I287" s="55">
        <f t="shared" si="71"/>
        <v>4</v>
      </c>
      <c r="J287" s="50">
        <f t="shared" si="72"/>
        <v>26669</v>
      </c>
      <c r="K287" s="147">
        <f t="shared" si="72"/>
        <v>0</v>
      </c>
      <c r="L287" s="147">
        <f t="shared" si="72"/>
        <v>51123</v>
      </c>
      <c r="M287" s="57"/>
      <c r="N287" s="50">
        <f t="shared" si="73"/>
        <v>1417.752</v>
      </c>
      <c r="O287" s="50">
        <f t="shared" si="73"/>
        <v>0.29799999999999999</v>
      </c>
      <c r="P287" s="58"/>
    </row>
    <row r="288" spans="1:19" s="11" customFormat="1" ht="24.75" customHeight="1" x14ac:dyDescent="0.2">
      <c r="A288" s="148"/>
      <c r="B288" s="149"/>
      <c r="C288" s="150" t="s">
        <v>77</v>
      </c>
      <c r="D288" s="151">
        <f t="shared" ref="D288:I288" si="74">SUM(D280:D287)</f>
        <v>16</v>
      </c>
      <c r="E288" s="151">
        <f t="shared" si="74"/>
        <v>0</v>
      </c>
      <c r="F288" s="151">
        <f t="shared" si="74"/>
        <v>7</v>
      </c>
      <c r="G288" s="151">
        <f t="shared" si="74"/>
        <v>7</v>
      </c>
      <c r="H288" s="151">
        <f t="shared" si="74"/>
        <v>6</v>
      </c>
      <c r="I288" s="152">
        <f t="shared" si="74"/>
        <v>36</v>
      </c>
      <c r="J288" s="153">
        <f>SUM(J280:J287)</f>
        <v>739065</v>
      </c>
      <c r="K288" s="154">
        <f>SUM(K280:K287)</f>
        <v>79943</v>
      </c>
      <c r="L288" s="155">
        <f>SUM(L280:L287)</f>
        <v>11649073</v>
      </c>
      <c r="M288" s="156"/>
      <c r="N288" s="157">
        <f>SUM(N280:N287)</f>
        <v>105260.61100000002</v>
      </c>
      <c r="O288" s="158">
        <f>SUM(O280:O287)</f>
        <v>9459.5890000000018</v>
      </c>
      <c r="P288" s="159"/>
    </row>
    <row r="289" spans="1:16" s="11" customFormat="1" ht="24.75" customHeight="1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</row>
    <row r="290" spans="1:16" s="11" customFormat="1" ht="14.25" customHeight="1" x14ac:dyDescent="0.2">
      <c r="A290" s="163" t="s">
        <v>112</v>
      </c>
      <c r="B290" s="164"/>
      <c r="C290" s="165"/>
      <c r="D290" s="75">
        <f t="shared" ref="D290:H292" si="75">D267</f>
        <v>33</v>
      </c>
      <c r="E290" s="76">
        <f t="shared" si="75"/>
        <v>15</v>
      </c>
      <c r="F290" s="76">
        <f t="shared" si="75"/>
        <v>6</v>
      </c>
      <c r="G290" s="76">
        <f t="shared" si="75"/>
        <v>51</v>
      </c>
      <c r="H290" s="76">
        <f t="shared" si="75"/>
        <v>0</v>
      </c>
      <c r="I290" s="47">
        <f>SUM(D290:H290)</f>
        <v>105</v>
      </c>
      <c r="J290" s="146">
        <f t="shared" ref="J290:L292" si="76">J14+J37+J60+J83+J106+J129+J152+J175+J198+J221+J244+J267</f>
        <v>1244895</v>
      </c>
      <c r="K290" s="77">
        <f t="shared" si="76"/>
        <v>1662710</v>
      </c>
      <c r="L290" s="77">
        <f t="shared" si="76"/>
        <v>39756309</v>
      </c>
      <c r="M290" s="50"/>
      <c r="N290" s="83">
        <f t="shared" ref="N290:O292" si="77">N267</f>
        <v>420010.72300000011</v>
      </c>
      <c r="O290" s="50">
        <f t="shared" si="77"/>
        <v>558779.52800000052</v>
      </c>
      <c r="P290" s="53"/>
    </row>
    <row r="291" spans="1:16" s="11" customFormat="1" ht="14.25" customHeight="1" x14ac:dyDescent="0.2">
      <c r="A291" s="163" t="s">
        <v>113</v>
      </c>
      <c r="B291" s="164"/>
      <c r="C291" s="165"/>
      <c r="D291" s="75">
        <f t="shared" si="75"/>
        <v>7</v>
      </c>
      <c r="E291" s="76">
        <f t="shared" si="75"/>
        <v>7</v>
      </c>
      <c r="F291" s="76">
        <f t="shared" si="75"/>
        <v>0</v>
      </c>
      <c r="G291" s="76">
        <f t="shared" si="75"/>
        <v>8</v>
      </c>
      <c r="H291" s="76">
        <f t="shared" si="75"/>
        <v>2</v>
      </c>
      <c r="I291" s="47">
        <f>SUM(D291:H291)</f>
        <v>24</v>
      </c>
      <c r="J291" s="146">
        <f t="shared" si="76"/>
        <v>93813</v>
      </c>
      <c r="K291" s="77">
        <f t="shared" si="76"/>
        <v>268279</v>
      </c>
      <c r="L291" s="77">
        <f t="shared" si="76"/>
        <v>5723795</v>
      </c>
      <c r="M291" s="50"/>
      <c r="N291" s="83">
        <f t="shared" si="77"/>
        <v>58466.080999999984</v>
      </c>
      <c r="O291" s="50">
        <f t="shared" si="77"/>
        <v>61843.533000000018</v>
      </c>
      <c r="P291" s="53"/>
    </row>
    <row r="292" spans="1:16" s="11" customFormat="1" ht="14.25" customHeight="1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0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440.27299999999997</v>
      </c>
      <c r="O292" s="50">
        <f t="shared" si="77"/>
        <v>162.18400000000008</v>
      </c>
      <c r="P292" s="58"/>
    </row>
    <row r="293" spans="1:16" s="11" customFormat="1" ht="24.75" customHeight="1" x14ac:dyDescent="0.2">
      <c r="A293" s="166"/>
      <c r="B293" s="167"/>
      <c r="C293" s="168" t="s">
        <v>78</v>
      </c>
      <c r="D293" s="169">
        <f t="shared" ref="D293:I293" si="78">SUM(D290:D292)</f>
        <v>40</v>
      </c>
      <c r="E293" s="151">
        <f t="shared" si="78"/>
        <v>22</v>
      </c>
      <c r="F293" s="151">
        <f t="shared" si="78"/>
        <v>6</v>
      </c>
      <c r="G293" s="151">
        <f t="shared" si="78"/>
        <v>62</v>
      </c>
      <c r="H293" s="151">
        <f t="shared" si="78"/>
        <v>2</v>
      </c>
      <c r="I293" s="152">
        <f t="shared" si="78"/>
        <v>132</v>
      </c>
      <c r="J293" s="153">
        <f>SUM(J290:J292)</f>
        <v>1338708</v>
      </c>
      <c r="K293" s="155">
        <f>SUM(K290:K292)</f>
        <v>1930989</v>
      </c>
      <c r="L293" s="155">
        <f>SUM(L290:L292)</f>
        <v>45480104</v>
      </c>
      <c r="M293" s="156"/>
      <c r="N293" s="224">
        <f>SUM(N290:N292)</f>
        <v>478917.07700000011</v>
      </c>
      <c r="O293" s="158">
        <f>SUM(O290:O292)</f>
        <v>620785.24500000058</v>
      </c>
      <c r="P293" s="159"/>
    </row>
    <row r="294" spans="1:16" s="11" customFormat="1" ht="30" customHeight="1" x14ac:dyDescent="0.2">
      <c r="A294" s="170"/>
      <c r="B294" s="171" t="s">
        <v>79</v>
      </c>
      <c r="C294" s="172"/>
      <c r="D294" s="90">
        <f t="shared" ref="D294:I294" si="79">D288+D293</f>
        <v>56</v>
      </c>
      <c r="E294" s="90">
        <f t="shared" si="79"/>
        <v>22</v>
      </c>
      <c r="F294" s="90">
        <f t="shared" si="79"/>
        <v>13</v>
      </c>
      <c r="G294" s="90">
        <f t="shared" si="79"/>
        <v>69</v>
      </c>
      <c r="H294" s="90">
        <f t="shared" si="79"/>
        <v>8</v>
      </c>
      <c r="I294" s="91">
        <f t="shared" si="79"/>
        <v>168</v>
      </c>
      <c r="J294" s="92">
        <f>J288+J293</f>
        <v>2077773</v>
      </c>
      <c r="K294" s="93">
        <f>K288+K293</f>
        <v>2010932</v>
      </c>
      <c r="L294" s="93">
        <f>L288+L293</f>
        <v>57129177</v>
      </c>
      <c r="M294" s="94"/>
      <c r="N294" s="95">
        <f>N288+N293</f>
        <v>584177.68800000008</v>
      </c>
      <c r="O294" s="94">
        <f>O288+O293</f>
        <v>630244.83400000061</v>
      </c>
      <c r="P294" s="96"/>
    </row>
    <row r="295" spans="1:16" s="11" customFormat="1" ht="24.75" customHeight="1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</row>
    <row r="296" spans="1:16" s="11" customFormat="1" ht="24.75" customHeight="1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</row>
    <row r="297" spans="1:16" s="11" customFormat="1" ht="24.75" customHeight="1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</row>
    <row r="298" spans="1:16" s="11" customFormat="1" ht="24.75" customHeight="1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</row>
    <row r="299" spans="1:16" s="11" customFormat="1" ht="24.75" customHeight="1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601636.68800000008</v>
      </c>
      <c r="O299" s="195">
        <f>O294+O295</f>
        <v>636224.83400000061</v>
      </c>
      <c r="P299" s="196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77554</v>
      </c>
      <c r="K446" s="209">
        <f>K12</f>
        <v>8281</v>
      </c>
      <c r="L446" s="209">
        <f>L12</f>
        <v>1289050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71508</v>
      </c>
      <c r="K447" s="209">
        <f>K35</f>
        <v>7731</v>
      </c>
      <c r="L447" s="209">
        <f>L35</f>
        <v>1025298</v>
      </c>
      <c r="M447" s="210"/>
      <c r="O447" s="25">
        <v>56</v>
      </c>
      <c r="Q447" s="25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59198</v>
      </c>
      <c r="K448" s="209">
        <f>K58</f>
        <v>6243</v>
      </c>
      <c r="L448" s="209">
        <f>L58</f>
        <v>933409</v>
      </c>
      <c r="M448" s="210"/>
      <c r="O448" s="25">
        <v>79</v>
      </c>
      <c r="Q448" s="25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60239</v>
      </c>
      <c r="K449" s="209">
        <f>K81</f>
        <v>6448</v>
      </c>
      <c r="L449" s="209">
        <f>L81</f>
        <v>923843</v>
      </c>
      <c r="M449" s="210"/>
      <c r="O449" s="25">
        <v>102</v>
      </c>
      <c r="Q449" s="25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64828</v>
      </c>
      <c r="K450" s="209">
        <f>K104</f>
        <v>7193</v>
      </c>
      <c r="L450" s="209">
        <f>L104</f>
        <v>950292</v>
      </c>
      <c r="M450" s="210"/>
      <c r="O450" s="25">
        <f t="shared" ref="O450:O457" si="83">O449+23</f>
        <v>125</v>
      </c>
      <c r="Q450" s="25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51232</v>
      </c>
      <c r="K451" s="209">
        <f>K127</f>
        <v>5569</v>
      </c>
      <c r="L451" s="209">
        <f>L127</f>
        <v>823408</v>
      </c>
      <c r="M451" s="210"/>
      <c r="O451" s="25">
        <f t="shared" si="83"/>
        <v>148</v>
      </c>
      <c r="Q451" s="25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45062</v>
      </c>
      <c r="K452" s="209">
        <f>K150</f>
        <v>4715</v>
      </c>
      <c r="L452" s="209">
        <f>L150</f>
        <v>794784</v>
      </c>
      <c r="M452" s="210"/>
      <c r="O452" s="25">
        <f t="shared" si="83"/>
        <v>171</v>
      </c>
      <c r="Q452" s="25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56824</v>
      </c>
      <c r="K453" s="209">
        <f>K173</f>
        <v>6238</v>
      </c>
      <c r="L453" s="209">
        <f>L173</f>
        <v>959949</v>
      </c>
      <c r="M453" s="210"/>
      <c r="O453" s="25">
        <f t="shared" si="83"/>
        <v>194</v>
      </c>
      <c r="Q453" s="25">
        <f t="shared" si="82"/>
        <v>23</v>
      </c>
      <c r="R453" s="233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62422</v>
      </c>
      <c r="K454" s="209">
        <f>K196</f>
        <v>6868</v>
      </c>
      <c r="L454" s="209">
        <f>L196</f>
        <v>1049774</v>
      </c>
      <c r="M454" s="210"/>
      <c r="O454" s="25">
        <f t="shared" si="83"/>
        <v>217</v>
      </c>
      <c r="Q454" s="25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64530</v>
      </c>
      <c r="K455" s="209">
        <f>K219</f>
        <v>7046</v>
      </c>
      <c r="L455" s="209">
        <f>L219</f>
        <v>949023</v>
      </c>
      <c r="M455" s="210"/>
      <c r="O455" s="25">
        <f t="shared" si="83"/>
        <v>240</v>
      </c>
      <c r="Q455" s="25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57847</v>
      </c>
      <c r="K456" s="209">
        <f>K242</f>
        <v>6299</v>
      </c>
      <c r="L456" s="209">
        <f>L242</f>
        <v>836387</v>
      </c>
      <c r="M456" s="210"/>
      <c r="O456" s="25">
        <f t="shared" si="83"/>
        <v>263</v>
      </c>
      <c r="Q456" s="25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67821</v>
      </c>
      <c r="K457" s="209">
        <f>K265</f>
        <v>7312</v>
      </c>
      <c r="L457" s="209">
        <f>L265</f>
        <v>1113856</v>
      </c>
      <c r="M457" s="210"/>
      <c r="O457" s="25">
        <f t="shared" si="83"/>
        <v>286</v>
      </c>
      <c r="Q457" s="25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112556</v>
      </c>
      <c r="K462" s="209">
        <f>K17</f>
        <v>161521</v>
      </c>
      <c r="L462" s="209">
        <f>L17</f>
        <v>3586868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95782</v>
      </c>
      <c r="K463" s="209">
        <f>K40</f>
        <v>155501</v>
      </c>
      <c r="L463" s="209">
        <f>L40</f>
        <v>3023291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103949</v>
      </c>
      <c r="K464" s="209">
        <f>K63</f>
        <v>136915</v>
      </c>
      <c r="L464" s="209">
        <f>L63</f>
        <v>3602822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107521</v>
      </c>
      <c r="K465" s="209">
        <f>K86</f>
        <v>85930</v>
      </c>
      <c r="L465" s="209">
        <f>L86</f>
        <v>4475203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96526</v>
      </c>
      <c r="K466" s="209">
        <f>K109</f>
        <v>116197</v>
      </c>
      <c r="L466" s="209">
        <f>L109</f>
        <v>4058090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100593</v>
      </c>
      <c r="K467" s="209">
        <f>K132</f>
        <v>89932</v>
      </c>
      <c r="L467" s="209">
        <f>L132</f>
        <v>3781051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107367</v>
      </c>
      <c r="K468" s="209">
        <f>K155</f>
        <v>179273</v>
      </c>
      <c r="L468" s="209">
        <f>L155</f>
        <v>3708712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105787</v>
      </c>
      <c r="K469" s="209">
        <f>K178</f>
        <v>177149</v>
      </c>
      <c r="L469" s="209">
        <f>L178</f>
        <v>4159255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121497</v>
      </c>
      <c r="K470" s="209">
        <f>K201</f>
        <v>196583</v>
      </c>
      <c r="L470" s="209">
        <f>L201</f>
        <v>4955323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119903</v>
      </c>
      <c r="K471" s="209">
        <f>K224</f>
        <v>200537</v>
      </c>
      <c r="L471" s="209">
        <f>L224</f>
        <v>3386616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132435</v>
      </c>
      <c r="K472" s="209">
        <f>K247</f>
        <v>213359</v>
      </c>
      <c r="L472" s="209">
        <f>L247</f>
        <v>3309637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134792</v>
      </c>
      <c r="K473" s="209">
        <f>K270</f>
        <v>218092</v>
      </c>
      <c r="L473" s="209">
        <f>L270</f>
        <v>3433236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190110</v>
      </c>
      <c r="K478" s="209">
        <f>K18</f>
        <v>169802</v>
      </c>
      <c r="L478" s="209">
        <f>L18</f>
        <v>4875918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167290</v>
      </c>
      <c r="K479" s="209">
        <f>K41</f>
        <v>163232</v>
      </c>
      <c r="L479" s="209">
        <f>L41</f>
        <v>4048589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163147</v>
      </c>
      <c r="K480" s="209">
        <f>K64</f>
        <v>143158</v>
      </c>
      <c r="L480" s="209">
        <f>L64</f>
        <v>4536231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167760</v>
      </c>
      <c r="K481" s="209">
        <f>K87</f>
        <v>92378</v>
      </c>
      <c r="L481" s="209">
        <f>L87</f>
        <v>5399046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161354</v>
      </c>
      <c r="K482" s="209">
        <f>K110</f>
        <v>123390</v>
      </c>
      <c r="L482" s="209">
        <f>L110</f>
        <v>5008382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151825</v>
      </c>
      <c r="K483" s="209">
        <f>K133</f>
        <v>95501</v>
      </c>
      <c r="L483" s="209">
        <f>L133</f>
        <v>4604459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152429</v>
      </c>
      <c r="K484" s="209">
        <f>K156</f>
        <v>183988</v>
      </c>
      <c r="L484" s="209">
        <f>L156</f>
        <v>4503496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162611</v>
      </c>
      <c r="K485" s="209">
        <f>K179</f>
        <v>183387</v>
      </c>
      <c r="L485" s="209">
        <f>L179</f>
        <v>5119204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183919</v>
      </c>
      <c r="K486" s="209">
        <f>K202</f>
        <v>203451</v>
      </c>
      <c r="L486" s="209">
        <f>L202</f>
        <v>6005097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184433</v>
      </c>
      <c r="K487" s="209">
        <f>K225</f>
        <v>207583</v>
      </c>
      <c r="L487" s="209">
        <f>L225</f>
        <v>4335639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190282</v>
      </c>
      <c r="K488" s="209">
        <f>K248</f>
        <v>219658</v>
      </c>
      <c r="L488" s="209">
        <f>L248</f>
        <v>4146024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202613</v>
      </c>
      <c r="K489" s="209">
        <f>K271</f>
        <v>225404</v>
      </c>
      <c r="L489" s="209">
        <f>L271</f>
        <v>4547092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0" type="noConversion"/>
  <printOptions horizontalCentered="1"/>
  <pageMargins left="0.18" right="0.16" top="2.0299999999999998" bottom="0.54" header="0.6" footer="0.36"/>
  <pageSetup scale="68" orientation="landscape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www.dep.state.fl.us/geology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5" manualBreakCount="15">
    <brk id="23" max="15" man="1"/>
    <brk id="46" max="15" man="1"/>
    <brk id="69" max="15" man="1"/>
    <brk id="92" max="15" man="1"/>
    <brk id="115" max="15" man="1"/>
    <brk id="138" max="15" man="1"/>
    <brk id="161" max="15" man="1"/>
    <brk id="184" max="15" man="1"/>
    <brk id="207" max="15" man="1"/>
    <brk id="230" max="15" man="1"/>
    <brk id="253" max="15" man="1"/>
    <brk id="276" max="15" man="1"/>
    <brk id="299" max="15" man="1"/>
    <brk id="340" max="15" man="1"/>
    <brk id="384" max="15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CE8E-1B74-483C-939E-8D1FE07A5D58}">
  <sheetPr>
    <tabColor theme="0"/>
  </sheetPr>
  <dimension ref="A1:S490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1.85546875" style="25" customWidth="1"/>
    <col min="4" max="5" width="8.5703125" style="25" customWidth="1"/>
    <col min="6" max="6" width="9.28515625" style="25" bestFit="1" customWidth="1"/>
    <col min="7" max="7" width="7.42578125" style="25" customWidth="1"/>
    <col min="8" max="8" width="10" style="25" customWidth="1"/>
    <col min="9" max="9" width="7.28515625" style="25" customWidth="1"/>
    <col min="10" max="10" width="10.85546875" style="25" bestFit="1" customWidth="1"/>
    <col min="11" max="11" width="10.28515625" style="25" customWidth="1"/>
    <col min="12" max="12" width="11.285156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s="11" customFormat="1" ht="23.25" x14ac:dyDescent="0.35">
      <c r="A1" s="120">
        <v>38721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</row>
    <row r="2" spans="1:16" s="11" customFormat="1" ht="18.75" customHeight="1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</row>
    <row r="3" spans="1:16" s="11" customFormat="1" ht="12.75" customHeight="1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7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</row>
    <row r="4" spans="1:16" s="11" customFormat="1" ht="18.75" customHeight="1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145">
        <f t="shared" ref="I4:I11" si="0">SUM(D4:H4)</f>
        <v>2</v>
      </c>
      <c r="J4" s="48">
        <v>1032</v>
      </c>
      <c r="K4" s="48">
        <v>95</v>
      </c>
      <c r="L4" s="48">
        <v>95280</v>
      </c>
      <c r="M4" s="49"/>
      <c r="N4" s="50">
        <f>'2005 '!N257+(J4/1000)</f>
        <v>18498.62200000001</v>
      </c>
      <c r="O4" s="50">
        <f>'2005 '!O257+(K4/1000)</f>
        <v>1829.4780000000005</v>
      </c>
      <c r="P4" s="51"/>
    </row>
    <row r="5" spans="1:16" s="11" customFormat="1" ht="14.25" customHeight="1" x14ac:dyDescent="0.2">
      <c r="A5" s="42" t="s">
        <v>106</v>
      </c>
      <c r="B5" s="43"/>
      <c r="C5" s="44"/>
      <c r="D5" s="45">
        <v>4</v>
      </c>
      <c r="E5" s="46">
        <v>0</v>
      </c>
      <c r="F5" s="46">
        <v>2</v>
      </c>
      <c r="G5" s="46">
        <v>0</v>
      </c>
      <c r="H5" s="46">
        <v>0</v>
      </c>
      <c r="I5" s="47">
        <f t="shared" si="0"/>
        <v>6</v>
      </c>
      <c r="J5" s="48">
        <v>26612</v>
      </c>
      <c r="K5" s="48">
        <v>2347</v>
      </c>
      <c r="L5" s="48">
        <v>490059</v>
      </c>
      <c r="M5" s="52"/>
      <c r="N5" s="50">
        <f>'2005 '!N258+(J5/1000)</f>
        <v>46549.144000000008</v>
      </c>
      <c r="O5" s="50">
        <f>'2005 '!O258+(K5/1000)</f>
        <v>3694.8700000000026</v>
      </c>
      <c r="P5" s="53"/>
    </row>
    <row r="6" spans="1:16" s="11" customFormat="1" ht="14.25" customHeight="1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40</v>
      </c>
      <c r="K6" s="48">
        <v>0</v>
      </c>
      <c r="L6" s="48">
        <v>0</v>
      </c>
      <c r="M6" s="52"/>
      <c r="N6" s="50">
        <f>'2005 '!N259+(J6/1000)</f>
        <v>292.54499999999985</v>
      </c>
      <c r="O6" s="50">
        <f>'2005 '!O259+(K6/1000)</f>
        <v>0</v>
      </c>
      <c r="P6" s="53"/>
    </row>
    <row r="7" spans="1:16" s="11" customFormat="1" ht="14.25" customHeight="1" x14ac:dyDescent="0.2">
      <c r="A7" s="42" t="s">
        <v>107</v>
      </c>
      <c r="B7" s="43"/>
      <c r="C7" s="44"/>
      <c r="D7" s="45">
        <v>4</v>
      </c>
      <c r="E7" s="46">
        <v>0</v>
      </c>
      <c r="F7" s="46">
        <v>1</v>
      </c>
      <c r="G7" s="46">
        <v>1</v>
      </c>
      <c r="H7" s="46">
        <v>3</v>
      </c>
      <c r="I7" s="47">
        <f t="shared" si="0"/>
        <v>9</v>
      </c>
      <c r="J7" s="48">
        <v>12469</v>
      </c>
      <c r="K7" s="48">
        <v>1272</v>
      </c>
      <c r="L7" s="48">
        <v>188905</v>
      </c>
      <c r="M7" s="52"/>
      <c r="N7" s="50">
        <f>'2005 '!N260+(J7/1000)</f>
        <v>12591.235000000001</v>
      </c>
      <c r="O7" s="50">
        <f>'2005 '!O260+(K7/1000)</f>
        <v>1082.4859999999994</v>
      </c>
      <c r="P7" s="53"/>
    </row>
    <row r="8" spans="1:16" s="11" customFormat="1" ht="14.25" customHeight="1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2847</v>
      </c>
      <c r="K8" s="48">
        <v>347</v>
      </c>
      <c r="L8" s="48">
        <v>81629</v>
      </c>
      <c r="M8" s="52"/>
      <c r="N8" s="50">
        <f>'2005 '!N261+(J8/1000)</f>
        <v>5834.0120000000024</v>
      </c>
      <c r="O8" s="50">
        <f>'2005 '!O261+(K8/1000)</f>
        <v>604.10699999999974</v>
      </c>
      <c r="P8" s="53"/>
    </row>
    <row r="9" spans="1:16" s="11" customFormat="1" ht="14.25" customHeight="1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'2005 '!N262+(J9/1000)</f>
        <v>1518.1</v>
      </c>
      <c r="O9" s="50">
        <f>'2005 '!O262+(K9/1000)</f>
        <v>10</v>
      </c>
      <c r="P9" s="53"/>
    </row>
    <row r="10" spans="1:16" s="11" customFormat="1" ht="14.25" customHeight="1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1</v>
      </c>
      <c r="H10" s="46">
        <v>3</v>
      </c>
      <c r="I10" s="47">
        <f t="shared" si="0"/>
        <v>10</v>
      </c>
      <c r="J10" s="48">
        <v>36929</v>
      </c>
      <c r="K10" s="48">
        <v>4721</v>
      </c>
      <c r="L10" s="48">
        <v>374941</v>
      </c>
      <c r="M10" s="52"/>
      <c r="N10" s="50">
        <f>'2005 '!N263+(J10/1000)</f>
        <v>17102.879000000008</v>
      </c>
      <c r="O10" s="50">
        <f>'2005 '!O263+(K10/1000)</f>
        <v>2077.94</v>
      </c>
      <c r="P10" s="53"/>
    </row>
    <row r="11" spans="1:16" s="11" customFormat="1" ht="14.25" customHeight="1" x14ac:dyDescent="0.2">
      <c r="A11" s="42" t="s">
        <v>111</v>
      </c>
      <c r="B11" s="43"/>
      <c r="C11" s="44"/>
      <c r="D11" s="45">
        <v>2</v>
      </c>
      <c r="E11" s="46">
        <v>0</v>
      </c>
      <c r="F11" s="46">
        <v>0</v>
      </c>
      <c r="G11" s="46">
        <v>1</v>
      </c>
      <c r="H11" s="46">
        <v>0</v>
      </c>
      <c r="I11" s="55">
        <f t="shared" si="0"/>
        <v>3</v>
      </c>
      <c r="J11" s="48">
        <v>2719</v>
      </c>
      <c r="K11" s="56">
        <v>0</v>
      </c>
      <c r="L11" s="56">
        <v>6067</v>
      </c>
      <c r="M11" s="57"/>
      <c r="N11" s="50">
        <f>'2005 '!N264+(J11/1000)</f>
        <v>1364.373</v>
      </c>
      <c r="O11" s="50">
        <f>'2005 '!O264+(K11/1000)</f>
        <v>0.29799999999999999</v>
      </c>
      <c r="P11" s="58"/>
    </row>
    <row r="12" spans="1:16" s="232" customFormat="1" ht="27.75" customHeight="1" x14ac:dyDescent="0.2">
      <c r="A12" s="59"/>
      <c r="B12" s="60"/>
      <c r="C12" s="61" t="s">
        <v>77</v>
      </c>
      <c r="D12" s="62">
        <f t="shared" ref="D12:L12" si="1">SUM(D4:D11)</f>
        <v>18</v>
      </c>
      <c r="E12" s="62">
        <f t="shared" si="1"/>
        <v>0</v>
      </c>
      <c r="F12" s="62">
        <f t="shared" si="1"/>
        <v>7</v>
      </c>
      <c r="G12" s="62">
        <f t="shared" si="1"/>
        <v>4</v>
      </c>
      <c r="H12" s="62">
        <f t="shared" si="1"/>
        <v>6</v>
      </c>
      <c r="I12" s="85">
        <f t="shared" si="1"/>
        <v>35</v>
      </c>
      <c r="J12" s="64">
        <f t="shared" si="1"/>
        <v>82648</v>
      </c>
      <c r="K12" s="65">
        <f t="shared" si="1"/>
        <v>8782</v>
      </c>
      <c r="L12" s="66">
        <f t="shared" si="1"/>
        <v>1236881</v>
      </c>
      <c r="M12" s="67"/>
      <c r="N12" s="68">
        <f>SUM(N4:N11)</f>
        <v>103750.91000000005</v>
      </c>
      <c r="O12" s="69">
        <f>SUM(O4:O11)</f>
        <v>9299.1790000000037</v>
      </c>
      <c r="P12" s="70"/>
    </row>
    <row r="13" spans="1:16" s="11" customFormat="1" ht="18.75" customHeight="1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146"/>
      <c r="K13" s="77"/>
      <c r="L13" s="77"/>
      <c r="M13" s="50"/>
      <c r="N13" s="83"/>
      <c r="O13" s="50"/>
      <c r="P13" s="53"/>
    </row>
    <row r="14" spans="1:16" s="11" customFormat="1" ht="14.25" customHeight="1" x14ac:dyDescent="0.2">
      <c r="A14" s="79" t="s">
        <v>112</v>
      </c>
      <c r="B14" s="80"/>
      <c r="C14" s="81"/>
      <c r="D14" s="45">
        <v>26</v>
      </c>
      <c r="E14" s="46">
        <v>19</v>
      </c>
      <c r="F14" s="46">
        <v>1</v>
      </c>
      <c r="G14" s="46">
        <v>58</v>
      </c>
      <c r="H14" s="46">
        <v>0</v>
      </c>
      <c r="I14" s="47">
        <f>SUM(D14:H14)</f>
        <v>104</v>
      </c>
      <c r="J14" s="230">
        <v>109397</v>
      </c>
      <c r="K14" s="82">
        <v>151271</v>
      </c>
      <c r="L14" s="82">
        <v>3131401</v>
      </c>
      <c r="M14" s="50"/>
      <c r="N14" s="83">
        <f>'2005 '!N267+(J14/1000)</f>
        <v>417472.5740000002</v>
      </c>
      <c r="O14" s="50">
        <f>'2005 '!O267+(K14/1000)</f>
        <v>554693.92400000046</v>
      </c>
      <c r="P14" s="53"/>
    </row>
    <row r="15" spans="1:16" s="11" customFormat="1" ht="14.25" customHeight="1" x14ac:dyDescent="0.2">
      <c r="A15" s="79" t="s">
        <v>113</v>
      </c>
      <c r="B15" s="80"/>
      <c r="C15" s="81"/>
      <c r="D15" s="45">
        <v>8</v>
      </c>
      <c r="E15" s="46">
        <v>7</v>
      </c>
      <c r="F15" s="46">
        <v>1</v>
      </c>
      <c r="G15" s="46">
        <v>7</v>
      </c>
      <c r="H15" s="46">
        <v>1</v>
      </c>
      <c r="I15" s="47">
        <f>SUM(D15:H15)</f>
        <v>24</v>
      </c>
      <c r="J15" s="230">
        <v>7450</v>
      </c>
      <c r="K15" s="82">
        <v>22049</v>
      </c>
      <c r="L15" s="82">
        <v>477245</v>
      </c>
      <c r="M15" s="50"/>
      <c r="N15" s="83">
        <f>'2005 '!N268+(J15/1000)</f>
        <v>58275.879000000001</v>
      </c>
      <c r="O15" s="50">
        <f>'2005 '!O268+(K15/1000)</f>
        <v>61311.127000000008</v>
      </c>
      <c r="P15" s="53"/>
    </row>
    <row r="16" spans="1:16" s="11" customFormat="1" ht="14.25" customHeight="1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31">
        <v>0</v>
      </c>
      <c r="K16" s="219">
        <v>0</v>
      </c>
      <c r="L16" s="219">
        <v>0</v>
      </c>
      <c r="M16" s="147"/>
      <c r="N16" s="220">
        <f>'2005 '!N269+(J16/1000)</f>
        <v>440.19599999999997</v>
      </c>
      <c r="O16" s="50">
        <f>'2005 '!O269+(K16/1000)</f>
        <v>162.18400000000008</v>
      </c>
      <c r="P16" s="58"/>
    </row>
    <row r="17" spans="1:16" s="232" customFormat="1" ht="30" customHeight="1" x14ac:dyDescent="0.2">
      <c r="A17" s="59"/>
      <c r="B17" s="60"/>
      <c r="C17" s="61" t="s">
        <v>78</v>
      </c>
      <c r="D17" s="84">
        <f t="shared" ref="D17:L17" si="2">SUM(D14:D16)</f>
        <v>34</v>
      </c>
      <c r="E17" s="62">
        <f t="shared" si="2"/>
        <v>26</v>
      </c>
      <c r="F17" s="62">
        <f t="shared" si="2"/>
        <v>2</v>
      </c>
      <c r="G17" s="62">
        <f t="shared" si="2"/>
        <v>68</v>
      </c>
      <c r="H17" s="62">
        <f t="shared" si="2"/>
        <v>1</v>
      </c>
      <c r="I17" s="85">
        <f t="shared" si="2"/>
        <v>131</v>
      </c>
      <c r="J17" s="64">
        <f t="shared" si="2"/>
        <v>116847</v>
      </c>
      <c r="K17" s="65">
        <f t="shared" si="2"/>
        <v>173320</v>
      </c>
      <c r="L17" s="66">
        <f t="shared" si="2"/>
        <v>3608646</v>
      </c>
      <c r="M17" s="67"/>
      <c r="N17" s="221">
        <f>SUM(N14:N16)</f>
        <v>476188.64900000021</v>
      </c>
      <c r="O17" s="69">
        <f>SUM(O14:O16)</f>
        <v>616167.23500000045</v>
      </c>
      <c r="P17" s="70"/>
    </row>
    <row r="18" spans="1:16" s="232" customFormat="1" ht="31.5" customHeight="1" x14ac:dyDescent="0.2">
      <c r="A18" s="86"/>
      <c r="B18" s="87" t="s">
        <v>79</v>
      </c>
      <c r="C18" s="88"/>
      <c r="D18" s="90">
        <f t="shared" ref="D18:L18" si="3">D12+D17</f>
        <v>52</v>
      </c>
      <c r="E18" s="90">
        <f t="shared" si="3"/>
        <v>26</v>
      </c>
      <c r="F18" s="90">
        <f t="shared" si="3"/>
        <v>9</v>
      </c>
      <c r="G18" s="90">
        <f t="shared" si="3"/>
        <v>72</v>
      </c>
      <c r="H18" s="90">
        <f t="shared" si="3"/>
        <v>7</v>
      </c>
      <c r="I18" s="91">
        <f t="shared" si="3"/>
        <v>166</v>
      </c>
      <c r="J18" s="92">
        <f t="shared" si="3"/>
        <v>199495</v>
      </c>
      <c r="K18" s="93">
        <f t="shared" si="3"/>
        <v>182102</v>
      </c>
      <c r="L18" s="93">
        <f t="shared" si="3"/>
        <v>4845527</v>
      </c>
      <c r="M18" s="94"/>
      <c r="N18" s="95">
        <f>N12+N17</f>
        <v>579939.55900000024</v>
      </c>
      <c r="O18" s="94">
        <f>O12+O17</f>
        <v>625466.41400000046</v>
      </c>
      <c r="P18" s="96"/>
    </row>
    <row r="19" spans="1:16" s="11" customFormat="1" ht="27.75" customHeight="1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</row>
    <row r="20" spans="1:16" s="11" customFormat="1" ht="27.75" customHeight="1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</row>
    <row r="21" spans="1:16" s="11" customFormat="1" ht="21.75" customHeight="1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</row>
    <row r="22" spans="1:16" s="11" customFormat="1" ht="21.75" customHeight="1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</row>
    <row r="23" spans="1:16" s="11" customFormat="1" ht="24.75" customHeight="1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597398.55900000024</v>
      </c>
      <c r="O23" s="121">
        <f>O18+O19</f>
        <v>631446.41400000046</v>
      </c>
      <c r="P23" s="119"/>
    </row>
    <row r="24" spans="1:16" s="11" customFormat="1" ht="23.25" x14ac:dyDescent="0.35">
      <c r="A24" s="120">
        <f>A1+31</f>
        <v>38752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</row>
    <row r="25" spans="1:16" s="11" customFormat="1" ht="18.75" customHeight="1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</row>
    <row r="26" spans="1:16" s="11" customFormat="1" ht="12.75" customHeight="1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</row>
    <row r="27" spans="1:16" s="11" customFormat="1" ht="18.75" customHeight="1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145">
        <f t="shared" ref="I27:I34" si="4">SUM(D27:H27)</f>
        <v>2</v>
      </c>
      <c r="J27" s="48">
        <v>880</v>
      </c>
      <c r="K27" s="48">
        <v>81</v>
      </c>
      <c r="L27" s="48">
        <v>80367</v>
      </c>
      <c r="M27" s="49"/>
      <c r="N27" s="50">
        <f t="shared" ref="N27:O34" si="5">N4+(J27/1000)</f>
        <v>18499.502000000011</v>
      </c>
      <c r="O27" s="50">
        <f>O4+(K27/1000)</f>
        <v>1829.5590000000004</v>
      </c>
      <c r="P27" s="51"/>
    </row>
    <row r="28" spans="1:16" s="11" customFormat="1" ht="14.25" customHeight="1" x14ac:dyDescent="0.2">
      <c r="A28" s="42" t="s">
        <v>106</v>
      </c>
      <c r="B28" s="43"/>
      <c r="C28" s="44"/>
      <c r="D28" s="45">
        <v>4</v>
      </c>
      <c r="E28" s="46">
        <v>0</v>
      </c>
      <c r="F28" s="46">
        <v>2</v>
      </c>
      <c r="G28" s="46">
        <v>0</v>
      </c>
      <c r="H28" s="46">
        <v>0</v>
      </c>
      <c r="I28" s="47">
        <f t="shared" si="4"/>
        <v>6</v>
      </c>
      <c r="J28" s="48">
        <v>19905</v>
      </c>
      <c r="K28" s="48">
        <v>1819</v>
      </c>
      <c r="L28" s="48">
        <v>382482</v>
      </c>
      <c r="M28" s="52"/>
      <c r="N28" s="50">
        <f t="shared" si="5"/>
        <v>46569.049000000006</v>
      </c>
      <c r="O28" s="50">
        <f t="shared" si="5"/>
        <v>3696.6890000000026</v>
      </c>
      <c r="P28" s="53"/>
    </row>
    <row r="29" spans="1:16" s="11" customFormat="1" ht="14.25" customHeight="1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37</v>
      </c>
      <c r="K29" s="48">
        <v>0</v>
      </c>
      <c r="L29" s="48">
        <v>0</v>
      </c>
      <c r="M29" s="52"/>
      <c r="N29" s="50">
        <f t="shared" si="5"/>
        <v>292.58199999999982</v>
      </c>
      <c r="O29" s="50">
        <f t="shared" si="5"/>
        <v>0</v>
      </c>
      <c r="P29" s="53"/>
    </row>
    <row r="30" spans="1:16" s="11" customFormat="1" ht="14.25" customHeight="1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1</v>
      </c>
      <c r="G30" s="46">
        <v>2</v>
      </c>
      <c r="H30" s="46">
        <v>3</v>
      </c>
      <c r="I30" s="47">
        <f t="shared" si="4"/>
        <v>9</v>
      </c>
      <c r="J30" s="48">
        <v>9913</v>
      </c>
      <c r="K30" s="48">
        <v>1052</v>
      </c>
      <c r="L30" s="48">
        <v>202336</v>
      </c>
      <c r="M30" s="52"/>
      <c r="N30" s="50">
        <f t="shared" si="5"/>
        <v>12601.148000000001</v>
      </c>
      <c r="O30" s="50">
        <f t="shared" si="5"/>
        <v>1083.5379999999993</v>
      </c>
      <c r="P30" s="53"/>
    </row>
    <row r="31" spans="1:16" s="11" customFormat="1" ht="14.25" customHeight="1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2702</v>
      </c>
      <c r="K31" s="48">
        <v>330</v>
      </c>
      <c r="L31" s="48">
        <v>81744</v>
      </c>
      <c r="M31" s="52"/>
      <c r="N31" s="50">
        <f t="shared" si="5"/>
        <v>5836.7140000000027</v>
      </c>
      <c r="O31" s="50">
        <f t="shared" si="5"/>
        <v>604.43699999999978</v>
      </c>
      <c r="P31" s="53"/>
    </row>
    <row r="32" spans="1:16" s="11" customFormat="1" ht="14.25" customHeight="1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</row>
    <row r="33" spans="1:16" s="11" customFormat="1" ht="14.25" customHeight="1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1</v>
      </c>
      <c r="H33" s="46">
        <v>3</v>
      </c>
      <c r="I33" s="47">
        <f t="shared" si="4"/>
        <v>10</v>
      </c>
      <c r="J33" s="48">
        <v>33390</v>
      </c>
      <c r="K33" s="48">
        <v>4267</v>
      </c>
      <c r="L33" s="48">
        <v>347971</v>
      </c>
      <c r="M33" s="52"/>
      <c r="N33" s="50">
        <f t="shared" si="5"/>
        <v>17136.269000000008</v>
      </c>
      <c r="O33" s="50">
        <f t="shared" si="5"/>
        <v>2082.2069999999999</v>
      </c>
      <c r="P33" s="53"/>
    </row>
    <row r="34" spans="1:16" s="11" customFormat="1" ht="14.25" customHeight="1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2</v>
      </c>
      <c r="H34" s="46">
        <v>0</v>
      </c>
      <c r="I34" s="55">
        <f t="shared" si="4"/>
        <v>4</v>
      </c>
      <c r="J34" s="48">
        <v>2205</v>
      </c>
      <c r="K34" s="56">
        <v>0</v>
      </c>
      <c r="L34" s="56">
        <v>5495</v>
      </c>
      <c r="M34" s="57"/>
      <c r="N34" s="50">
        <f t="shared" si="5"/>
        <v>1366.578</v>
      </c>
      <c r="O34" s="50">
        <f t="shared" si="5"/>
        <v>0.29799999999999999</v>
      </c>
      <c r="P34" s="58"/>
    </row>
    <row r="35" spans="1:16" s="232" customFormat="1" ht="27.75" customHeight="1" x14ac:dyDescent="0.2">
      <c r="A35" s="59"/>
      <c r="B35" s="60"/>
      <c r="C35" s="61" t="s">
        <v>77</v>
      </c>
      <c r="D35" s="62">
        <f t="shared" ref="D35:L35" si="6">SUM(D27:D34)</f>
        <v>17</v>
      </c>
      <c r="E35" s="62">
        <f t="shared" si="6"/>
        <v>0</v>
      </c>
      <c r="F35" s="62">
        <f t="shared" si="6"/>
        <v>7</v>
      </c>
      <c r="G35" s="62">
        <f t="shared" si="6"/>
        <v>6</v>
      </c>
      <c r="H35" s="62">
        <f t="shared" si="6"/>
        <v>6</v>
      </c>
      <c r="I35" s="85">
        <f t="shared" si="6"/>
        <v>36</v>
      </c>
      <c r="J35" s="64">
        <f t="shared" si="6"/>
        <v>69032</v>
      </c>
      <c r="K35" s="65">
        <f t="shared" si="6"/>
        <v>7549</v>
      </c>
      <c r="L35" s="66">
        <f t="shared" si="6"/>
        <v>1100395</v>
      </c>
      <c r="M35" s="67"/>
      <c r="N35" s="68">
        <f>SUM(N27:N34)</f>
        <v>103819.94200000002</v>
      </c>
      <c r="O35" s="69">
        <f>SUM(O27:O34)</f>
        <v>9306.7280000000028</v>
      </c>
      <c r="P35" s="70"/>
    </row>
    <row r="36" spans="1:16" s="11" customFormat="1" ht="18.75" customHeight="1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</row>
    <row r="37" spans="1:16" s="11" customFormat="1" ht="14.25" customHeight="1" x14ac:dyDescent="0.2">
      <c r="A37" s="79" t="s">
        <v>112</v>
      </c>
      <c r="B37" s="80"/>
      <c r="C37" s="81"/>
      <c r="D37" s="45">
        <v>26</v>
      </c>
      <c r="E37" s="46">
        <v>17</v>
      </c>
      <c r="F37" s="46">
        <v>4</v>
      </c>
      <c r="G37" s="46">
        <v>57</v>
      </c>
      <c r="H37" s="46">
        <v>0</v>
      </c>
      <c r="I37" s="47">
        <f>SUM(D37:H37)</f>
        <v>104</v>
      </c>
      <c r="J37" s="230">
        <v>103680</v>
      </c>
      <c r="K37" s="82">
        <v>149248</v>
      </c>
      <c r="L37" s="82">
        <v>2971405</v>
      </c>
      <c r="M37" s="50"/>
      <c r="N37" s="83">
        <f t="shared" ref="N37:O39" si="7">N14+(J37/1000)</f>
        <v>417576.25400000019</v>
      </c>
      <c r="O37" s="50">
        <f t="shared" si="7"/>
        <v>554843.17200000049</v>
      </c>
      <c r="P37" s="53"/>
    </row>
    <row r="38" spans="1:16" s="11" customFormat="1" ht="14.25" customHeight="1" x14ac:dyDescent="0.2">
      <c r="A38" s="79" t="s">
        <v>113</v>
      </c>
      <c r="B38" s="80"/>
      <c r="C38" s="81"/>
      <c r="D38" s="45">
        <v>8</v>
      </c>
      <c r="E38" s="46">
        <v>8</v>
      </c>
      <c r="F38" s="46">
        <v>1</v>
      </c>
      <c r="G38" s="46">
        <v>6</v>
      </c>
      <c r="H38" s="46">
        <v>1</v>
      </c>
      <c r="I38" s="47">
        <f>SUM(D38:H38)</f>
        <v>24</v>
      </c>
      <c r="J38" s="230">
        <v>7123</v>
      </c>
      <c r="K38" s="82">
        <v>21300</v>
      </c>
      <c r="L38" s="82">
        <v>436651</v>
      </c>
      <c r="M38" s="50"/>
      <c r="N38" s="83">
        <f t="shared" si="7"/>
        <v>58283.002</v>
      </c>
      <c r="O38" s="50">
        <f t="shared" si="7"/>
        <v>61332.427000000011</v>
      </c>
      <c r="P38" s="53"/>
    </row>
    <row r="39" spans="1:16" s="11" customFormat="1" ht="14.25" customHeight="1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0</v>
      </c>
      <c r="M39" s="147"/>
      <c r="N39" s="220">
        <f t="shared" si="7"/>
        <v>440.19599999999997</v>
      </c>
      <c r="O39" s="50">
        <f t="shared" si="7"/>
        <v>162.18400000000008</v>
      </c>
      <c r="P39" s="58"/>
    </row>
    <row r="40" spans="1:16" s="232" customFormat="1" ht="30" customHeight="1" x14ac:dyDescent="0.2">
      <c r="A40" s="59"/>
      <c r="B40" s="60"/>
      <c r="C40" s="61" t="s">
        <v>78</v>
      </c>
      <c r="D40" s="84">
        <f t="shared" ref="D40:L40" si="8">SUM(D37:D39)</f>
        <v>34</v>
      </c>
      <c r="E40" s="62">
        <f t="shared" si="8"/>
        <v>25</v>
      </c>
      <c r="F40" s="62">
        <f t="shared" si="8"/>
        <v>5</v>
      </c>
      <c r="G40" s="62">
        <f t="shared" si="8"/>
        <v>66</v>
      </c>
      <c r="H40" s="62">
        <f t="shared" si="8"/>
        <v>1</v>
      </c>
      <c r="I40" s="85">
        <f t="shared" si="8"/>
        <v>131</v>
      </c>
      <c r="J40" s="64">
        <f t="shared" si="8"/>
        <v>110803</v>
      </c>
      <c r="K40" s="65">
        <f t="shared" si="8"/>
        <v>170548</v>
      </c>
      <c r="L40" s="66">
        <f t="shared" si="8"/>
        <v>3408056</v>
      </c>
      <c r="M40" s="67"/>
      <c r="N40" s="221">
        <f>SUM(N37:N39)</f>
        <v>476299.45200000016</v>
      </c>
      <c r="O40" s="69">
        <f>SUM(O37:O39)</f>
        <v>616337.78300000052</v>
      </c>
      <c r="P40" s="70"/>
    </row>
    <row r="41" spans="1:16" s="232" customFormat="1" ht="31.5" customHeight="1" x14ac:dyDescent="0.2">
      <c r="A41" s="86"/>
      <c r="B41" s="87" t="s">
        <v>79</v>
      </c>
      <c r="C41" s="88"/>
      <c r="D41" s="90">
        <f t="shared" ref="D41:L41" si="9">D35+D40</f>
        <v>51</v>
      </c>
      <c r="E41" s="90">
        <f t="shared" si="9"/>
        <v>25</v>
      </c>
      <c r="F41" s="90">
        <f t="shared" si="9"/>
        <v>12</v>
      </c>
      <c r="G41" s="90">
        <f t="shared" si="9"/>
        <v>72</v>
      </c>
      <c r="H41" s="90">
        <f t="shared" si="9"/>
        <v>7</v>
      </c>
      <c r="I41" s="91">
        <f t="shared" si="9"/>
        <v>167</v>
      </c>
      <c r="J41" s="92">
        <f t="shared" si="9"/>
        <v>179835</v>
      </c>
      <c r="K41" s="93">
        <f t="shared" si="9"/>
        <v>178097</v>
      </c>
      <c r="L41" s="93">
        <f t="shared" si="9"/>
        <v>4508451</v>
      </c>
      <c r="M41" s="94"/>
      <c r="N41" s="95">
        <f>N35+N40</f>
        <v>580119.3940000002</v>
      </c>
      <c r="O41" s="94">
        <f>O35+O40</f>
        <v>625644.51100000052</v>
      </c>
      <c r="P41" s="96"/>
    </row>
    <row r="42" spans="1:16" s="11" customFormat="1" ht="27.75" customHeight="1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</row>
    <row r="43" spans="1:16" s="11" customFormat="1" ht="27.75" customHeight="1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</row>
    <row r="44" spans="1:16" s="11" customFormat="1" ht="21.75" customHeight="1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</row>
    <row r="45" spans="1:16" s="11" customFormat="1" ht="21.75" customHeight="1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</row>
    <row r="46" spans="1:16" s="11" customFormat="1" ht="24.75" customHeight="1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597578.3940000002</v>
      </c>
      <c r="O46" s="121">
        <f>O41+O42</f>
        <v>631624.51100000052</v>
      </c>
      <c r="P46" s="119"/>
    </row>
    <row r="47" spans="1:16" s="11" customFormat="1" ht="23.25" x14ac:dyDescent="0.35">
      <c r="A47" s="120">
        <f>A24+31</f>
        <v>38783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</row>
    <row r="48" spans="1:16" s="11" customFormat="1" ht="18.75" customHeight="1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</row>
    <row r="49" spans="1:16" s="11" customFormat="1" ht="12.75" customHeight="1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7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</row>
    <row r="50" spans="1:16" s="11" customFormat="1" ht="18.75" customHeight="1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145">
        <f t="shared" ref="I50:I57" si="10">SUM(D50:H50)</f>
        <v>2</v>
      </c>
      <c r="J50" s="48">
        <v>1069</v>
      </c>
      <c r="K50" s="48">
        <v>98</v>
      </c>
      <c r="L50" s="48">
        <v>96996</v>
      </c>
      <c r="M50" s="49"/>
      <c r="N50" s="50">
        <f t="shared" ref="N50:O57" si="11">N27+(J50/1000)</f>
        <v>18500.571000000011</v>
      </c>
      <c r="O50" s="50">
        <f t="shared" si="11"/>
        <v>1829.6570000000004</v>
      </c>
      <c r="P50" s="51"/>
    </row>
    <row r="51" spans="1:16" s="11" customFormat="1" ht="14.25" customHeight="1" x14ac:dyDescent="0.2">
      <c r="A51" s="42" t="s">
        <v>106</v>
      </c>
      <c r="B51" s="43"/>
      <c r="C51" s="44"/>
      <c r="D51" s="45">
        <v>4</v>
      </c>
      <c r="E51" s="46">
        <v>0</v>
      </c>
      <c r="F51" s="46">
        <v>2</v>
      </c>
      <c r="G51" s="46">
        <v>0</v>
      </c>
      <c r="H51" s="46">
        <v>0</v>
      </c>
      <c r="I51" s="47">
        <f t="shared" si="10"/>
        <v>6</v>
      </c>
      <c r="J51" s="48">
        <v>25634</v>
      </c>
      <c r="K51" s="48">
        <v>0</v>
      </c>
      <c r="L51" s="48">
        <v>0</v>
      </c>
      <c r="M51" s="52"/>
      <c r="N51" s="50">
        <f t="shared" si="11"/>
        <v>46594.683000000005</v>
      </c>
      <c r="O51" s="50">
        <f t="shared" si="11"/>
        <v>3696.6890000000026</v>
      </c>
      <c r="P51" s="53"/>
    </row>
    <row r="52" spans="1:16" s="11" customFormat="1" ht="14.25" customHeight="1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32</v>
      </c>
      <c r="K52" s="48">
        <v>0</v>
      </c>
      <c r="L52" s="48">
        <v>0</v>
      </c>
      <c r="M52" s="52"/>
      <c r="N52" s="50">
        <f t="shared" si="11"/>
        <v>292.61399999999981</v>
      </c>
      <c r="O52" s="50">
        <f t="shared" si="11"/>
        <v>0</v>
      </c>
      <c r="P52" s="53"/>
    </row>
    <row r="53" spans="1:16" s="11" customFormat="1" ht="14.25" customHeight="1" x14ac:dyDescent="0.2">
      <c r="A53" s="42" t="s">
        <v>107</v>
      </c>
      <c r="B53" s="43"/>
      <c r="C53" s="44"/>
      <c r="D53" s="45">
        <v>4</v>
      </c>
      <c r="E53" s="46">
        <v>0</v>
      </c>
      <c r="F53" s="46">
        <v>1</v>
      </c>
      <c r="G53" s="46">
        <v>1</v>
      </c>
      <c r="H53" s="46">
        <v>3</v>
      </c>
      <c r="I53" s="47">
        <f t="shared" si="10"/>
        <v>9</v>
      </c>
      <c r="J53" s="48">
        <v>11570</v>
      </c>
      <c r="K53" s="48">
        <v>1211</v>
      </c>
      <c r="L53" s="48">
        <v>251143</v>
      </c>
      <c r="M53" s="52"/>
      <c r="N53" s="50">
        <f t="shared" si="11"/>
        <v>12612.718000000001</v>
      </c>
      <c r="O53" s="50">
        <f t="shared" si="11"/>
        <v>1084.7489999999993</v>
      </c>
      <c r="P53" s="53"/>
    </row>
    <row r="54" spans="1:16" s="11" customFormat="1" ht="14.25" customHeight="1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2538</v>
      </c>
      <c r="K54" s="48">
        <v>310</v>
      </c>
      <c r="L54" s="48">
        <v>82233</v>
      </c>
      <c r="M54" s="52"/>
      <c r="N54" s="50">
        <f t="shared" si="11"/>
        <v>5839.2520000000022</v>
      </c>
      <c r="O54" s="50">
        <f t="shared" si="11"/>
        <v>604.74699999999973</v>
      </c>
      <c r="P54" s="53"/>
    </row>
    <row r="55" spans="1:16" s="11" customFormat="1" ht="14.25" customHeight="1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1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</row>
    <row r="56" spans="1:16" s="11" customFormat="1" ht="14.25" customHeight="1" x14ac:dyDescent="0.2">
      <c r="A56" s="42" t="s">
        <v>110</v>
      </c>
      <c r="B56" s="43"/>
      <c r="C56" s="44"/>
      <c r="D56" s="45">
        <v>4</v>
      </c>
      <c r="E56" s="46">
        <v>0</v>
      </c>
      <c r="F56" s="46">
        <v>1</v>
      </c>
      <c r="G56" s="46">
        <v>2</v>
      </c>
      <c r="H56" s="46">
        <v>3</v>
      </c>
      <c r="I56" s="47">
        <f t="shared" si="10"/>
        <v>10</v>
      </c>
      <c r="J56" s="48">
        <v>36620</v>
      </c>
      <c r="K56" s="48">
        <v>4693</v>
      </c>
      <c r="L56" s="48">
        <v>368660</v>
      </c>
      <c r="M56" s="52"/>
      <c r="N56" s="50">
        <f t="shared" si="11"/>
        <v>17172.889000000006</v>
      </c>
      <c r="O56" s="50">
        <f t="shared" si="11"/>
        <v>2086.9</v>
      </c>
      <c r="P56" s="53"/>
    </row>
    <row r="57" spans="1:16" s="11" customFormat="1" ht="14.25" customHeight="1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55">
        <f t="shared" si="10"/>
        <v>4</v>
      </c>
      <c r="J57" s="48">
        <v>2440</v>
      </c>
      <c r="K57" s="56">
        <v>0</v>
      </c>
      <c r="L57" s="56">
        <v>5587</v>
      </c>
      <c r="M57" s="57"/>
      <c r="N57" s="50">
        <f t="shared" si="11"/>
        <v>1369.018</v>
      </c>
      <c r="O57" s="50">
        <f t="shared" si="11"/>
        <v>0.29799999999999999</v>
      </c>
      <c r="P57" s="58"/>
    </row>
    <row r="58" spans="1:16" s="232" customFormat="1" ht="27.75" customHeight="1" x14ac:dyDescent="0.2">
      <c r="A58" s="59"/>
      <c r="B58" s="60"/>
      <c r="C58" s="61" t="s">
        <v>77</v>
      </c>
      <c r="D58" s="62">
        <f t="shared" ref="D58:L58" si="12">SUM(D50:D57)</f>
        <v>17</v>
      </c>
      <c r="E58" s="62">
        <f t="shared" si="12"/>
        <v>0</v>
      </c>
      <c r="F58" s="62">
        <f t="shared" si="12"/>
        <v>7</v>
      </c>
      <c r="G58" s="62">
        <f t="shared" si="12"/>
        <v>6</v>
      </c>
      <c r="H58" s="62">
        <f t="shared" si="12"/>
        <v>6</v>
      </c>
      <c r="I58" s="85">
        <f t="shared" si="12"/>
        <v>36</v>
      </c>
      <c r="J58" s="64">
        <f t="shared" si="12"/>
        <v>79903</v>
      </c>
      <c r="K58" s="65">
        <f t="shared" si="12"/>
        <v>6312</v>
      </c>
      <c r="L58" s="66">
        <f t="shared" si="12"/>
        <v>804619</v>
      </c>
      <c r="M58" s="67"/>
      <c r="N58" s="68">
        <f>SUM(N50:N57)</f>
        <v>103899.84500000003</v>
      </c>
      <c r="O58" s="69">
        <f>SUM(O50:O57)</f>
        <v>9313.0400000000027</v>
      </c>
      <c r="P58" s="70"/>
    </row>
    <row r="59" spans="1:16" s="11" customFormat="1" ht="18.75" customHeight="1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</row>
    <row r="60" spans="1:16" s="11" customFormat="1" ht="14.25" customHeight="1" x14ac:dyDescent="0.2">
      <c r="A60" s="79" t="s">
        <v>112</v>
      </c>
      <c r="B60" s="80"/>
      <c r="C60" s="81"/>
      <c r="D60" s="45">
        <v>27</v>
      </c>
      <c r="E60" s="46">
        <v>17</v>
      </c>
      <c r="F60" s="46">
        <v>4</v>
      </c>
      <c r="G60" s="46">
        <v>56</v>
      </c>
      <c r="H60" s="46">
        <v>0</v>
      </c>
      <c r="I60" s="47">
        <f>SUM(D60:H60)</f>
        <v>104</v>
      </c>
      <c r="J60" s="230">
        <v>111233</v>
      </c>
      <c r="K60" s="82">
        <v>177172</v>
      </c>
      <c r="L60" s="82">
        <v>3403234</v>
      </c>
      <c r="M60" s="50"/>
      <c r="N60" s="83">
        <f t="shared" ref="N60:O62" si="13">N37+(J60/1000)</f>
        <v>417687.4870000002</v>
      </c>
      <c r="O60" s="50">
        <f t="shared" si="13"/>
        <v>555020.34400000051</v>
      </c>
      <c r="P60" s="53"/>
    </row>
    <row r="61" spans="1:16" s="11" customFormat="1" ht="14.25" customHeight="1" x14ac:dyDescent="0.2">
      <c r="A61" s="79" t="s">
        <v>113</v>
      </c>
      <c r="B61" s="80"/>
      <c r="C61" s="81"/>
      <c r="D61" s="45">
        <v>8</v>
      </c>
      <c r="E61" s="46">
        <v>8</v>
      </c>
      <c r="F61" s="46">
        <v>1</v>
      </c>
      <c r="G61" s="46">
        <v>6</v>
      </c>
      <c r="H61" s="46">
        <v>1</v>
      </c>
      <c r="I61" s="47">
        <f>SUM(D61:H61)</f>
        <v>24</v>
      </c>
      <c r="J61" s="230">
        <v>7556</v>
      </c>
      <c r="K61" s="82">
        <v>24103</v>
      </c>
      <c r="L61" s="82">
        <v>482495</v>
      </c>
      <c r="M61" s="50"/>
      <c r="N61" s="83">
        <f t="shared" si="13"/>
        <v>58290.557999999997</v>
      </c>
      <c r="O61" s="50">
        <f t="shared" si="13"/>
        <v>61356.530000000013</v>
      </c>
      <c r="P61" s="53"/>
    </row>
    <row r="62" spans="1:16" s="11" customFormat="1" ht="14.25" customHeight="1" x14ac:dyDescent="0.2">
      <c r="A62" s="79" t="s">
        <v>116</v>
      </c>
      <c r="B62" s="80"/>
      <c r="C62" s="81"/>
      <c r="D62" s="45">
        <v>1</v>
      </c>
      <c r="E62" s="46">
        <v>0</v>
      </c>
      <c r="F62" s="46">
        <v>0</v>
      </c>
      <c r="G62" s="46">
        <v>2</v>
      </c>
      <c r="H62" s="46">
        <v>0</v>
      </c>
      <c r="I62" s="55">
        <f>SUM(D62:H62)</f>
        <v>3</v>
      </c>
      <c r="J62" s="231">
        <v>77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</row>
    <row r="63" spans="1:16" s="232" customFormat="1" ht="30" customHeight="1" x14ac:dyDescent="0.2">
      <c r="A63" s="59"/>
      <c r="B63" s="60"/>
      <c r="C63" s="61" t="s">
        <v>78</v>
      </c>
      <c r="D63" s="84">
        <f t="shared" ref="D63:L63" si="14">SUM(D60:D62)</f>
        <v>36</v>
      </c>
      <c r="E63" s="62">
        <f t="shared" si="14"/>
        <v>25</v>
      </c>
      <c r="F63" s="62">
        <f t="shared" si="14"/>
        <v>5</v>
      </c>
      <c r="G63" s="62">
        <f t="shared" si="14"/>
        <v>64</v>
      </c>
      <c r="H63" s="62">
        <f t="shared" si="14"/>
        <v>1</v>
      </c>
      <c r="I63" s="85">
        <f t="shared" si="14"/>
        <v>131</v>
      </c>
      <c r="J63" s="64">
        <f t="shared" si="14"/>
        <v>118866</v>
      </c>
      <c r="K63" s="65">
        <f t="shared" si="14"/>
        <v>201275</v>
      </c>
      <c r="L63" s="66">
        <f t="shared" si="14"/>
        <v>3885729</v>
      </c>
      <c r="M63" s="67"/>
      <c r="N63" s="221">
        <f>SUM(N60:N62)</f>
        <v>476418.3180000002</v>
      </c>
      <c r="O63" s="69">
        <f>SUM(O60:O62)</f>
        <v>616539.05800000054</v>
      </c>
      <c r="P63" s="70"/>
    </row>
    <row r="64" spans="1:16" s="232" customFormat="1" ht="31.5" customHeight="1" x14ac:dyDescent="0.2">
      <c r="A64" s="86"/>
      <c r="B64" s="87" t="s">
        <v>79</v>
      </c>
      <c r="C64" s="88"/>
      <c r="D64" s="90">
        <f t="shared" ref="D64:L64" si="15">D58+D63</f>
        <v>53</v>
      </c>
      <c r="E64" s="90">
        <f t="shared" si="15"/>
        <v>25</v>
      </c>
      <c r="F64" s="90">
        <f t="shared" si="15"/>
        <v>12</v>
      </c>
      <c r="G64" s="90">
        <f t="shared" si="15"/>
        <v>70</v>
      </c>
      <c r="H64" s="90">
        <f t="shared" si="15"/>
        <v>7</v>
      </c>
      <c r="I64" s="91">
        <f t="shared" si="15"/>
        <v>167</v>
      </c>
      <c r="J64" s="92">
        <f t="shared" si="15"/>
        <v>198769</v>
      </c>
      <c r="K64" s="93">
        <f t="shared" si="15"/>
        <v>207587</v>
      </c>
      <c r="L64" s="93">
        <f t="shared" si="15"/>
        <v>4690348</v>
      </c>
      <c r="M64" s="94"/>
      <c r="N64" s="95">
        <f>N58+N63</f>
        <v>580318.16300000018</v>
      </c>
      <c r="O64" s="94">
        <f>O58+O63</f>
        <v>625852.09800000058</v>
      </c>
      <c r="P64" s="96"/>
    </row>
    <row r="65" spans="1:16" s="11" customFormat="1" ht="27.75" customHeight="1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</row>
    <row r="66" spans="1:16" s="11" customFormat="1" ht="27.75" customHeight="1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</row>
    <row r="67" spans="1:16" s="11" customFormat="1" ht="21.75" customHeight="1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</row>
    <row r="68" spans="1:16" s="11" customFormat="1" ht="21.75" customHeight="1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</row>
    <row r="69" spans="1:16" s="11" customFormat="1" ht="24.75" customHeight="1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597777.16300000018</v>
      </c>
      <c r="O69" s="121">
        <f>O64+O65</f>
        <v>631832.09800000058</v>
      </c>
      <c r="P69" s="119"/>
    </row>
    <row r="70" spans="1:16" s="11" customFormat="1" ht="23.25" x14ac:dyDescent="0.35">
      <c r="A70" s="120">
        <f>A47+31</f>
        <v>38814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</row>
    <row r="71" spans="1:16" s="11" customFormat="1" ht="18.75" customHeight="1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</row>
    <row r="72" spans="1:16" s="11" customFormat="1" ht="12.75" customHeight="1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</row>
    <row r="73" spans="1:16" s="11" customFormat="1" ht="18.75" customHeight="1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145">
        <f t="shared" ref="I73:I80" si="16">SUM(D73:H73)</f>
        <v>2</v>
      </c>
      <c r="J73" s="48">
        <v>1066</v>
      </c>
      <c r="K73" s="48">
        <v>98</v>
      </c>
      <c r="L73" s="48">
        <v>91769</v>
      </c>
      <c r="M73" s="49"/>
      <c r="N73" s="50">
        <f t="shared" ref="N73:O80" si="17">N50+(J73/1000)</f>
        <v>18501.63700000001</v>
      </c>
      <c r="O73" s="50">
        <f t="shared" si="17"/>
        <v>1829.7550000000003</v>
      </c>
      <c r="P73" s="51"/>
    </row>
    <row r="74" spans="1:16" s="11" customFormat="1" ht="14.25" customHeight="1" x14ac:dyDescent="0.2">
      <c r="A74" s="42" t="s">
        <v>106</v>
      </c>
      <c r="B74" s="43"/>
      <c r="C74" s="44"/>
      <c r="D74" s="45">
        <v>4</v>
      </c>
      <c r="E74" s="46">
        <v>0</v>
      </c>
      <c r="F74" s="46">
        <v>2</v>
      </c>
      <c r="G74" s="46">
        <v>0</v>
      </c>
      <c r="H74" s="46">
        <v>0</v>
      </c>
      <c r="I74" s="47">
        <f t="shared" si="16"/>
        <v>6</v>
      </c>
      <c r="J74" s="48">
        <v>22228</v>
      </c>
      <c r="K74" s="48">
        <v>1952</v>
      </c>
      <c r="L74" s="48">
        <v>419594</v>
      </c>
      <c r="M74" s="52"/>
      <c r="N74" s="50">
        <f t="shared" si="17"/>
        <v>46616.911000000007</v>
      </c>
      <c r="O74" s="50">
        <f t="shared" si="17"/>
        <v>3698.6410000000028</v>
      </c>
      <c r="P74" s="53"/>
    </row>
    <row r="75" spans="1:16" s="11" customFormat="1" ht="14.25" customHeight="1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30</v>
      </c>
      <c r="K75" s="48">
        <v>0</v>
      </c>
      <c r="L75" s="48">
        <v>0</v>
      </c>
      <c r="M75" s="52"/>
      <c r="N75" s="50">
        <f t="shared" si="17"/>
        <v>292.64399999999978</v>
      </c>
      <c r="O75" s="50">
        <f t="shared" si="17"/>
        <v>0</v>
      </c>
      <c r="P75" s="53"/>
    </row>
    <row r="76" spans="1:16" s="11" customFormat="1" ht="14.25" customHeight="1" x14ac:dyDescent="0.2">
      <c r="A76" s="42" t="s">
        <v>107</v>
      </c>
      <c r="B76" s="43"/>
      <c r="C76" s="44"/>
      <c r="D76" s="45">
        <v>4</v>
      </c>
      <c r="E76" s="46">
        <v>0</v>
      </c>
      <c r="F76" s="46">
        <v>1</v>
      </c>
      <c r="G76" s="46">
        <v>1</v>
      </c>
      <c r="H76" s="46">
        <v>3</v>
      </c>
      <c r="I76" s="47">
        <f t="shared" si="16"/>
        <v>9</v>
      </c>
      <c r="J76" s="48">
        <v>9237</v>
      </c>
      <c r="K76" s="48">
        <v>984</v>
      </c>
      <c r="L76" s="48">
        <v>213897</v>
      </c>
      <c r="M76" s="52"/>
      <c r="N76" s="50">
        <f t="shared" si="17"/>
        <v>12621.955</v>
      </c>
      <c r="O76" s="50">
        <f t="shared" si="17"/>
        <v>1085.7329999999993</v>
      </c>
      <c r="P76" s="53"/>
    </row>
    <row r="77" spans="1:16" s="11" customFormat="1" ht="14.25" customHeight="1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2742</v>
      </c>
      <c r="K77" s="48">
        <v>335</v>
      </c>
      <c r="L77" s="48">
        <v>80038</v>
      </c>
      <c r="M77" s="52"/>
      <c r="N77" s="50">
        <f t="shared" si="17"/>
        <v>5841.9940000000024</v>
      </c>
      <c r="O77" s="50">
        <f t="shared" si="17"/>
        <v>605.08199999999977</v>
      </c>
      <c r="P77" s="53"/>
    </row>
    <row r="78" spans="1:16" s="11" customFormat="1" ht="14.25" customHeight="1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1</v>
      </c>
      <c r="G78" s="46">
        <v>1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</row>
    <row r="79" spans="1:16" s="11" customFormat="1" ht="14.25" customHeight="1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1</v>
      </c>
      <c r="H79" s="46">
        <v>3</v>
      </c>
      <c r="I79" s="47">
        <f t="shared" si="16"/>
        <v>10</v>
      </c>
      <c r="J79" s="48">
        <v>32276</v>
      </c>
      <c r="K79" s="48">
        <v>4130</v>
      </c>
      <c r="L79" s="48">
        <v>368126</v>
      </c>
      <c r="M79" s="52"/>
      <c r="N79" s="50">
        <f t="shared" si="17"/>
        <v>17205.165000000008</v>
      </c>
      <c r="O79" s="50">
        <f t="shared" si="17"/>
        <v>2091.0300000000002</v>
      </c>
      <c r="P79" s="53"/>
    </row>
    <row r="80" spans="1:16" s="11" customFormat="1" ht="14.25" customHeight="1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2</v>
      </c>
      <c r="H80" s="46">
        <v>0</v>
      </c>
      <c r="I80" s="55">
        <f t="shared" si="16"/>
        <v>4</v>
      </c>
      <c r="J80" s="48">
        <v>2329</v>
      </c>
      <c r="K80" s="56">
        <v>0</v>
      </c>
      <c r="L80" s="56">
        <v>4962</v>
      </c>
      <c r="M80" s="57"/>
      <c r="N80" s="50">
        <f t="shared" si="17"/>
        <v>1371.347</v>
      </c>
      <c r="O80" s="50">
        <f t="shared" si="17"/>
        <v>0.29799999999999999</v>
      </c>
      <c r="P80" s="58"/>
    </row>
    <row r="81" spans="1:16" s="232" customFormat="1" ht="27.75" customHeight="1" x14ac:dyDescent="0.2">
      <c r="A81" s="59"/>
      <c r="B81" s="60"/>
      <c r="C81" s="61" t="s">
        <v>77</v>
      </c>
      <c r="D81" s="62">
        <f t="shared" ref="D81:L81" si="18">SUM(D73:D80)</f>
        <v>18</v>
      </c>
      <c r="E81" s="62">
        <f t="shared" si="18"/>
        <v>0</v>
      </c>
      <c r="F81" s="62">
        <f t="shared" si="18"/>
        <v>7</v>
      </c>
      <c r="G81" s="62">
        <f t="shared" si="18"/>
        <v>5</v>
      </c>
      <c r="H81" s="62">
        <f t="shared" si="18"/>
        <v>6</v>
      </c>
      <c r="I81" s="85">
        <f t="shared" si="18"/>
        <v>36</v>
      </c>
      <c r="J81" s="64">
        <f t="shared" si="18"/>
        <v>69908</v>
      </c>
      <c r="K81" s="65">
        <f t="shared" si="18"/>
        <v>7499</v>
      </c>
      <c r="L81" s="66">
        <f t="shared" si="18"/>
        <v>1178386</v>
      </c>
      <c r="M81" s="67"/>
      <c r="N81" s="68">
        <f>SUM(N73:N80)</f>
        <v>103969.75300000003</v>
      </c>
      <c r="O81" s="69">
        <f>SUM(O73:O80)</f>
        <v>9320.5390000000025</v>
      </c>
      <c r="P81" s="70"/>
    </row>
    <row r="82" spans="1:16" s="11" customFormat="1" ht="18.75" customHeight="1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</row>
    <row r="83" spans="1:16" s="11" customFormat="1" ht="14.25" customHeight="1" x14ac:dyDescent="0.2">
      <c r="A83" s="79" t="s">
        <v>112</v>
      </c>
      <c r="B83" s="80"/>
      <c r="C83" s="81"/>
      <c r="D83" s="45">
        <v>32</v>
      </c>
      <c r="E83" s="46">
        <v>20</v>
      </c>
      <c r="F83" s="46">
        <v>5</v>
      </c>
      <c r="G83" s="46">
        <v>47</v>
      </c>
      <c r="H83" s="46">
        <v>0</v>
      </c>
      <c r="I83" s="47">
        <f>SUM(D83:H83)</f>
        <v>104</v>
      </c>
      <c r="J83" s="230">
        <v>117633</v>
      </c>
      <c r="K83" s="82">
        <v>174158</v>
      </c>
      <c r="L83" s="82">
        <v>3577751</v>
      </c>
      <c r="M83" s="50"/>
      <c r="N83" s="83">
        <f t="shared" ref="N83:O85" si="19">N60+(J83/1000)</f>
        <v>417805.12000000017</v>
      </c>
      <c r="O83" s="50">
        <f t="shared" si="19"/>
        <v>555194.50200000056</v>
      </c>
      <c r="P83" s="53"/>
    </row>
    <row r="84" spans="1:16" s="11" customFormat="1" ht="14.25" customHeight="1" x14ac:dyDescent="0.2">
      <c r="A84" s="79" t="s">
        <v>113</v>
      </c>
      <c r="B84" s="80"/>
      <c r="C84" s="81"/>
      <c r="D84" s="45">
        <v>8</v>
      </c>
      <c r="E84" s="46">
        <v>8</v>
      </c>
      <c r="F84" s="46">
        <v>1</v>
      </c>
      <c r="G84" s="46">
        <v>6</v>
      </c>
      <c r="H84" s="46">
        <v>1</v>
      </c>
      <c r="I84" s="47">
        <f>SUM(D84:H84)</f>
        <v>24</v>
      </c>
      <c r="J84" s="230">
        <v>7235</v>
      </c>
      <c r="K84" s="82">
        <v>22927</v>
      </c>
      <c r="L84" s="82">
        <v>485971</v>
      </c>
      <c r="M84" s="50"/>
      <c r="N84" s="83">
        <f t="shared" si="19"/>
        <v>58297.792999999998</v>
      </c>
      <c r="O84" s="50">
        <f t="shared" si="19"/>
        <v>61379.457000000017</v>
      </c>
      <c r="P84" s="53"/>
    </row>
    <row r="85" spans="1:16" s="11" customFormat="1" ht="14.25" customHeight="1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31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</row>
    <row r="86" spans="1:16" s="232" customFormat="1" ht="30" customHeight="1" x14ac:dyDescent="0.2">
      <c r="A86" s="59"/>
      <c r="B86" s="60"/>
      <c r="C86" s="61" t="s">
        <v>78</v>
      </c>
      <c r="D86" s="84">
        <f t="shared" ref="D86:L86" si="20">SUM(D83:D85)</f>
        <v>40</v>
      </c>
      <c r="E86" s="62">
        <f t="shared" si="20"/>
        <v>28</v>
      </c>
      <c r="F86" s="62">
        <f t="shared" si="20"/>
        <v>6</v>
      </c>
      <c r="G86" s="62">
        <f t="shared" si="20"/>
        <v>56</v>
      </c>
      <c r="H86" s="62">
        <f t="shared" si="20"/>
        <v>1</v>
      </c>
      <c r="I86" s="85">
        <f t="shared" si="20"/>
        <v>131</v>
      </c>
      <c r="J86" s="64">
        <f t="shared" si="20"/>
        <v>124868</v>
      </c>
      <c r="K86" s="65">
        <f t="shared" si="20"/>
        <v>197085</v>
      </c>
      <c r="L86" s="66">
        <f t="shared" si="20"/>
        <v>4063722</v>
      </c>
      <c r="M86" s="67"/>
      <c r="N86" s="221">
        <f>SUM(N83:N85)</f>
        <v>476543.18600000016</v>
      </c>
      <c r="O86" s="69">
        <f>SUM(O83:O85)</f>
        <v>616736.14300000062</v>
      </c>
      <c r="P86" s="70"/>
    </row>
    <row r="87" spans="1:16" s="232" customFormat="1" ht="31.5" customHeight="1" x14ac:dyDescent="0.2">
      <c r="A87" s="86"/>
      <c r="B87" s="87" t="s">
        <v>79</v>
      </c>
      <c r="C87" s="88"/>
      <c r="D87" s="90">
        <f t="shared" ref="D87:L87" si="21">D81+D86</f>
        <v>58</v>
      </c>
      <c r="E87" s="90">
        <f t="shared" si="21"/>
        <v>28</v>
      </c>
      <c r="F87" s="90">
        <f t="shared" si="21"/>
        <v>13</v>
      </c>
      <c r="G87" s="90">
        <f t="shared" si="21"/>
        <v>61</v>
      </c>
      <c r="H87" s="90">
        <f t="shared" si="21"/>
        <v>7</v>
      </c>
      <c r="I87" s="91">
        <f t="shared" si="21"/>
        <v>167</v>
      </c>
      <c r="J87" s="92">
        <f t="shared" si="21"/>
        <v>194776</v>
      </c>
      <c r="K87" s="93">
        <f t="shared" si="21"/>
        <v>204584</v>
      </c>
      <c r="L87" s="93">
        <f t="shared" si="21"/>
        <v>5242108</v>
      </c>
      <c r="M87" s="94"/>
      <c r="N87" s="95">
        <f>N81+N86</f>
        <v>580512.93900000025</v>
      </c>
      <c r="O87" s="94">
        <f>O81+O86</f>
        <v>626056.68200000061</v>
      </c>
      <c r="P87" s="96"/>
    </row>
    <row r="88" spans="1:16" s="11" customFormat="1" ht="27.75" customHeight="1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</row>
    <row r="89" spans="1:16" s="11" customFormat="1" ht="27.75" customHeight="1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</row>
    <row r="90" spans="1:16" s="11" customFormat="1" ht="21.75" customHeight="1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</row>
    <row r="91" spans="1:16" s="11" customFormat="1" ht="21.75" customHeight="1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</row>
    <row r="92" spans="1:16" s="11" customFormat="1" ht="24.75" customHeight="1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597971.93900000025</v>
      </c>
      <c r="O92" s="121">
        <f>O87+O88</f>
        <v>632036.68200000061</v>
      </c>
      <c r="P92" s="119"/>
    </row>
    <row r="93" spans="1:16" s="11" customFormat="1" ht="23.25" x14ac:dyDescent="0.35">
      <c r="A93" s="120">
        <f>A70+31</f>
        <v>38845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</row>
    <row r="94" spans="1:16" s="11" customFormat="1" ht="18.75" customHeight="1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</row>
    <row r="95" spans="1:16" s="11" customFormat="1" ht="12.75" customHeight="1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</row>
    <row r="96" spans="1:16" s="11" customFormat="1" ht="18.75" customHeight="1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145">
        <f t="shared" ref="I96:I103" si="22">SUM(D96:H96)</f>
        <v>2</v>
      </c>
      <c r="J96" s="48">
        <v>1041</v>
      </c>
      <c r="K96" s="48">
        <v>96</v>
      </c>
      <c r="L96" s="48">
        <v>95071</v>
      </c>
      <c r="M96" s="49"/>
      <c r="N96" s="50">
        <f t="shared" ref="N96:O103" si="23">N73+(J96/1000)</f>
        <v>18502.678000000011</v>
      </c>
      <c r="O96" s="50">
        <f t="shared" si="23"/>
        <v>1829.8510000000003</v>
      </c>
      <c r="P96" s="51"/>
    </row>
    <row r="97" spans="1:16" s="11" customFormat="1" ht="14.25" customHeight="1" x14ac:dyDescent="0.2">
      <c r="A97" s="42" t="s">
        <v>106</v>
      </c>
      <c r="B97" s="43"/>
      <c r="C97" s="44"/>
      <c r="D97" s="45">
        <v>4</v>
      </c>
      <c r="E97" s="46">
        <v>0</v>
      </c>
      <c r="F97" s="46">
        <v>2</v>
      </c>
      <c r="G97" s="46">
        <v>0</v>
      </c>
      <c r="H97" s="46">
        <v>0</v>
      </c>
      <c r="I97" s="47">
        <f t="shared" si="22"/>
        <v>6</v>
      </c>
      <c r="J97" s="48">
        <v>20994</v>
      </c>
      <c r="K97" s="48">
        <v>1870</v>
      </c>
      <c r="L97" s="48">
        <v>375551</v>
      </c>
      <c r="M97" s="52"/>
      <c r="N97" s="50">
        <f t="shared" si="23"/>
        <v>46637.905000000006</v>
      </c>
      <c r="O97" s="50">
        <f t="shared" si="23"/>
        <v>3700.5110000000027</v>
      </c>
      <c r="P97" s="53"/>
    </row>
    <row r="98" spans="1:16" s="11" customFormat="1" ht="14.25" customHeight="1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40</v>
      </c>
      <c r="K98" s="48">
        <v>0</v>
      </c>
      <c r="L98" s="48">
        <v>0</v>
      </c>
      <c r="M98" s="52"/>
      <c r="N98" s="50">
        <f t="shared" si="23"/>
        <v>292.6839999999998</v>
      </c>
      <c r="O98" s="50">
        <f t="shared" si="23"/>
        <v>0</v>
      </c>
      <c r="P98" s="53"/>
    </row>
    <row r="99" spans="1:16" s="11" customFormat="1" ht="14.25" customHeight="1" x14ac:dyDescent="0.2">
      <c r="A99" s="42" t="s">
        <v>107</v>
      </c>
      <c r="B99" s="43"/>
      <c r="C99" s="44"/>
      <c r="D99" s="45">
        <v>4</v>
      </c>
      <c r="E99" s="46">
        <v>0</v>
      </c>
      <c r="F99" s="46">
        <v>1</v>
      </c>
      <c r="G99" s="46">
        <v>1</v>
      </c>
      <c r="H99" s="46">
        <v>3</v>
      </c>
      <c r="I99" s="47">
        <f t="shared" si="22"/>
        <v>9</v>
      </c>
      <c r="J99" s="48">
        <v>12051</v>
      </c>
      <c r="K99" s="48">
        <v>1226</v>
      </c>
      <c r="L99" s="48">
        <v>242667</v>
      </c>
      <c r="M99" s="52"/>
      <c r="N99" s="50">
        <f t="shared" si="23"/>
        <v>12634.005999999999</v>
      </c>
      <c r="O99" s="50">
        <f t="shared" si="23"/>
        <v>1086.9589999999994</v>
      </c>
      <c r="P99" s="53"/>
    </row>
    <row r="100" spans="1:16" s="11" customFormat="1" ht="14.25" customHeight="1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2802</v>
      </c>
      <c r="K100" s="48">
        <v>342</v>
      </c>
      <c r="L100" s="48">
        <v>84420</v>
      </c>
      <c r="M100" s="52"/>
      <c r="N100" s="50">
        <f t="shared" si="23"/>
        <v>5844.7960000000021</v>
      </c>
      <c r="O100" s="50">
        <f t="shared" si="23"/>
        <v>605.42399999999975</v>
      </c>
      <c r="P100" s="53"/>
    </row>
    <row r="101" spans="1:16" s="11" customFormat="1" ht="14.25" customHeight="1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</row>
    <row r="102" spans="1:16" s="11" customFormat="1" ht="14.25" customHeight="1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2"/>
        <v>10</v>
      </c>
      <c r="J102" s="48">
        <v>37576</v>
      </c>
      <c r="K102" s="48">
        <v>4818</v>
      </c>
      <c r="L102" s="48">
        <v>420781</v>
      </c>
      <c r="M102" s="52"/>
      <c r="N102" s="50">
        <f t="shared" si="23"/>
        <v>17242.741000000009</v>
      </c>
      <c r="O102" s="50">
        <f t="shared" si="23"/>
        <v>2095.8480000000004</v>
      </c>
      <c r="P102" s="53"/>
    </row>
    <row r="103" spans="1:16" s="11" customFormat="1" ht="14.25" customHeight="1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 t="shared" si="22"/>
        <v>4</v>
      </c>
      <c r="J103" s="48">
        <v>2515</v>
      </c>
      <c r="K103" s="56">
        <v>0</v>
      </c>
      <c r="L103" s="56">
        <v>5548</v>
      </c>
      <c r="M103" s="57"/>
      <c r="N103" s="50">
        <f t="shared" si="23"/>
        <v>1373.8620000000001</v>
      </c>
      <c r="O103" s="50">
        <f t="shared" si="23"/>
        <v>0.29799999999999999</v>
      </c>
      <c r="P103" s="58"/>
    </row>
    <row r="104" spans="1:16" s="232" customFormat="1" ht="27.75" customHeight="1" x14ac:dyDescent="0.2">
      <c r="A104" s="59"/>
      <c r="B104" s="60"/>
      <c r="C104" s="61" t="s">
        <v>77</v>
      </c>
      <c r="D104" s="62">
        <f t="shared" ref="D104:L104" si="24">SUM(D96:D103)</f>
        <v>18</v>
      </c>
      <c r="E104" s="62">
        <f t="shared" si="24"/>
        <v>0</v>
      </c>
      <c r="F104" s="62">
        <f t="shared" si="24"/>
        <v>7</v>
      </c>
      <c r="G104" s="62">
        <f t="shared" si="24"/>
        <v>5</v>
      </c>
      <c r="H104" s="62">
        <f t="shared" si="24"/>
        <v>6</v>
      </c>
      <c r="I104" s="85">
        <f t="shared" si="24"/>
        <v>36</v>
      </c>
      <c r="J104" s="64">
        <f t="shared" si="24"/>
        <v>77019</v>
      </c>
      <c r="K104" s="65">
        <f t="shared" si="24"/>
        <v>8352</v>
      </c>
      <c r="L104" s="66">
        <f t="shared" si="24"/>
        <v>1224038</v>
      </c>
      <c r="M104" s="67"/>
      <c r="N104" s="68">
        <f>SUM(N96:N103)</f>
        <v>104046.77200000003</v>
      </c>
      <c r="O104" s="69">
        <f>SUM(O96:O103)</f>
        <v>9328.8910000000033</v>
      </c>
      <c r="P104" s="70"/>
    </row>
    <row r="105" spans="1:16" s="11" customFormat="1" ht="18.75" customHeight="1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</row>
    <row r="106" spans="1:16" s="11" customFormat="1" ht="14.25" customHeight="1" x14ac:dyDescent="0.2">
      <c r="A106" s="79" t="s">
        <v>112</v>
      </c>
      <c r="B106" s="80"/>
      <c r="C106" s="81"/>
      <c r="D106" s="45">
        <v>29</v>
      </c>
      <c r="E106" s="46">
        <v>18</v>
      </c>
      <c r="F106" s="46">
        <v>6</v>
      </c>
      <c r="G106" s="46">
        <v>52</v>
      </c>
      <c r="H106" s="46">
        <v>0</v>
      </c>
      <c r="I106" s="47">
        <f>SUM(D106:H106)</f>
        <v>105</v>
      </c>
      <c r="J106" s="230">
        <v>126676</v>
      </c>
      <c r="K106" s="82">
        <v>221576</v>
      </c>
      <c r="L106" s="82">
        <v>3672037</v>
      </c>
      <c r="M106" s="50"/>
      <c r="N106" s="83">
        <f t="shared" ref="N106:O108" si="25">N83+(J106/1000)</f>
        <v>417931.79600000015</v>
      </c>
      <c r="O106" s="50">
        <f t="shared" si="25"/>
        <v>555416.07800000056</v>
      </c>
      <c r="P106" s="53"/>
    </row>
    <row r="107" spans="1:16" s="11" customFormat="1" ht="14.25" customHeight="1" x14ac:dyDescent="0.2">
      <c r="A107" s="79" t="s">
        <v>113</v>
      </c>
      <c r="B107" s="80"/>
      <c r="C107" s="81"/>
      <c r="D107" s="45">
        <v>9</v>
      </c>
      <c r="E107" s="46">
        <v>8</v>
      </c>
      <c r="F107" s="46">
        <v>1</v>
      </c>
      <c r="G107" s="46">
        <v>5</v>
      </c>
      <c r="H107" s="46">
        <v>1</v>
      </c>
      <c r="I107" s="47">
        <f>SUM(D107:H107)</f>
        <v>24</v>
      </c>
      <c r="J107" s="230">
        <v>10018</v>
      </c>
      <c r="K107" s="82">
        <v>27730</v>
      </c>
      <c r="L107" s="82">
        <v>575249</v>
      </c>
      <c r="M107" s="50"/>
      <c r="N107" s="83">
        <f t="shared" si="25"/>
        <v>58307.810999999994</v>
      </c>
      <c r="O107" s="50">
        <f t="shared" si="25"/>
        <v>61407.18700000002</v>
      </c>
      <c r="P107" s="53"/>
    </row>
    <row r="108" spans="1:16" s="11" customFormat="1" ht="14.25" customHeight="1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</row>
    <row r="109" spans="1:16" s="232" customFormat="1" ht="30" customHeight="1" x14ac:dyDescent="0.2">
      <c r="A109" s="59"/>
      <c r="B109" s="60"/>
      <c r="C109" s="61" t="s">
        <v>78</v>
      </c>
      <c r="D109" s="84">
        <f t="shared" ref="D109:L109" si="26">SUM(D106:D108)</f>
        <v>38</v>
      </c>
      <c r="E109" s="62">
        <f t="shared" si="26"/>
        <v>26</v>
      </c>
      <c r="F109" s="62">
        <f t="shared" si="26"/>
        <v>7</v>
      </c>
      <c r="G109" s="62">
        <f t="shared" si="26"/>
        <v>60</v>
      </c>
      <c r="H109" s="62">
        <f t="shared" si="26"/>
        <v>1</v>
      </c>
      <c r="I109" s="85">
        <f t="shared" si="26"/>
        <v>132</v>
      </c>
      <c r="J109" s="64">
        <f t="shared" si="26"/>
        <v>136694</v>
      </c>
      <c r="K109" s="65">
        <f t="shared" si="26"/>
        <v>249306</v>
      </c>
      <c r="L109" s="66">
        <f t="shared" si="26"/>
        <v>4247286</v>
      </c>
      <c r="M109" s="67"/>
      <c r="N109" s="221">
        <f>SUM(N106:N108)</f>
        <v>476679.88000000012</v>
      </c>
      <c r="O109" s="69">
        <f>SUM(O106:O108)</f>
        <v>616985.4490000006</v>
      </c>
      <c r="P109" s="70"/>
    </row>
    <row r="110" spans="1:16" s="232" customFormat="1" ht="31.5" customHeight="1" x14ac:dyDescent="0.2">
      <c r="A110" s="86"/>
      <c r="B110" s="87" t="s">
        <v>79</v>
      </c>
      <c r="C110" s="88"/>
      <c r="D110" s="90">
        <f t="shared" ref="D110:L110" si="27">D104+D109</f>
        <v>56</v>
      </c>
      <c r="E110" s="90">
        <f t="shared" si="27"/>
        <v>26</v>
      </c>
      <c r="F110" s="90">
        <f t="shared" si="27"/>
        <v>14</v>
      </c>
      <c r="G110" s="90">
        <f t="shared" si="27"/>
        <v>65</v>
      </c>
      <c r="H110" s="90">
        <f t="shared" si="27"/>
        <v>7</v>
      </c>
      <c r="I110" s="91">
        <f t="shared" si="27"/>
        <v>168</v>
      </c>
      <c r="J110" s="92">
        <f t="shared" si="27"/>
        <v>213713</v>
      </c>
      <c r="K110" s="93">
        <f t="shared" si="27"/>
        <v>257658</v>
      </c>
      <c r="L110" s="93">
        <f t="shared" si="27"/>
        <v>5471324</v>
      </c>
      <c r="M110" s="94"/>
      <c r="N110" s="95">
        <f>N104+N109</f>
        <v>580726.65200000012</v>
      </c>
      <c r="O110" s="94">
        <f>O104+O109</f>
        <v>626314.34000000055</v>
      </c>
      <c r="P110" s="96"/>
    </row>
    <row r="111" spans="1:16" s="11" customFormat="1" ht="27.75" customHeight="1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</row>
    <row r="112" spans="1:16" s="11" customFormat="1" ht="27.75" customHeight="1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</row>
    <row r="113" spans="1:16" s="11" customFormat="1" ht="21.75" customHeight="1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</row>
    <row r="114" spans="1:16" s="11" customFormat="1" ht="21.75" customHeight="1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</row>
    <row r="115" spans="1:16" s="11" customFormat="1" ht="24.75" customHeight="1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598185.65200000012</v>
      </c>
      <c r="O115" s="121">
        <f>O110+O111</f>
        <v>632294.34000000055</v>
      </c>
      <c r="P115" s="119"/>
    </row>
    <row r="116" spans="1:16" s="11" customFormat="1" ht="23.25" x14ac:dyDescent="0.35">
      <c r="A116" s="120">
        <f>A93+31</f>
        <v>38876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</row>
    <row r="117" spans="1:16" s="11" customFormat="1" ht="18.75" customHeight="1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</row>
    <row r="118" spans="1:16" s="11" customFormat="1" ht="12.75" customHeight="1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</row>
    <row r="119" spans="1:16" s="11" customFormat="1" ht="18.75" customHeight="1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145">
        <f t="shared" ref="I119:I126" si="28">SUM(D119:H119)</f>
        <v>2</v>
      </c>
      <c r="J119" s="48">
        <v>1009</v>
      </c>
      <c r="K119" s="48">
        <v>93</v>
      </c>
      <c r="L119" s="48">
        <v>101778</v>
      </c>
      <c r="M119" s="49"/>
      <c r="N119" s="50">
        <f t="shared" ref="N119:O126" si="29">N96+(J119/1000)</f>
        <v>18503.687000000009</v>
      </c>
      <c r="O119" s="50">
        <f t="shared" si="29"/>
        <v>1829.9440000000004</v>
      </c>
      <c r="P119" s="51"/>
    </row>
    <row r="120" spans="1:16" s="11" customFormat="1" ht="14.25" customHeight="1" x14ac:dyDescent="0.2">
      <c r="A120" s="42" t="s">
        <v>106</v>
      </c>
      <c r="B120" s="43"/>
      <c r="C120" s="44"/>
      <c r="D120" s="45">
        <v>4</v>
      </c>
      <c r="E120" s="46">
        <v>0</v>
      </c>
      <c r="F120" s="46">
        <v>2</v>
      </c>
      <c r="G120" s="46">
        <v>0</v>
      </c>
      <c r="H120" s="46">
        <v>0</v>
      </c>
      <c r="I120" s="47">
        <f t="shared" si="28"/>
        <v>6</v>
      </c>
      <c r="J120" s="48">
        <v>14368</v>
      </c>
      <c r="K120" s="48">
        <v>1314</v>
      </c>
      <c r="L120" s="48">
        <v>369739</v>
      </c>
      <c r="M120" s="52"/>
      <c r="N120" s="50">
        <f t="shared" si="29"/>
        <v>46652.273000000008</v>
      </c>
      <c r="O120" s="50">
        <f t="shared" si="29"/>
        <v>3701.8250000000025</v>
      </c>
      <c r="P120" s="53"/>
    </row>
    <row r="121" spans="1:16" s="11" customFormat="1" ht="14.25" customHeight="1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40</v>
      </c>
      <c r="K121" s="48">
        <v>0</v>
      </c>
      <c r="L121" s="48">
        <v>0</v>
      </c>
      <c r="M121" s="52"/>
      <c r="N121" s="50">
        <f t="shared" si="29"/>
        <v>292.72399999999982</v>
      </c>
      <c r="O121" s="50">
        <f t="shared" si="29"/>
        <v>0</v>
      </c>
      <c r="P121" s="53"/>
    </row>
    <row r="122" spans="1:16" s="11" customFormat="1" ht="14.25" customHeight="1" x14ac:dyDescent="0.2">
      <c r="A122" s="42" t="s">
        <v>107</v>
      </c>
      <c r="B122" s="43"/>
      <c r="C122" s="44"/>
      <c r="D122" s="45">
        <v>4</v>
      </c>
      <c r="E122" s="46">
        <v>0</v>
      </c>
      <c r="F122" s="46">
        <v>1</v>
      </c>
      <c r="G122" s="46">
        <v>1</v>
      </c>
      <c r="H122" s="46">
        <v>3</v>
      </c>
      <c r="I122" s="47">
        <f t="shared" si="28"/>
        <v>9</v>
      </c>
      <c r="J122" s="48">
        <v>9643</v>
      </c>
      <c r="K122" s="48">
        <v>1018</v>
      </c>
      <c r="L122" s="48">
        <v>132750</v>
      </c>
      <c r="M122" s="52"/>
      <c r="N122" s="50">
        <f t="shared" si="29"/>
        <v>12643.648999999999</v>
      </c>
      <c r="O122" s="50">
        <f t="shared" si="29"/>
        <v>1087.9769999999994</v>
      </c>
      <c r="P122" s="53"/>
    </row>
    <row r="123" spans="1:16" s="11" customFormat="1" ht="14.25" customHeight="1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2717</v>
      </c>
      <c r="K123" s="48">
        <v>331</v>
      </c>
      <c r="L123" s="48">
        <v>80146</v>
      </c>
      <c r="M123" s="52"/>
      <c r="N123" s="50">
        <f t="shared" si="29"/>
        <v>5847.5130000000017</v>
      </c>
      <c r="O123" s="50">
        <f t="shared" si="29"/>
        <v>605.75499999999977</v>
      </c>
      <c r="P123" s="53"/>
    </row>
    <row r="124" spans="1:16" s="11" customFormat="1" ht="14.25" customHeight="1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</row>
    <row r="125" spans="1:16" s="11" customFormat="1" ht="14.25" customHeight="1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8"/>
        <v>10</v>
      </c>
      <c r="J125" s="48">
        <v>35720</v>
      </c>
      <c r="K125" s="48">
        <v>4568</v>
      </c>
      <c r="L125" s="48">
        <v>412032</v>
      </c>
      <c r="M125" s="52"/>
      <c r="N125" s="50">
        <f t="shared" si="29"/>
        <v>17278.46100000001</v>
      </c>
      <c r="O125" s="50">
        <f t="shared" si="29"/>
        <v>2100.4160000000006</v>
      </c>
      <c r="P125" s="53"/>
    </row>
    <row r="126" spans="1:16" s="11" customFormat="1" ht="14.25" customHeight="1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2344</v>
      </c>
      <c r="K126" s="56">
        <v>0</v>
      </c>
      <c r="L126" s="56">
        <v>4792</v>
      </c>
      <c r="M126" s="57"/>
      <c r="N126" s="50">
        <f t="shared" si="29"/>
        <v>1376.2060000000001</v>
      </c>
      <c r="O126" s="50">
        <f t="shared" si="29"/>
        <v>0.29799999999999999</v>
      </c>
      <c r="P126" s="58"/>
    </row>
    <row r="127" spans="1:16" s="232" customFormat="1" ht="27.75" customHeight="1" x14ac:dyDescent="0.2">
      <c r="A127" s="59"/>
      <c r="B127" s="60"/>
      <c r="C127" s="61" t="s">
        <v>77</v>
      </c>
      <c r="D127" s="62">
        <f t="shared" ref="D127:L127" si="30">SUM(D119:D126)</f>
        <v>18</v>
      </c>
      <c r="E127" s="62">
        <f t="shared" si="30"/>
        <v>0</v>
      </c>
      <c r="F127" s="62">
        <f t="shared" si="30"/>
        <v>7</v>
      </c>
      <c r="G127" s="62">
        <f t="shared" si="30"/>
        <v>5</v>
      </c>
      <c r="H127" s="62">
        <f t="shared" si="30"/>
        <v>6</v>
      </c>
      <c r="I127" s="85">
        <f t="shared" si="30"/>
        <v>36</v>
      </c>
      <c r="J127" s="64">
        <f t="shared" si="30"/>
        <v>65841</v>
      </c>
      <c r="K127" s="65">
        <f t="shared" si="30"/>
        <v>7324</v>
      </c>
      <c r="L127" s="66">
        <f t="shared" si="30"/>
        <v>1101237</v>
      </c>
      <c r="M127" s="67"/>
      <c r="N127" s="68">
        <f>SUM(N119:N126)</f>
        <v>104112.61300000006</v>
      </c>
      <c r="O127" s="69">
        <f>SUM(O119:O126)</f>
        <v>9336.2150000000038</v>
      </c>
      <c r="P127" s="70"/>
    </row>
    <row r="128" spans="1:16" s="11" customFormat="1" ht="18.75" customHeight="1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</row>
    <row r="129" spans="1:16" s="11" customFormat="1" ht="14.25" customHeight="1" x14ac:dyDescent="0.2">
      <c r="A129" s="79" t="s">
        <v>112</v>
      </c>
      <c r="B129" s="80"/>
      <c r="C129" s="81"/>
      <c r="D129" s="45">
        <v>30</v>
      </c>
      <c r="E129" s="46">
        <v>15</v>
      </c>
      <c r="F129" s="46">
        <v>6</v>
      </c>
      <c r="G129" s="46">
        <v>54</v>
      </c>
      <c r="H129" s="46">
        <v>0</v>
      </c>
      <c r="I129" s="47">
        <f>SUM(D129:H129)</f>
        <v>105</v>
      </c>
      <c r="J129" s="230">
        <v>122322</v>
      </c>
      <c r="K129" s="82">
        <v>202804</v>
      </c>
      <c r="L129" s="82">
        <v>3605820</v>
      </c>
      <c r="M129" s="50"/>
      <c r="N129" s="83">
        <f t="shared" ref="N129:O131" si="31">N106+(J129/1000)</f>
        <v>418054.11800000013</v>
      </c>
      <c r="O129" s="50">
        <f t="shared" si="31"/>
        <v>555618.88200000057</v>
      </c>
      <c r="P129" s="53"/>
    </row>
    <row r="130" spans="1:16" s="11" customFormat="1" ht="14.25" customHeight="1" x14ac:dyDescent="0.2">
      <c r="A130" s="79" t="s">
        <v>113</v>
      </c>
      <c r="B130" s="80"/>
      <c r="C130" s="81"/>
      <c r="D130" s="45">
        <v>9</v>
      </c>
      <c r="E130" s="46">
        <v>8</v>
      </c>
      <c r="F130" s="46">
        <v>1</v>
      </c>
      <c r="G130" s="46">
        <v>5</v>
      </c>
      <c r="H130" s="46">
        <v>1</v>
      </c>
      <c r="I130" s="47">
        <f>SUM(D130:H130)</f>
        <v>24</v>
      </c>
      <c r="J130" s="230">
        <v>6164</v>
      </c>
      <c r="K130" s="82">
        <v>18656</v>
      </c>
      <c r="L130" s="82">
        <v>338444</v>
      </c>
      <c r="M130" s="50"/>
      <c r="N130" s="83">
        <f t="shared" si="31"/>
        <v>58313.974999999991</v>
      </c>
      <c r="O130" s="50">
        <f t="shared" si="31"/>
        <v>61425.843000000023</v>
      </c>
      <c r="P130" s="53"/>
    </row>
    <row r="131" spans="1:16" s="11" customFormat="1" ht="14.25" customHeight="1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</row>
    <row r="132" spans="1:16" s="232" customFormat="1" ht="30" customHeight="1" x14ac:dyDescent="0.2">
      <c r="A132" s="59"/>
      <c r="B132" s="60"/>
      <c r="C132" s="61" t="s">
        <v>78</v>
      </c>
      <c r="D132" s="84">
        <f t="shared" ref="D132:L132" si="32">SUM(D129:D131)</f>
        <v>39</v>
      </c>
      <c r="E132" s="62">
        <f t="shared" si="32"/>
        <v>23</v>
      </c>
      <c r="F132" s="62">
        <f t="shared" si="32"/>
        <v>7</v>
      </c>
      <c r="G132" s="62">
        <f t="shared" si="32"/>
        <v>62</v>
      </c>
      <c r="H132" s="62">
        <f t="shared" si="32"/>
        <v>1</v>
      </c>
      <c r="I132" s="85">
        <f t="shared" si="32"/>
        <v>132</v>
      </c>
      <c r="J132" s="64">
        <f t="shared" si="32"/>
        <v>128486</v>
      </c>
      <c r="K132" s="65">
        <f t="shared" si="32"/>
        <v>221460</v>
      </c>
      <c r="L132" s="66">
        <f t="shared" si="32"/>
        <v>3944264</v>
      </c>
      <c r="M132" s="67"/>
      <c r="N132" s="221">
        <f>SUM(N129:N131)</f>
        <v>476808.3660000001</v>
      </c>
      <c r="O132" s="69">
        <f>SUM(O129:O131)</f>
        <v>617206.90900000057</v>
      </c>
      <c r="P132" s="70"/>
    </row>
    <row r="133" spans="1:16" s="232" customFormat="1" ht="31.5" customHeight="1" x14ac:dyDescent="0.2">
      <c r="A133" s="86"/>
      <c r="B133" s="87" t="s">
        <v>79</v>
      </c>
      <c r="C133" s="88"/>
      <c r="D133" s="90">
        <f t="shared" ref="D133:L133" si="33">D127+D132</f>
        <v>57</v>
      </c>
      <c r="E133" s="90">
        <f t="shared" si="33"/>
        <v>23</v>
      </c>
      <c r="F133" s="90">
        <f t="shared" si="33"/>
        <v>14</v>
      </c>
      <c r="G133" s="90">
        <f t="shared" si="33"/>
        <v>67</v>
      </c>
      <c r="H133" s="90">
        <f t="shared" si="33"/>
        <v>7</v>
      </c>
      <c r="I133" s="91">
        <f t="shared" si="33"/>
        <v>168</v>
      </c>
      <c r="J133" s="92">
        <f t="shared" si="33"/>
        <v>194327</v>
      </c>
      <c r="K133" s="93">
        <f t="shared" si="33"/>
        <v>228784</v>
      </c>
      <c r="L133" s="93">
        <f t="shared" si="33"/>
        <v>5045501</v>
      </c>
      <c r="M133" s="94"/>
      <c r="N133" s="95">
        <f>N127+N132</f>
        <v>580920.97900000017</v>
      </c>
      <c r="O133" s="94">
        <f>O127+O132</f>
        <v>626543.12400000053</v>
      </c>
      <c r="P133" s="96"/>
    </row>
    <row r="134" spans="1:16" s="11" customFormat="1" ht="27.75" customHeight="1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</row>
    <row r="135" spans="1:16" s="11" customFormat="1" ht="27.75" customHeight="1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</row>
    <row r="136" spans="1:16" s="11" customFormat="1" ht="21.75" customHeight="1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</row>
    <row r="137" spans="1:16" s="11" customFormat="1" ht="21.75" customHeight="1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</row>
    <row r="138" spans="1:16" s="11" customFormat="1" ht="24.75" customHeight="1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598379.97900000017</v>
      </c>
      <c r="O138" s="121">
        <f>O133+O134</f>
        <v>632523.12400000053</v>
      </c>
      <c r="P138" s="119"/>
    </row>
    <row r="139" spans="1:16" s="11" customFormat="1" ht="23.25" x14ac:dyDescent="0.35">
      <c r="A139" s="120">
        <f>A116+31</f>
        <v>38907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</row>
    <row r="140" spans="1:16" s="11" customFormat="1" ht="18.75" customHeight="1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</row>
    <row r="141" spans="1:16" s="11" customFormat="1" ht="12.75" customHeight="1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</row>
    <row r="142" spans="1:16" s="11" customFormat="1" ht="18.75" customHeight="1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145">
        <f t="shared" ref="I142:I149" si="34">SUM(D142:H142)</f>
        <v>2</v>
      </c>
      <c r="J142" s="48">
        <v>1082</v>
      </c>
      <c r="K142" s="48">
        <v>100</v>
      </c>
      <c r="L142" s="48">
        <v>93866</v>
      </c>
      <c r="M142" s="49"/>
      <c r="N142" s="50">
        <f t="shared" ref="N142:O149" si="35">N119+(J142/1000)</f>
        <v>18504.769000000008</v>
      </c>
      <c r="O142" s="50">
        <f t="shared" si="35"/>
        <v>1830.0440000000003</v>
      </c>
      <c r="P142" s="51"/>
    </row>
    <row r="143" spans="1:16" s="11" customFormat="1" ht="14.25" customHeight="1" x14ac:dyDescent="0.2">
      <c r="A143" s="42" t="s">
        <v>106</v>
      </c>
      <c r="B143" s="43"/>
      <c r="C143" s="44"/>
      <c r="D143" s="45">
        <v>4</v>
      </c>
      <c r="E143" s="46">
        <v>0</v>
      </c>
      <c r="F143" s="46">
        <v>2</v>
      </c>
      <c r="G143" s="46">
        <v>0</v>
      </c>
      <c r="H143" s="46">
        <v>0</v>
      </c>
      <c r="I143" s="47">
        <f t="shared" si="34"/>
        <v>6</v>
      </c>
      <c r="J143" s="48">
        <v>19580</v>
      </c>
      <c r="K143" s="48">
        <v>1747</v>
      </c>
      <c r="L143" s="48">
        <v>422503</v>
      </c>
      <c r="M143" s="52"/>
      <c r="N143" s="50">
        <f t="shared" si="35"/>
        <v>46671.85300000001</v>
      </c>
      <c r="O143" s="50">
        <f t="shared" si="35"/>
        <v>3703.5720000000024</v>
      </c>
      <c r="P143" s="53"/>
    </row>
    <row r="144" spans="1:16" s="11" customFormat="1" ht="14.25" customHeight="1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1</v>
      </c>
      <c r="J144" s="48">
        <v>37</v>
      </c>
      <c r="K144" s="48">
        <v>0</v>
      </c>
      <c r="L144" s="48">
        <v>0</v>
      </c>
      <c r="M144" s="52"/>
      <c r="N144" s="50">
        <f t="shared" si="35"/>
        <v>292.7609999999998</v>
      </c>
      <c r="O144" s="50">
        <f t="shared" si="35"/>
        <v>0</v>
      </c>
      <c r="P144" s="53"/>
    </row>
    <row r="145" spans="1:16" s="11" customFormat="1" ht="14.25" customHeight="1" x14ac:dyDescent="0.2">
      <c r="A145" s="42" t="s">
        <v>107</v>
      </c>
      <c r="B145" s="43"/>
      <c r="C145" s="44"/>
      <c r="D145" s="45">
        <v>4</v>
      </c>
      <c r="E145" s="46">
        <v>0</v>
      </c>
      <c r="F145" s="46">
        <v>1</v>
      </c>
      <c r="G145" s="46">
        <v>1</v>
      </c>
      <c r="H145" s="46">
        <v>3</v>
      </c>
      <c r="I145" s="47">
        <f t="shared" si="34"/>
        <v>9</v>
      </c>
      <c r="J145" s="48">
        <v>11522</v>
      </c>
      <c r="K145" s="48">
        <v>1202</v>
      </c>
      <c r="L145" s="48">
        <v>194271</v>
      </c>
      <c r="M145" s="52"/>
      <c r="N145" s="50">
        <f t="shared" si="35"/>
        <v>12655.171</v>
      </c>
      <c r="O145" s="50">
        <f t="shared" si="35"/>
        <v>1089.1789999999994</v>
      </c>
      <c r="P145" s="53"/>
    </row>
    <row r="146" spans="1:16" s="11" customFormat="1" ht="14.25" customHeight="1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2393</v>
      </c>
      <c r="K146" s="48">
        <v>292</v>
      </c>
      <c r="L146" s="48">
        <v>71700</v>
      </c>
      <c r="M146" s="52"/>
      <c r="N146" s="50">
        <f t="shared" si="35"/>
        <v>5849.9060000000018</v>
      </c>
      <c r="O146" s="50">
        <f t="shared" si="35"/>
        <v>606.0469999999998</v>
      </c>
      <c r="P146" s="53"/>
    </row>
    <row r="147" spans="1:16" s="11" customFormat="1" ht="14.25" customHeight="1" x14ac:dyDescent="0.2">
      <c r="A147" s="42" t="s">
        <v>109</v>
      </c>
      <c r="B147" s="43"/>
      <c r="C147" s="44"/>
      <c r="D147" s="45">
        <v>0</v>
      </c>
      <c r="E147" s="46">
        <v>1</v>
      </c>
      <c r="F147" s="46">
        <v>0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</row>
    <row r="148" spans="1:16" s="11" customFormat="1" ht="14.25" customHeight="1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1</v>
      </c>
      <c r="H148" s="46">
        <v>3</v>
      </c>
      <c r="I148" s="47">
        <f t="shared" si="34"/>
        <v>10</v>
      </c>
      <c r="J148" s="48">
        <v>33715</v>
      </c>
      <c r="K148" s="48">
        <v>4315</v>
      </c>
      <c r="L148" s="48">
        <v>383997</v>
      </c>
      <c r="M148" s="52"/>
      <c r="N148" s="50">
        <f t="shared" si="35"/>
        <v>17312.17600000001</v>
      </c>
      <c r="O148" s="50">
        <f t="shared" si="35"/>
        <v>2104.7310000000007</v>
      </c>
      <c r="P148" s="53"/>
    </row>
    <row r="149" spans="1:16" s="11" customFormat="1" ht="14.25" customHeight="1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 t="shared" si="34"/>
        <v>4</v>
      </c>
      <c r="J149" s="48">
        <v>2774</v>
      </c>
      <c r="K149" s="56">
        <v>0</v>
      </c>
      <c r="L149" s="56">
        <v>6405</v>
      </c>
      <c r="M149" s="57"/>
      <c r="N149" s="50">
        <f t="shared" si="35"/>
        <v>1378.98</v>
      </c>
      <c r="O149" s="50">
        <f t="shared" si="35"/>
        <v>0.29799999999999999</v>
      </c>
      <c r="P149" s="58"/>
    </row>
    <row r="150" spans="1:16" s="232" customFormat="1" ht="27.75" customHeight="1" x14ac:dyDescent="0.2">
      <c r="A150" s="59"/>
      <c r="B150" s="60"/>
      <c r="C150" s="61" t="s">
        <v>77</v>
      </c>
      <c r="D150" s="62">
        <f t="shared" ref="D150:L150" si="36">SUM(D142:D149)</f>
        <v>18</v>
      </c>
      <c r="E150" s="62">
        <f t="shared" si="36"/>
        <v>1</v>
      </c>
      <c r="F150" s="62">
        <f t="shared" si="36"/>
        <v>6</v>
      </c>
      <c r="G150" s="62">
        <f t="shared" si="36"/>
        <v>5</v>
      </c>
      <c r="H150" s="62">
        <f t="shared" si="36"/>
        <v>6</v>
      </c>
      <c r="I150" s="85">
        <f t="shared" si="36"/>
        <v>36</v>
      </c>
      <c r="J150" s="64">
        <f t="shared" si="36"/>
        <v>71103</v>
      </c>
      <c r="K150" s="65">
        <f t="shared" si="36"/>
        <v>7656</v>
      </c>
      <c r="L150" s="66">
        <f t="shared" si="36"/>
        <v>1172742</v>
      </c>
      <c r="M150" s="67"/>
      <c r="N150" s="68">
        <f>SUM(N142:N149)</f>
        <v>104183.71600000003</v>
      </c>
      <c r="O150" s="69">
        <f>SUM(O142:O149)</f>
        <v>9343.8710000000028</v>
      </c>
      <c r="P150" s="70"/>
    </row>
    <row r="151" spans="1:16" s="11" customFormat="1" ht="18.75" customHeight="1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</row>
    <row r="152" spans="1:16" s="11" customFormat="1" ht="14.25" customHeight="1" x14ac:dyDescent="0.2">
      <c r="A152" s="79" t="s">
        <v>112</v>
      </c>
      <c r="B152" s="80"/>
      <c r="C152" s="81"/>
      <c r="D152" s="45">
        <v>30</v>
      </c>
      <c r="E152" s="46">
        <v>16</v>
      </c>
      <c r="F152" s="46">
        <v>6</v>
      </c>
      <c r="G152" s="46">
        <v>53</v>
      </c>
      <c r="H152" s="46">
        <v>0</v>
      </c>
      <c r="I152" s="47">
        <f>SUM(D152:H152)</f>
        <v>105</v>
      </c>
      <c r="J152" s="230">
        <v>131283</v>
      </c>
      <c r="K152" s="82">
        <v>226726</v>
      </c>
      <c r="L152" s="82">
        <v>3894257</v>
      </c>
      <c r="M152" s="50"/>
      <c r="N152" s="83">
        <f t="shared" ref="N152:O154" si="37">N129+(J152/1000)</f>
        <v>418185.40100000013</v>
      </c>
      <c r="O152" s="50">
        <f t="shared" si="37"/>
        <v>555845.60800000059</v>
      </c>
      <c r="P152" s="53"/>
    </row>
    <row r="153" spans="1:16" s="11" customFormat="1" ht="14.25" customHeight="1" x14ac:dyDescent="0.2">
      <c r="A153" s="79" t="s">
        <v>113</v>
      </c>
      <c r="B153" s="80"/>
      <c r="C153" s="81"/>
      <c r="D153" s="45">
        <v>9</v>
      </c>
      <c r="E153" s="46">
        <v>8</v>
      </c>
      <c r="F153" s="46">
        <v>1</v>
      </c>
      <c r="G153" s="46">
        <v>5</v>
      </c>
      <c r="H153" s="46">
        <v>1</v>
      </c>
      <c r="I153" s="47">
        <f>SUM(D153:H153)</f>
        <v>24</v>
      </c>
      <c r="J153" s="230">
        <v>10856</v>
      </c>
      <c r="K153" s="82">
        <v>28391</v>
      </c>
      <c r="L153" s="82">
        <v>610563</v>
      </c>
      <c r="M153" s="50"/>
      <c r="N153" s="83">
        <f t="shared" si="37"/>
        <v>58324.830999999991</v>
      </c>
      <c r="O153" s="50">
        <f t="shared" si="37"/>
        <v>61454.234000000026</v>
      </c>
      <c r="P153" s="53"/>
    </row>
    <row r="154" spans="1:16" s="11" customFormat="1" ht="14.25" customHeight="1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</row>
    <row r="155" spans="1:16" s="232" customFormat="1" ht="30" customHeight="1" x14ac:dyDescent="0.2">
      <c r="A155" s="59"/>
      <c r="B155" s="60"/>
      <c r="C155" s="61" t="s">
        <v>78</v>
      </c>
      <c r="D155" s="84">
        <f t="shared" ref="D155:L155" si="38">SUM(D152:D154)</f>
        <v>39</v>
      </c>
      <c r="E155" s="62">
        <f t="shared" si="38"/>
        <v>24</v>
      </c>
      <c r="F155" s="62">
        <f t="shared" si="38"/>
        <v>7</v>
      </c>
      <c r="G155" s="62">
        <f t="shared" si="38"/>
        <v>61</v>
      </c>
      <c r="H155" s="62">
        <f t="shared" si="38"/>
        <v>1</v>
      </c>
      <c r="I155" s="85">
        <f t="shared" si="38"/>
        <v>132</v>
      </c>
      <c r="J155" s="64">
        <f t="shared" si="38"/>
        <v>142139</v>
      </c>
      <c r="K155" s="65">
        <f t="shared" si="38"/>
        <v>255117</v>
      </c>
      <c r="L155" s="66">
        <f t="shared" si="38"/>
        <v>4504820</v>
      </c>
      <c r="M155" s="67"/>
      <c r="N155" s="221">
        <f>SUM(N152:N154)</f>
        <v>476950.50500000012</v>
      </c>
      <c r="O155" s="69">
        <f>SUM(O152:O154)</f>
        <v>617462.02600000065</v>
      </c>
      <c r="P155" s="70"/>
    </row>
    <row r="156" spans="1:16" s="232" customFormat="1" ht="31.5" customHeight="1" x14ac:dyDescent="0.2">
      <c r="A156" s="86"/>
      <c r="B156" s="87" t="s">
        <v>79</v>
      </c>
      <c r="C156" s="88"/>
      <c r="D156" s="90">
        <f t="shared" ref="D156:L156" si="39">D150+D155</f>
        <v>57</v>
      </c>
      <c r="E156" s="90">
        <f t="shared" si="39"/>
        <v>25</v>
      </c>
      <c r="F156" s="90">
        <f t="shared" si="39"/>
        <v>13</v>
      </c>
      <c r="G156" s="90">
        <f t="shared" si="39"/>
        <v>66</v>
      </c>
      <c r="H156" s="90">
        <f t="shared" si="39"/>
        <v>7</v>
      </c>
      <c r="I156" s="91">
        <f t="shared" si="39"/>
        <v>168</v>
      </c>
      <c r="J156" s="92">
        <f t="shared" si="39"/>
        <v>213242</v>
      </c>
      <c r="K156" s="93">
        <f t="shared" si="39"/>
        <v>262773</v>
      </c>
      <c r="L156" s="93">
        <f t="shared" si="39"/>
        <v>5677562</v>
      </c>
      <c r="M156" s="94"/>
      <c r="N156" s="95">
        <f>N150+N155</f>
        <v>581134.22100000014</v>
      </c>
      <c r="O156" s="94">
        <f>O150+O155</f>
        <v>626805.8970000007</v>
      </c>
      <c r="P156" s="96"/>
    </row>
    <row r="157" spans="1:16" s="11" customFormat="1" ht="27.75" customHeight="1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</row>
    <row r="158" spans="1:16" s="11" customFormat="1" ht="27.75" customHeight="1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</row>
    <row r="159" spans="1:16" s="11" customFormat="1" ht="21.75" customHeight="1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</row>
    <row r="160" spans="1:16" s="11" customFormat="1" ht="21.75" customHeight="1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</row>
    <row r="161" spans="1:16" s="11" customFormat="1" ht="24.75" customHeight="1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598593.22100000014</v>
      </c>
      <c r="O161" s="121">
        <f>O156+O157</f>
        <v>632785.8970000007</v>
      </c>
      <c r="P161" s="119"/>
    </row>
    <row r="162" spans="1:16" s="11" customFormat="1" ht="23.25" x14ac:dyDescent="0.35">
      <c r="A162" s="120">
        <f>A139+31</f>
        <v>38938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</row>
    <row r="163" spans="1:16" s="11" customFormat="1" ht="18.75" customHeight="1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</row>
    <row r="164" spans="1:16" s="11" customFormat="1" ht="12.75" customHeight="1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</row>
    <row r="165" spans="1:16" s="11" customFormat="1" ht="18.75" customHeight="1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145">
        <f t="shared" ref="I165:I172" si="40">SUM(D165:H165)</f>
        <v>2</v>
      </c>
      <c r="J165" s="48">
        <v>606</v>
      </c>
      <c r="K165" s="48">
        <v>56</v>
      </c>
      <c r="L165" s="48">
        <v>56888</v>
      </c>
      <c r="M165" s="49"/>
      <c r="N165" s="50">
        <f t="shared" ref="N165:O172" si="41">N142+(J165/1000)</f>
        <v>18505.375000000007</v>
      </c>
      <c r="O165" s="50">
        <f t="shared" si="41"/>
        <v>1830.1000000000004</v>
      </c>
      <c r="P165" s="51"/>
    </row>
    <row r="166" spans="1:16" s="11" customFormat="1" ht="14.25" customHeight="1" x14ac:dyDescent="0.2">
      <c r="A166" s="42" t="s">
        <v>106</v>
      </c>
      <c r="B166" s="43"/>
      <c r="C166" s="44"/>
      <c r="D166" s="45">
        <v>4</v>
      </c>
      <c r="E166" s="46">
        <v>0</v>
      </c>
      <c r="F166" s="46">
        <v>1</v>
      </c>
      <c r="G166" s="46">
        <v>1</v>
      </c>
      <c r="H166" s="46">
        <v>0</v>
      </c>
      <c r="I166" s="47">
        <f t="shared" si="40"/>
        <v>6</v>
      </c>
      <c r="J166" s="48">
        <v>21710</v>
      </c>
      <c r="K166" s="48">
        <v>1913</v>
      </c>
      <c r="L166" s="48">
        <v>448875</v>
      </c>
      <c r="M166" s="52"/>
      <c r="N166" s="50">
        <f t="shared" si="41"/>
        <v>46693.563000000009</v>
      </c>
      <c r="O166" s="50">
        <f t="shared" si="41"/>
        <v>3705.4850000000024</v>
      </c>
      <c r="P166" s="53"/>
    </row>
    <row r="167" spans="1:16" s="11" customFormat="1" ht="14.25" customHeight="1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38</v>
      </c>
      <c r="K167" s="48">
        <v>0</v>
      </c>
      <c r="L167" s="48">
        <v>0</v>
      </c>
      <c r="M167" s="52"/>
      <c r="N167" s="50">
        <f t="shared" si="41"/>
        <v>292.79899999999981</v>
      </c>
      <c r="O167" s="50">
        <f t="shared" si="41"/>
        <v>0</v>
      </c>
      <c r="P167" s="53"/>
    </row>
    <row r="168" spans="1:16" s="11" customFormat="1" ht="14.25" customHeight="1" x14ac:dyDescent="0.2">
      <c r="A168" s="42" t="s">
        <v>107</v>
      </c>
      <c r="B168" s="43"/>
      <c r="C168" s="44"/>
      <c r="D168" s="45">
        <v>4</v>
      </c>
      <c r="E168" s="46">
        <v>0</v>
      </c>
      <c r="F168" s="46">
        <v>1</v>
      </c>
      <c r="G168" s="46">
        <v>1</v>
      </c>
      <c r="H168" s="46">
        <v>3</v>
      </c>
      <c r="I168" s="47">
        <f t="shared" si="40"/>
        <v>9</v>
      </c>
      <c r="J168" s="48">
        <v>11634</v>
      </c>
      <c r="K168" s="48">
        <v>1191</v>
      </c>
      <c r="L168" s="48">
        <v>219946</v>
      </c>
      <c r="M168" s="52"/>
      <c r="N168" s="50">
        <f t="shared" si="41"/>
        <v>12666.805</v>
      </c>
      <c r="O168" s="50">
        <f t="shared" si="41"/>
        <v>1090.3699999999994</v>
      </c>
      <c r="P168" s="53"/>
    </row>
    <row r="169" spans="1:16" s="11" customFormat="1" ht="14.25" customHeight="1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2717</v>
      </c>
      <c r="K169" s="48">
        <v>331</v>
      </c>
      <c r="L169" s="48">
        <v>82995</v>
      </c>
      <c r="M169" s="52"/>
      <c r="N169" s="50">
        <f t="shared" si="41"/>
        <v>5852.6230000000014</v>
      </c>
      <c r="O169" s="50">
        <f t="shared" si="41"/>
        <v>606.37799999999982</v>
      </c>
      <c r="P169" s="53"/>
    </row>
    <row r="170" spans="1:16" s="11" customFormat="1" ht="14.25" customHeight="1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</row>
    <row r="171" spans="1:16" s="11" customFormat="1" ht="14.25" customHeight="1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1</v>
      </c>
      <c r="H171" s="46">
        <v>3</v>
      </c>
      <c r="I171" s="47">
        <f t="shared" si="40"/>
        <v>10</v>
      </c>
      <c r="J171" s="48">
        <v>35501</v>
      </c>
      <c r="K171" s="48">
        <v>4528</v>
      </c>
      <c r="L171" s="48">
        <v>419075</v>
      </c>
      <c r="M171" s="52"/>
      <c r="N171" s="50">
        <f t="shared" si="41"/>
        <v>17347.677000000011</v>
      </c>
      <c r="O171" s="50">
        <f t="shared" si="41"/>
        <v>2109.2590000000005</v>
      </c>
      <c r="P171" s="53"/>
    </row>
    <row r="172" spans="1:16" s="11" customFormat="1" ht="14.25" customHeight="1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0</v>
      </c>
      <c r="G172" s="46">
        <v>2</v>
      </c>
      <c r="H172" s="46">
        <v>0</v>
      </c>
      <c r="I172" s="55">
        <f t="shared" si="40"/>
        <v>4</v>
      </c>
      <c r="J172" s="48">
        <v>2509</v>
      </c>
      <c r="K172" s="56">
        <v>0</v>
      </c>
      <c r="L172" s="56">
        <v>6327</v>
      </c>
      <c r="M172" s="57"/>
      <c r="N172" s="50">
        <f t="shared" si="41"/>
        <v>1381.489</v>
      </c>
      <c r="O172" s="50">
        <f t="shared" si="41"/>
        <v>0.29799999999999999</v>
      </c>
      <c r="P172" s="58"/>
    </row>
    <row r="173" spans="1:16" s="232" customFormat="1" ht="27.75" customHeight="1" x14ac:dyDescent="0.2">
      <c r="A173" s="59"/>
      <c r="B173" s="60"/>
      <c r="C173" s="61" t="s">
        <v>77</v>
      </c>
      <c r="D173" s="62">
        <f t="shared" ref="D173:L173" si="42">SUM(D165:D172)</f>
        <v>18</v>
      </c>
      <c r="E173" s="62">
        <f t="shared" si="42"/>
        <v>0</v>
      </c>
      <c r="F173" s="62">
        <f t="shared" si="42"/>
        <v>6</v>
      </c>
      <c r="G173" s="62">
        <f t="shared" si="42"/>
        <v>6</v>
      </c>
      <c r="H173" s="62">
        <f t="shared" si="42"/>
        <v>6</v>
      </c>
      <c r="I173" s="85">
        <f t="shared" si="42"/>
        <v>36</v>
      </c>
      <c r="J173" s="64">
        <f t="shared" si="42"/>
        <v>74715</v>
      </c>
      <c r="K173" s="65">
        <f t="shared" si="42"/>
        <v>8019</v>
      </c>
      <c r="L173" s="66">
        <f t="shared" si="42"/>
        <v>1234106</v>
      </c>
      <c r="M173" s="67"/>
      <c r="N173" s="68">
        <f>SUM(N165:N172)</f>
        <v>104258.43100000004</v>
      </c>
      <c r="O173" s="69">
        <f>SUM(O165:O172)</f>
        <v>9351.8900000000031</v>
      </c>
      <c r="P173" s="70"/>
    </row>
    <row r="174" spans="1:16" s="11" customFormat="1" ht="18.75" customHeight="1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</row>
    <row r="175" spans="1:16" s="11" customFormat="1" ht="14.25" customHeight="1" x14ac:dyDescent="0.2">
      <c r="A175" s="79" t="s">
        <v>112</v>
      </c>
      <c r="B175" s="80"/>
      <c r="C175" s="81"/>
      <c r="D175" s="45">
        <v>31</v>
      </c>
      <c r="E175" s="46">
        <v>18</v>
      </c>
      <c r="F175" s="46">
        <v>6</v>
      </c>
      <c r="G175" s="46">
        <v>50</v>
      </c>
      <c r="H175" s="46">
        <v>0</v>
      </c>
      <c r="I175" s="47">
        <f>SUM(D175:H175)</f>
        <v>105</v>
      </c>
      <c r="J175" s="230">
        <v>127504</v>
      </c>
      <c r="K175" s="82">
        <v>438578</v>
      </c>
      <c r="L175" s="82">
        <v>3492034</v>
      </c>
      <c r="M175" s="50"/>
      <c r="N175" s="83">
        <f t="shared" ref="N175:O177" si="43">N152+(J175/1000)</f>
        <v>418312.90500000014</v>
      </c>
      <c r="O175" s="50">
        <f t="shared" si="43"/>
        <v>556284.18600000057</v>
      </c>
      <c r="P175" s="53"/>
    </row>
    <row r="176" spans="1:16" s="11" customFormat="1" ht="14.25" customHeight="1" x14ac:dyDescent="0.2">
      <c r="A176" s="79" t="s">
        <v>113</v>
      </c>
      <c r="B176" s="80"/>
      <c r="C176" s="81"/>
      <c r="D176" s="45">
        <v>9</v>
      </c>
      <c r="E176" s="46">
        <v>7</v>
      </c>
      <c r="F176" s="46">
        <v>1</v>
      </c>
      <c r="G176" s="46">
        <v>6</v>
      </c>
      <c r="H176" s="46">
        <v>1</v>
      </c>
      <c r="I176" s="47">
        <f>SUM(D176:H176)</f>
        <v>24</v>
      </c>
      <c r="J176" s="230">
        <v>11238</v>
      </c>
      <c r="K176" s="82">
        <v>27365</v>
      </c>
      <c r="L176" s="82">
        <v>592335</v>
      </c>
      <c r="M176" s="50"/>
      <c r="N176" s="83">
        <f t="shared" si="43"/>
        <v>58336.068999999989</v>
      </c>
      <c r="O176" s="50">
        <f t="shared" si="43"/>
        <v>61481.599000000024</v>
      </c>
      <c r="P176" s="53"/>
    </row>
    <row r="177" spans="1:16" s="11" customFormat="1" ht="14.25" customHeight="1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31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</row>
    <row r="178" spans="1:16" s="232" customFormat="1" ht="30" customHeight="1" x14ac:dyDescent="0.2">
      <c r="A178" s="59"/>
      <c r="B178" s="60"/>
      <c r="C178" s="61" t="s">
        <v>78</v>
      </c>
      <c r="D178" s="84">
        <f t="shared" ref="D178:L178" si="44">SUM(D175:D177)</f>
        <v>40</v>
      </c>
      <c r="E178" s="62">
        <f t="shared" si="44"/>
        <v>25</v>
      </c>
      <c r="F178" s="62">
        <f t="shared" si="44"/>
        <v>7</v>
      </c>
      <c r="G178" s="62">
        <f t="shared" si="44"/>
        <v>59</v>
      </c>
      <c r="H178" s="62">
        <f t="shared" si="44"/>
        <v>1</v>
      </c>
      <c r="I178" s="85">
        <f t="shared" si="44"/>
        <v>132</v>
      </c>
      <c r="J178" s="64">
        <f t="shared" si="44"/>
        <v>138742</v>
      </c>
      <c r="K178" s="65">
        <f t="shared" si="44"/>
        <v>465943</v>
      </c>
      <c r="L178" s="66">
        <f t="shared" si="44"/>
        <v>4084369</v>
      </c>
      <c r="M178" s="67"/>
      <c r="N178" s="221">
        <f>SUM(N175:N177)</f>
        <v>477089.24700000015</v>
      </c>
      <c r="O178" s="69">
        <f>SUM(O175:O177)</f>
        <v>617927.96900000062</v>
      </c>
      <c r="P178" s="70"/>
    </row>
    <row r="179" spans="1:16" s="232" customFormat="1" ht="31.5" customHeight="1" x14ac:dyDescent="0.2">
      <c r="A179" s="86"/>
      <c r="B179" s="87" t="s">
        <v>79</v>
      </c>
      <c r="C179" s="88"/>
      <c r="D179" s="90">
        <f t="shared" ref="D179:L179" si="45">D173+D178</f>
        <v>58</v>
      </c>
      <c r="E179" s="90">
        <f t="shared" si="45"/>
        <v>25</v>
      </c>
      <c r="F179" s="90">
        <f t="shared" si="45"/>
        <v>13</v>
      </c>
      <c r="G179" s="90">
        <f t="shared" si="45"/>
        <v>65</v>
      </c>
      <c r="H179" s="90">
        <f t="shared" si="45"/>
        <v>7</v>
      </c>
      <c r="I179" s="91">
        <f t="shared" si="45"/>
        <v>168</v>
      </c>
      <c r="J179" s="92">
        <f t="shared" si="45"/>
        <v>213457</v>
      </c>
      <c r="K179" s="93">
        <f t="shared" si="45"/>
        <v>473962</v>
      </c>
      <c r="L179" s="93">
        <f t="shared" si="45"/>
        <v>5318475</v>
      </c>
      <c r="M179" s="94"/>
      <c r="N179" s="95">
        <f>N173+N178</f>
        <v>581347.67800000019</v>
      </c>
      <c r="O179" s="94">
        <f>O173+O178</f>
        <v>627279.85900000064</v>
      </c>
      <c r="P179" s="96"/>
    </row>
    <row r="180" spans="1:16" s="11" customFormat="1" ht="27.75" customHeight="1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</row>
    <row r="181" spans="1:16" s="11" customFormat="1" ht="27.75" customHeight="1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</row>
    <row r="182" spans="1:16" s="11" customFormat="1" ht="21.75" customHeight="1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</row>
    <row r="183" spans="1:16" s="11" customFormat="1" ht="21.75" customHeight="1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</row>
    <row r="184" spans="1:16" s="11" customFormat="1" ht="24.75" customHeight="1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598806.67800000019</v>
      </c>
      <c r="O184" s="121">
        <f>O179+O180</f>
        <v>633259.85900000064</v>
      </c>
      <c r="P184" s="119"/>
    </row>
    <row r="185" spans="1:16" s="11" customFormat="1" ht="23.25" x14ac:dyDescent="0.35">
      <c r="A185" s="120">
        <f>A162+31</f>
        <v>38969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</row>
    <row r="186" spans="1:16" s="11" customFormat="1" ht="18.75" customHeight="1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</row>
    <row r="187" spans="1:16" s="11" customFormat="1" ht="12.75" customHeight="1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</row>
    <row r="188" spans="1:16" s="11" customFormat="1" ht="18.75" customHeight="1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145">
        <f t="shared" ref="I188:I195" si="46">SUM(D188:H188)</f>
        <v>2</v>
      </c>
      <c r="J188" s="48">
        <v>1035</v>
      </c>
      <c r="K188" s="48">
        <v>95</v>
      </c>
      <c r="L188" s="48">
        <v>90938</v>
      </c>
      <c r="M188" s="49"/>
      <c r="N188" s="50">
        <f t="shared" ref="N188:O195" si="47">N165+(J188/1000)</f>
        <v>18506.410000000007</v>
      </c>
      <c r="O188" s="50">
        <f t="shared" si="47"/>
        <v>1830.1950000000004</v>
      </c>
      <c r="P188" s="51"/>
    </row>
    <row r="189" spans="1:16" s="11" customFormat="1" ht="14.25" customHeight="1" x14ac:dyDescent="0.2">
      <c r="A189" s="42" t="s">
        <v>106</v>
      </c>
      <c r="B189" s="43"/>
      <c r="C189" s="44"/>
      <c r="D189" s="45">
        <v>4</v>
      </c>
      <c r="E189" s="46">
        <v>0</v>
      </c>
      <c r="F189" s="46">
        <v>1</v>
      </c>
      <c r="G189" s="46">
        <v>1</v>
      </c>
      <c r="H189" s="46">
        <v>0</v>
      </c>
      <c r="I189" s="47">
        <f t="shared" si="46"/>
        <v>6</v>
      </c>
      <c r="J189" s="48">
        <v>16915</v>
      </c>
      <c r="K189" s="48">
        <v>1510</v>
      </c>
      <c r="L189" s="48">
        <v>390502</v>
      </c>
      <c r="M189" s="52"/>
      <c r="N189" s="50">
        <f t="shared" si="47"/>
        <v>46710.47800000001</v>
      </c>
      <c r="O189" s="50">
        <f t="shared" si="47"/>
        <v>3706.9950000000026</v>
      </c>
      <c r="P189" s="53"/>
    </row>
    <row r="190" spans="1:16" s="11" customFormat="1" ht="14.25" customHeight="1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45</v>
      </c>
      <c r="K190" s="48">
        <v>0</v>
      </c>
      <c r="L190" s="48">
        <v>0</v>
      </c>
      <c r="M190" s="52"/>
      <c r="N190" s="50">
        <f t="shared" si="47"/>
        <v>292.84399999999982</v>
      </c>
      <c r="O190" s="50">
        <f t="shared" si="47"/>
        <v>0</v>
      </c>
      <c r="P190" s="53"/>
    </row>
    <row r="191" spans="1:16" s="11" customFormat="1" ht="14.25" customHeight="1" x14ac:dyDescent="0.2">
      <c r="A191" s="42" t="s">
        <v>107</v>
      </c>
      <c r="B191" s="43"/>
      <c r="C191" s="44"/>
      <c r="D191" s="45">
        <v>4</v>
      </c>
      <c r="E191" s="46">
        <v>0</v>
      </c>
      <c r="F191" s="46">
        <v>1</v>
      </c>
      <c r="G191" s="46">
        <v>1</v>
      </c>
      <c r="H191" s="46">
        <v>3</v>
      </c>
      <c r="I191" s="47">
        <f t="shared" si="46"/>
        <v>9</v>
      </c>
      <c r="J191" s="48">
        <v>6482</v>
      </c>
      <c r="K191" s="48">
        <v>691</v>
      </c>
      <c r="L191" s="48">
        <v>165332</v>
      </c>
      <c r="M191" s="52"/>
      <c r="N191" s="50">
        <f t="shared" si="47"/>
        <v>12673.287</v>
      </c>
      <c r="O191" s="50">
        <f t="shared" si="47"/>
        <v>1091.0609999999995</v>
      </c>
      <c r="P191" s="53"/>
    </row>
    <row r="192" spans="1:16" s="11" customFormat="1" ht="14.25" customHeight="1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2806</v>
      </c>
      <c r="K192" s="48">
        <v>342</v>
      </c>
      <c r="L192" s="48">
        <v>74938</v>
      </c>
      <c r="M192" s="52"/>
      <c r="N192" s="50">
        <f t="shared" si="47"/>
        <v>5855.429000000001</v>
      </c>
      <c r="O192" s="50">
        <f t="shared" si="47"/>
        <v>606.7199999999998</v>
      </c>
      <c r="P192" s="53"/>
    </row>
    <row r="193" spans="1:16" s="11" customFormat="1" ht="14.25" customHeight="1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1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</row>
    <row r="194" spans="1:16" s="11" customFormat="1" ht="14.25" customHeight="1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6"/>
        <v>10</v>
      </c>
      <c r="J194" s="48">
        <v>33048</v>
      </c>
      <c r="K194" s="48">
        <v>4213</v>
      </c>
      <c r="L194" s="48">
        <v>402840</v>
      </c>
      <c r="M194" s="52"/>
      <c r="N194" s="50">
        <f t="shared" si="47"/>
        <v>17380.725000000009</v>
      </c>
      <c r="O194" s="50">
        <f t="shared" si="47"/>
        <v>2113.4720000000007</v>
      </c>
      <c r="P194" s="53"/>
    </row>
    <row r="195" spans="1:16" s="11" customFormat="1" ht="14.25" customHeight="1" x14ac:dyDescent="0.2">
      <c r="A195" s="42" t="s">
        <v>111</v>
      </c>
      <c r="B195" s="43"/>
      <c r="C195" s="44"/>
      <c r="D195" s="45">
        <v>2</v>
      </c>
      <c r="E195" s="46">
        <v>0</v>
      </c>
      <c r="F195" s="46">
        <v>0</v>
      </c>
      <c r="G195" s="46">
        <v>2</v>
      </c>
      <c r="H195" s="46">
        <v>0</v>
      </c>
      <c r="I195" s="55">
        <f t="shared" si="46"/>
        <v>4</v>
      </c>
      <c r="J195" s="48">
        <v>2624</v>
      </c>
      <c r="K195" s="56">
        <v>0</v>
      </c>
      <c r="L195" s="56">
        <v>6209</v>
      </c>
      <c r="M195" s="57"/>
      <c r="N195" s="50">
        <f t="shared" si="47"/>
        <v>1384.1130000000001</v>
      </c>
      <c r="O195" s="50">
        <f t="shared" si="47"/>
        <v>0.29799999999999999</v>
      </c>
      <c r="P195" s="58"/>
    </row>
    <row r="196" spans="1:16" s="232" customFormat="1" ht="27.75" customHeight="1" x14ac:dyDescent="0.2">
      <c r="A196" s="59"/>
      <c r="B196" s="60"/>
      <c r="C196" s="61" t="s">
        <v>77</v>
      </c>
      <c r="D196" s="62">
        <f t="shared" ref="D196:L196" si="48">SUM(D188:D195)</f>
        <v>18</v>
      </c>
      <c r="E196" s="62">
        <f t="shared" si="48"/>
        <v>0</v>
      </c>
      <c r="F196" s="62">
        <f t="shared" si="48"/>
        <v>6</v>
      </c>
      <c r="G196" s="62">
        <f t="shared" si="48"/>
        <v>6</v>
      </c>
      <c r="H196" s="62">
        <f t="shared" si="48"/>
        <v>6</v>
      </c>
      <c r="I196" s="85">
        <f t="shared" si="48"/>
        <v>36</v>
      </c>
      <c r="J196" s="64">
        <f t="shared" si="48"/>
        <v>62955</v>
      </c>
      <c r="K196" s="65">
        <f t="shared" si="48"/>
        <v>6851</v>
      </c>
      <c r="L196" s="66">
        <f t="shared" si="48"/>
        <v>1130759</v>
      </c>
      <c r="M196" s="67"/>
      <c r="N196" s="68">
        <f>SUM(N188:N195)</f>
        <v>104321.38600000003</v>
      </c>
      <c r="O196" s="69">
        <f>SUM(O188:O195)</f>
        <v>9358.7410000000036</v>
      </c>
      <c r="P196" s="70"/>
    </row>
    <row r="197" spans="1:16" s="11" customFormat="1" ht="18.75" customHeight="1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</row>
    <row r="198" spans="1:16" s="11" customFormat="1" ht="14.25" customHeight="1" x14ac:dyDescent="0.2">
      <c r="A198" s="79" t="s">
        <v>112</v>
      </c>
      <c r="B198" s="80"/>
      <c r="C198" s="81"/>
      <c r="D198" s="45">
        <v>30</v>
      </c>
      <c r="E198" s="46">
        <v>16</v>
      </c>
      <c r="F198" s="46">
        <v>6</v>
      </c>
      <c r="G198" s="46">
        <v>53</v>
      </c>
      <c r="H198" s="46">
        <v>0</v>
      </c>
      <c r="I198" s="47">
        <f>SUM(D198:H198)</f>
        <v>105</v>
      </c>
      <c r="J198" s="230">
        <v>132891</v>
      </c>
      <c r="K198" s="82">
        <v>219788</v>
      </c>
      <c r="L198" s="82">
        <v>3293436</v>
      </c>
      <c r="M198" s="50"/>
      <c r="N198" s="83">
        <f t="shared" ref="N198:O200" si="49">N175+(J198/1000)</f>
        <v>418445.79600000015</v>
      </c>
      <c r="O198" s="50">
        <f t="shared" si="49"/>
        <v>556503.97400000051</v>
      </c>
      <c r="P198" s="53"/>
    </row>
    <row r="199" spans="1:16" s="11" customFormat="1" ht="14.25" customHeight="1" x14ac:dyDescent="0.2">
      <c r="A199" s="79" t="s">
        <v>113</v>
      </c>
      <c r="B199" s="80"/>
      <c r="C199" s="81"/>
      <c r="D199" s="45">
        <v>9</v>
      </c>
      <c r="E199" s="46">
        <v>8</v>
      </c>
      <c r="F199" s="46">
        <v>1</v>
      </c>
      <c r="G199" s="46">
        <v>5</v>
      </c>
      <c r="H199" s="46">
        <v>1</v>
      </c>
      <c r="I199" s="47">
        <f>SUM(D199:H199)</f>
        <v>24</v>
      </c>
      <c r="J199" s="230">
        <v>10436</v>
      </c>
      <c r="K199" s="82">
        <v>25414</v>
      </c>
      <c r="L199" s="82">
        <v>574713</v>
      </c>
      <c r="M199" s="50"/>
      <c r="N199" s="83">
        <f t="shared" si="49"/>
        <v>58346.50499999999</v>
      </c>
      <c r="O199" s="50">
        <f t="shared" si="49"/>
        <v>61507.013000000021</v>
      </c>
      <c r="P199" s="53"/>
    </row>
    <row r="200" spans="1:16" s="11" customFormat="1" ht="14.25" customHeight="1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</row>
    <row r="201" spans="1:16" s="232" customFormat="1" ht="30" customHeight="1" x14ac:dyDescent="0.2">
      <c r="A201" s="59"/>
      <c r="B201" s="60"/>
      <c r="C201" s="61" t="s">
        <v>78</v>
      </c>
      <c r="D201" s="84">
        <f t="shared" ref="D201:L201" si="50">SUM(D198:D200)</f>
        <v>39</v>
      </c>
      <c r="E201" s="62">
        <f t="shared" si="50"/>
        <v>24</v>
      </c>
      <c r="F201" s="62">
        <f t="shared" si="50"/>
        <v>7</v>
      </c>
      <c r="G201" s="62">
        <f t="shared" si="50"/>
        <v>61</v>
      </c>
      <c r="H201" s="62">
        <f t="shared" si="50"/>
        <v>1</v>
      </c>
      <c r="I201" s="85">
        <f t="shared" si="50"/>
        <v>132</v>
      </c>
      <c r="J201" s="64">
        <f t="shared" si="50"/>
        <v>143327</v>
      </c>
      <c r="K201" s="65">
        <f t="shared" si="50"/>
        <v>245202</v>
      </c>
      <c r="L201" s="66">
        <f t="shared" si="50"/>
        <v>3868149</v>
      </c>
      <c r="M201" s="67"/>
      <c r="N201" s="221">
        <f>SUM(N198:N200)</f>
        <v>477232.57400000014</v>
      </c>
      <c r="O201" s="69">
        <f>SUM(O198:O200)</f>
        <v>618173.17100000056</v>
      </c>
      <c r="P201" s="70"/>
    </row>
    <row r="202" spans="1:16" s="232" customFormat="1" ht="31.5" customHeight="1" x14ac:dyDescent="0.2">
      <c r="A202" s="86"/>
      <c r="B202" s="87" t="s">
        <v>79</v>
      </c>
      <c r="C202" s="88"/>
      <c r="D202" s="90">
        <f t="shared" ref="D202:L202" si="51">D196+D201</f>
        <v>57</v>
      </c>
      <c r="E202" s="90">
        <f t="shared" si="51"/>
        <v>24</v>
      </c>
      <c r="F202" s="90">
        <f t="shared" si="51"/>
        <v>13</v>
      </c>
      <c r="G202" s="90">
        <f t="shared" si="51"/>
        <v>67</v>
      </c>
      <c r="H202" s="90">
        <f t="shared" si="51"/>
        <v>7</v>
      </c>
      <c r="I202" s="91">
        <f t="shared" si="51"/>
        <v>168</v>
      </c>
      <c r="J202" s="92">
        <f t="shared" si="51"/>
        <v>206282</v>
      </c>
      <c r="K202" s="93">
        <f t="shared" si="51"/>
        <v>252053</v>
      </c>
      <c r="L202" s="93">
        <f t="shared" si="51"/>
        <v>4998908</v>
      </c>
      <c r="M202" s="94"/>
      <c r="N202" s="95">
        <f>N196+N201</f>
        <v>581553.9600000002</v>
      </c>
      <c r="O202" s="94">
        <f>O196+O201</f>
        <v>627531.91200000059</v>
      </c>
      <c r="P202" s="96"/>
    </row>
    <row r="203" spans="1:16" s="11" customFormat="1" ht="27.75" customHeight="1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</row>
    <row r="204" spans="1:16" s="11" customFormat="1" ht="27.75" customHeight="1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</row>
    <row r="205" spans="1:16" s="11" customFormat="1" ht="21.75" customHeight="1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</row>
    <row r="206" spans="1:16" s="11" customFormat="1" ht="21.75" customHeight="1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</row>
    <row r="207" spans="1:16" s="11" customFormat="1" ht="24.75" customHeight="1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599012.9600000002</v>
      </c>
      <c r="O207" s="121">
        <f>O202+O203</f>
        <v>633511.91200000059</v>
      </c>
      <c r="P207" s="119"/>
    </row>
    <row r="208" spans="1:16" s="11" customFormat="1" ht="23.25" x14ac:dyDescent="0.35">
      <c r="A208" s="120">
        <f>A185+31</f>
        <v>39000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</row>
    <row r="209" spans="1:16" s="11" customFormat="1" ht="18.75" customHeight="1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</row>
    <row r="210" spans="1:16" s="11" customFormat="1" ht="12.75" customHeight="1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</row>
    <row r="211" spans="1:16" s="11" customFormat="1" ht="18.75" customHeight="1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145">
        <f t="shared" ref="I211:I218" si="52">SUM(D211:H211)</f>
        <v>2</v>
      </c>
      <c r="J211" s="48">
        <v>1046</v>
      </c>
      <c r="K211" s="48">
        <v>96</v>
      </c>
      <c r="L211" s="48">
        <v>94364</v>
      </c>
      <c r="M211" s="49"/>
      <c r="N211" s="50">
        <f t="shared" ref="N211:O218" si="53">N188+(J211/1000)</f>
        <v>18507.456000000006</v>
      </c>
      <c r="O211" s="50">
        <f t="shared" si="53"/>
        <v>1830.2910000000004</v>
      </c>
      <c r="P211" s="51"/>
    </row>
    <row r="212" spans="1:16" s="11" customFormat="1" ht="14.25" customHeight="1" x14ac:dyDescent="0.2">
      <c r="A212" s="42" t="s">
        <v>106</v>
      </c>
      <c r="B212" s="43"/>
      <c r="C212" s="44"/>
      <c r="D212" s="45">
        <v>4</v>
      </c>
      <c r="E212" s="46">
        <v>0</v>
      </c>
      <c r="F212" s="46">
        <v>2</v>
      </c>
      <c r="G212" s="46">
        <v>0</v>
      </c>
      <c r="H212" s="46">
        <v>0</v>
      </c>
      <c r="I212" s="47">
        <f t="shared" si="52"/>
        <v>6</v>
      </c>
      <c r="J212" s="48">
        <v>24983</v>
      </c>
      <c r="K212" s="48">
        <v>2202</v>
      </c>
      <c r="L212" s="48">
        <v>483154</v>
      </c>
      <c r="M212" s="52"/>
      <c r="N212" s="50">
        <f t="shared" si="53"/>
        <v>46735.46100000001</v>
      </c>
      <c r="O212" s="50">
        <f t="shared" si="53"/>
        <v>3709.1970000000028</v>
      </c>
      <c r="P212" s="53"/>
    </row>
    <row r="213" spans="1:16" s="11" customFormat="1" ht="14.25" customHeight="1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41</v>
      </c>
      <c r="K213" s="48">
        <v>0</v>
      </c>
      <c r="L213" s="48">
        <v>0</v>
      </c>
      <c r="M213" s="52"/>
      <c r="N213" s="50">
        <f t="shared" si="53"/>
        <v>292.88499999999982</v>
      </c>
      <c r="O213" s="50">
        <f t="shared" si="53"/>
        <v>0</v>
      </c>
      <c r="P213" s="53"/>
    </row>
    <row r="214" spans="1:16" s="11" customFormat="1" ht="14.25" customHeight="1" x14ac:dyDescent="0.2">
      <c r="A214" s="42" t="s">
        <v>107</v>
      </c>
      <c r="B214" s="43"/>
      <c r="C214" s="44"/>
      <c r="D214" s="45">
        <v>4</v>
      </c>
      <c r="E214" s="46">
        <v>0</v>
      </c>
      <c r="F214" s="46">
        <v>1</v>
      </c>
      <c r="G214" s="46">
        <v>1</v>
      </c>
      <c r="H214" s="46">
        <v>3</v>
      </c>
      <c r="I214" s="47">
        <f t="shared" si="52"/>
        <v>9</v>
      </c>
      <c r="J214" s="48">
        <v>8086</v>
      </c>
      <c r="K214" s="48">
        <v>818</v>
      </c>
      <c r="L214" s="48">
        <v>180388</v>
      </c>
      <c r="M214" s="52"/>
      <c r="N214" s="50">
        <f t="shared" si="53"/>
        <v>12681.373</v>
      </c>
      <c r="O214" s="50">
        <f t="shared" si="53"/>
        <v>1091.8789999999995</v>
      </c>
      <c r="P214" s="53"/>
    </row>
    <row r="215" spans="1:16" s="11" customFormat="1" ht="14.25" customHeight="1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2905</v>
      </c>
      <c r="K215" s="48">
        <v>354</v>
      </c>
      <c r="L215" s="48">
        <v>79197</v>
      </c>
      <c r="M215" s="52"/>
      <c r="N215" s="50">
        <f t="shared" si="53"/>
        <v>5858.3340000000007</v>
      </c>
      <c r="O215" s="50">
        <f t="shared" si="53"/>
        <v>607.07399999999984</v>
      </c>
      <c r="P215" s="53"/>
    </row>
    <row r="216" spans="1:16" s="11" customFormat="1" ht="14.25" customHeight="1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</row>
    <row r="217" spans="1:16" s="11" customFormat="1" ht="14.25" customHeight="1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1</v>
      </c>
      <c r="H217" s="46">
        <v>3</v>
      </c>
      <c r="I217" s="47">
        <f t="shared" si="52"/>
        <v>10</v>
      </c>
      <c r="J217" s="48">
        <v>33849</v>
      </c>
      <c r="K217" s="48">
        <v>4308</v>
      </c>
      <c r="L217" s="48">
        <v>421719</v>
      </c>
      <c r="M217" s="52"/>
      <c r="N217" s="50">
        <f t="shared" si="53"/>
        <v>17414.574000000008</v>
      </c>
      <c r="O217" s="50">
        <f t="shared" si="53"/>
        <v>2117.7800000000007</v>
      </c>
      <c r="P217" s="53"/>
    </row>
    <row r="218" spans="1:16" s="11" customFormat="1" ht="14.25" customHeight="1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2206</v>
      </c>
      <c r="K218" s="56">
        <v>0</v>
      </c>
      <c r="L218" s="56">
        <v>3370</v>
      </c>
      <c r="M218" s="57"/>
      <c r="N218" s="50">
        <f t="shared" si="53"/>
        <v>1386.319</v>
      </c>
      <c r="O218" s="50">
        <f t="shared" si="53"/>
        <v>0.29799999999999999</v>
      </c>
      <c r="P218" s="58"/>
    </row>
    <row r="219" spans="1:16" s="232" customFormat="1" ht="27.75" customHeight="1" x14ac:dyDescent="0.2">
      <c r="A219" s="59"/>
      <c r="B219" s="60"/>
      <c r="C219" s="61" t="s">
        <v>77</v>
      </c>
      <c r="D219" s="62">
        <f t="shared" ref="D219:L219" si="54">SUM(D211:D218)</f>
        <v>18</v>
      </c>
      <c r="E219" s="62">
        <f t="shared" si="54"/>
        <v>0</v>
      </c>
      <c r="F219" s="62">
        <f t="shared" si="54"/>
        <v>7</v>
      </c>
      <c r="G219" s="62">
        <f t="shared" si="54"/>
        <v>5</v>
      </c>
      <c r="H219" s="62">
        <f t="shared" si="54"/>
        <v>6</v>
      </c>
      <c r="I219" s="85">
        <f t="shared" si="54"/>
        <v>36</v>
      </c>
      <c r="J219" s="64">
        <f t="shared" si="54"/>
        <v>73116</v>
      </c>
      <c r="K219" s="65">
        <f t="shared" si="54"/>
        <v>7778</v>
      </c>
      <c r="L219" s="66">
        <f t="shared" si="54"/>
        <v>1262192</v>
      </c>
      <c r="M219" s="67"/>
      <c r="N219" s="68">
        <f>SUM(N211:N218)</f>
        <v>104394.50200000004</v>
      </c>
      <c r="O219" s="69">
        <f>SUM(O211:O218)</f>
        <v>9366.5190000000021</v>
      </c>
      <c r="P219" s="70"/>
    </row>
    <row r="220" spans="1:16" s="11" customFormat="1" ht="18.75" customHeight="1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</row>
    <row r="221" spans="1:16" s="11" customFormat="1" ht="14.25" customHeight="1" x14ac:dyDescent="0.2">
      <c r="A221" s="79" t="s">
        <v>112</v>
      </c>
      <c r="B221" s="80"/>
      <c r="C221" s="81"/>
      <c r="D221" s="45">
        <v>31</v>
      </c>
      <c r="E221" s="46">
        <v>14</v>
      </c>
      <c r="F221" s="46">
        <v>6</v>
      </c>
      <c r="G221" s="46">
        <v>54</v>
      </c>
      <c r="H221" s="46">
        <v>0</v>
      </c>
      <c r="I221" s="47">
        <f>SUM(D221:H221)</f>
        <v>105</v>
      </c>
      <c r="J221" s="230">
        <v>110869</v>
      </c>
      <c r="K221" s="82">
        <v>315989</v>
      </c>
      <c r="L221" s="82">
        <v>3185392</v>
      </c>
      <c r="M221" s="50"/>
      <c r="N221" s="83">
        <f t="shared" ref="N221:O223" si="55">N198+(J221/1000)</f>
        <v>418556.66500000015</v>
      </c>
      <c r="O221" s="50">
        <f t="shared" si="55"/>
        <v>556819.96300000045</v>
      </c>
      <c r="P221" s="53"/>
    </row>
    <row r="222" spans="1:16" s="11" customFormat="1" ht="14.25" customHeight="1" x14ac:dyDescent="0.2">
      <c r="A222" s="79" t="s">
        <v>113</v>
      </c>
      <c r="B222" s="80"/>
      <c r="C222" s="81"/>
      <c r="D222" s="45">
        <v>8</v>
      </c>
      <c r="E222" s="46">
        <v>8</v>
      </c>
      <c r="F222" s="46">
        <v>1</v>
      </c>
      <c r="G222" s="46">
        <v>6</v>
      </c>
      <c r="H222" s="46">
        <v>1</v>
      </c>
      <c r="I222" s="47">
        <f>SUM(D222:H222)</f>
        <v>24</v>
      </c>
      <c r="J222" s="230">
        <v>8645</v>
      </c>
      <c r="K222" s="82">
        <v>24041</v>
      </c>
      <c r="L222" s="82">
        <v>535315</v>
      </c>
      <c r="M222" s="50"/>
      <c r="N222" s="83">
        <f t="shared" si="55"/>
        <v>58355.149999999987</v>
      </c>
      <c r="O222" s="50">
        <f t="shared" si="55"/>
        <v>61531.054000000018</v>
      </c>
      <c r="P222" s="53"/>
    </row>
    <row r="223" spans="1:16" s="11" customFormat="1" ht="14.25" customHeight="1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</row>
    <row r="224" spans="1:16" s="232" customFormat="1" ht="30" customHeight="1" x14ac:dyDescent="0.2">
      <c r="A224" s="59"/>
      <c r="B224" s="60"/>
      <c r="C224" s="61" t="s">
        <v>78</v>
      </c>
      <c r="D224" s="84">
        <f t="shared" ref="D224:L224" si="56">SUM(D221:D223)</f>
        <v>39</v>
      </c>
      <c r="E224" s="62">
        <f t="shared" si="56"/>
        <v>22</v>
      </c>
      <c r="F224" s="62">
        <f t="shared" si="56"/>
        <v>7</v>
      </c>
      <c r="G224" s="62">
        <f t="shared" si="56"/>
        <v>63</v>
      </c>
      <c r="H224" s="62">
        <f t="shared" si="56"/>
        <v>1</v>
      </c>
      <c r="I224" s="85">
        <f t="shared" si="56"/>
        <v>132</v>
      </c>
      <c r="J224" s="64">
        <f t="shared" si="56"/>
        <v>119514</v>
      </c>
      <c r="K224" s="65">
        <f t="shared" si="56"/>
        <v>340030</v>
      </c>
      <c r="L224" s="66">
        <f t="shared" si="56"/>
        <v>3720707</v>
      </c>
      <c r="M224" s="67"/>
      <c r="N224" s="221">
        <f>SUM(N221:N223)</f>
        <v>477352.08800000011</v>
      </c>
      <c r="O224" s="69">
        <f>SUM(O221:O223)</f>
        <v>618513.20100000047</v>
      </c>
      <c r="P224" s="70"/>
    </row>
    <row r="225" spans="1:16" s="232" customFormat="1" ht="31.5" customHeight="1" x14ac:dyDescent="0.2">
      <c r="A225" s="86"/>
      <c r="B225" s="87" t="s">
        <v>79</v>
      </c>
      <c r="C225" s="88"/>
      <c r="D225" s="90">
        <f t="shared" ref="D225:L225" si="57">D219+D224</f>
        <v>57</v>
      </c>
      <c r="E225" s="90">
        <f t="shared" si="57"/>
        <v>22</v>
      </c>
      <c r="F225" s="90">
        <f t="shared" si="57"/>
        <v>14</v>
      </c>
      <c r="G225" s="90">
        <f t="shared" si="57"/>
        <v>68</v>
      </c>
      <c r="H225" s="90">
        <f t="shared" si="57"/>
        <v>7</v>
      </c>
      <c r="I225" s="91">
        <f t="shared" si="57"/>
        <v>168</v>
      </c>
      <c r="J225" s="92">
        <f t="shared" si="57"/>
        <v>192630</v>
      </c>
      <c r="K225" s="93">
        <f t="shared" si="57"/>
        <v>347808</v>
      </c>
      <c r="L225" s="93">
        <f t="shared" si="57"/>
        <v>4982899</v>
      </c>
      <c r="M225" s="94"/>
      <c r="N225" s="95">
        <f>N219+N224</f>
        <v>581746.59000000008</v>
      </c>
      <c r="O225" s="94">
        <f>O219+O224</f>
        <v>627879.72000000044</v>
      </c>
      <c r="P225" s="96"/>
    </row>
    <row r="226" spans="1:16" s="11" customFormat="1" ht="27.75" customHeight="1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</row>
    <row r="227" spans="1:16" s="11" customFormat="1" ht="27.75" customHeight="1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</row>
    <row r="228" spans="1:16" s="11" customFormat="1" ht="21.75" customHeight="1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</row>
    <row r="229" spans="1:16" s="11" customFormat="1" ht="21.75" customHeight="1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</row>
    <row r="230" spans="1:16" s="11" customFormat="1" ht="24.75" customHeight="1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599205.59000000008</v>
      </c>
      <c r="O230" s="121">
        <f>O225+O226</f>
        <v>633859.72000000044</v>
      </c>
      <c r="P230" s="119"/>
    </row>
    <row r="231" spans="1:16" s="11" customFormat="1" ht="23.25" x14ac:dyDescent="0.35">
      <c r="A231" s="120">
        <f>A208+31</f>
        <v>39031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</row>
    <row r="232" spans="1:16" s="11" customFormat="1" ht="18.75" customHeight="1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</row>
    <row r="233" spans="1:16" s="11" customFormat="1" ht="12.75" customHeight="1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</row>
    <row r="234" spans="1:16" s="11" customFormat="1" ht="18.75" customHeight="1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145">
        <f t="shared" ref="I234:I241" si="58">SUM(D234:H234)</f>
        <v>2</v>
      </c>
      <c r="J234" s="48">
        <v>1042</v>
      </c>
      <c r="K234" s="48">
        <v>96</v>
      </c>
      <c r="L234" s="48">
        <v>91937</v>
      </c>
      <c r="M234" s="49"/>
      <c r="N234" s="50">
        <f t="shared" ref="N234:O241" si="59">N211+(J234/1000)</f>
        <v>18508.498000000007</v>
      </c>
      <c r="O234" s="50">
        <f t="shared" si="59"/>
        <v>1830.3870000000004</v>
      </c>
      <c r="P234" s="51"/>
    </row>
    <row r="235" spans="1:16" s="11" customFormat="1" ht="14.25" customHeight="1" x14ac:dyDescent="0.2">
      <c r="A235" s="42" t="s">
        <v>106</v>
      </c>
      <c r="B235" s="43"/>
      <c r="C235" s="44"/>
      <c r="D235" s="45">
        <v>4</v>
      </c>
      <c r="E235" s="46">
        <v>0</v>
      </c>
      <c r="F235" s="46">
        <v>1</v>
      </c>
      <c r="G235" s="46">
        <v>1</v>
      </c>
      <c r="H235" s="46">
        <v>0</v>
      </c>
      <c r="I235" s="47">
        <f t="shared" si="58"/>
        <v>6</v>
      </c>
      <c r="J235" s="48">
        <v>23645</v>
      </c>
      <c r="K235" s="48">
        <v>2084</v>
      </c>
      <c r="L235" s="48">
        <v>447079</v>
      </c>
      <c r="M235" s="52"/>
      <c r="N235" s="50">
        <f t="shared" si="59"/>
        <v>46759.106000000007</v>
      </c>
      <c r="O235" s="50">
        <f t="shared" si="59"/>
        <v>3711.2810000000027</v>
      </c>
      <c r="P235" s="53"/>
    </row>
    <row r="236" spans="1:16" s="11" customFormat="1" ht="14.25" customHeight="1" x14ac:dyDescent="0.2">
      <c r="A236" s="42" t="s">
        <v>117</v>
      </c>
      <c r="B236" s="43"/>
      <c r="C236" s="44"/>
      <c r="D236" s="45">
        <v>1</v>
      </c>
      <c r="E236" s="46">
        <v>0</v>
      </c>
      <c r="F236" s="46">
        <v>0</v>
      </c>
      <c r="G236" s="46">
        <v>0</v>
      </c>
      <c r="H236" s="46">
        <v>0</v>
      </c>
      <c r="I236" s="47">
        <f t="shared" si="58"/>
        <v>1</v>
      </c>
      <c r="J236" s="48">
        <v>38</v>
      </c>
      <c r="K236" s="48">
        <v>0</v>
      </c>
      <c r="L236" s="48">
        <v>0</v>
      </c>
      <c r="M236" s="52"/>
      <c r="N236" s="50">
        <f t="shared" si="59"/>
        <v>292.92299999999983</v>
      </c>
      <c r="O236" s="50">
        <f t="shared" si="59"/>
        <v>0</v>
      </c>
      <c r="P236" s="53"/>
    </row>
    <row r="237" spans="1:16" s="11" customFormat="1" ht="14.25" customHeight="1" x14ac:dyDescent="0.2">
      <c r="A237" s="42" t="s">
        <v>107</v>
      </c>
      <c r="B237" s="43"/>
      <c r="C237" s="44"/>
      <c r="D237" s="45">
        <v>4</v>
      </c>
      <c r="E237" s="46">
        <v>0</v>
      </c>
      <c r="F237" s="46">
        <v>1</v>
      </c>
      <c r="G237" s="46">
        <v>1</v>
      </c>
      <c r="H237" s="46">
        <v>3</v>
      </c>
      <c r="I237" s="47">
        <f t="shared" si="58"/>
        <v>9</v>
      </c>
      <c r="J237" s="48">
        <v>8397</v>
      </c>
      <c r="K237" s="48">
        <v>780</v>
      </c>
      <c r="L237" s="48">
        <v>203770</v>
      </c>
      <c r="M237" s="52"/>
      <c r="N237" s="50">
        <f t="shared" si="59"/>
        <v>12689.77</v>
      </c>
      <c r="O237" s="50">
        <f t="shared" si="59"/>
        <v>1092.6589999999994</v>
      </c>
      <c r="P237" s="53"/>
    </row>
    <row r="238" spans="1:16" s="11" customFormat="1" ht="14.25" customHeigh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2841</v>
      </c>
      <c r="K238" s="48">
        <v>347</v>
      </c>
      <c r="L238" s="48">
        <v>76953</v>
      </c>
      <c r="M238" s="52"/>
      <c r="N238" s="50">
        <f t="shared" si="59"/>
        <v>5861.1750000000011</v>
      </c>
      <c r="O238" s="50">
        <f t="shared" si="59"/>
        <v>607.42099999999982</v>
      </c>
      <c r="P238" s="53"/>
    </row>
    <row r="239" spans="1:16" s="11" customFormat="1" ht="14.25" customHeigh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</row>
    <row r="240" spans="1:16" s="11" customFormat="1" ht="14.25" customHeigh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8"/>
        <v>10</v>
      </c>
      <c r="J240" s="48">
        <v>21839</v>
      </c>
      <c r="K240" s="48">
        <v>2845</v>
      </c>
      <c r="L240" s="48">
        <v>253459</v>
      </c>
      <c r="M240" s="52"/>
      <c r="N240" s="50">
        <f t="shared" si="59"/>
        <v>17436.413000000008</v>
      </c>
      <c r="O240" s="50">
        <f t="shared" si="59"/>
        <v>2120.6250000000005</v>
      </c>
      <c r="P240" s="53"/>
    </row>
    <row r="241" spans="1:16" s="11" customFormat="1" ht="14.25" customHeight="1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55">
        <f t="shared" si="58"/>
        <v>4</v>
      </c>
      <c r="J241" s="48">
        <v>2695</v>
      </c>
      <c r="K241" s="56">
        <v>0</v>
      </c>
      <c r="L241" s="56">
        <v>6252</v>
      </c>
      <c r="M241" s="57"/>
      <c r="N241" s="50">
        <f t="shared" si="59"/>
        <v>1389.0139999999999</v>
      </c>
      <c r="O241" s="50">
        <f t="shared" si="59"/>
        <v>0.29799999999999999</v>
      </c>
      <c r="P241" s="58"/>
    </row>
    <row r="242" spans="1:16" s="232" customFormat="1" ht="27.75" customHeight="1" x14ac:dyDescent="0.2">
      <c r="A242" s="59"/>
      <c r="B242" s="60"/>
      <c r="C242" s="61" t="s">
        <v>77</v>
      </c>
      <c r="D242" s="62">
        <f t="shared" ref="D242:L242" si="60">SUM(D234:D241)</f>
        <v>18</v>
      </c>
      <c r="E242" s="62">
        <f t="shared" si="60"/>
        <v>0</v>
      </c>
      <c r="F242" s="62">
        <f t="shared" si="60"/>
        <v>6</v>
      </c>
      <c r="G242" s="62">
        <f t="shared" si="60"/>
        <v>6</v>
      </c>
      <c r="H242" s="62">
        <f t="shared" si="60"/>
        <v>6</v>
      </c>
      <c r="I242" s="85">
        <f t="shared" si="60"/>
        <v>36</v>
      </c>
      <c r="J242" s="64">
        <f t="shared" si="60"/>
        <v>60497</v>
      </c>
      <c r="K242" s="65">
        <f t="shared" si="60"/>
        <v>6152</v>
      </c>
      <c r="L242" s="66">
        <f t="shared" si="60"/>
        <v>1079450</v>
      </c>
      <c r="M242" s="67"/>
      <c r="N242" s="68">
        <f>SUM(N234:N241)</f>
        <v>104454.99900000004</v>
      </c>
      <c r="O242" s="69">
        <f>SUM(O234:O241)</f>
        <v>9372.6710000000039</v>
      </c>
      <c r="P242" s="70"/>
    </row>
    <row r="243" spans="1:16" s="11" customFormat="1" ht="18.75" customHeight="1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</row>
    <row r="244" spans="1:16" s="11" customFormat="1" ht="14.25" customHeight="1" x14ac:dyDescent="0.2">
      <c r="A244" s="79" t="s">
        <v>112</v>
      </c>
      <c r="B244" s="80"/>
      <c r="C244" s="81"/>
      <c r="D244" s="45">
        <v>30</v>
      </c>
      <c r="E244" s="46">
        <v>19</v>
      </c>
      <c r="F244" s="46">
        <v>6</v>
      </c>
      <c r="G244" s="46">
        <v>50</v>
      </c>
      <c r="H244" s="46">
        <v>0</v>
      </c>
      <c r="I244" s="47">
        <f>SUM(D244:H244)</f>
        <v>105</v>
      </c>
      <c r="J244" s="230">
        <v>122335</v>
      </c>
      <c r="K244" s="82">
        <v>182560</v>
      </c>
      <c r="L244" s="82">
        <v>3431543</v>
      </c>
      <c r="M244" s="50"/>
      <c r="N244" s="83">
        <f t="shared" ref="N244:O246" si="61">N221+(J244/1000)</f>
        <v>418679.00000000017</v>
      </c>
      <c r="O244" s="50">
        <f t="shared" si="61"/>
        <v>557002.52300000051</v>
      </c>
      <c r="P244" s="53"/>
    </row>
    <row r="245" spans="1:16" s="11" customFormat="1" ht="14.25" customHeight="1" x14ac:dyDescent="0.2">
      <c r="A245" s="79" t="s">
        <v>113</v>
      </c>
      <c r="B245" s="80"/>
      <c r="C245" s="81"/>
      <c r="D245" s="45">
        <v>7</v>
      </c>
      <c r="E245" s="46">
        <v>7</v>
      </c>
      <c r="F245" s="46">
        <v>1</v>
      </c>
      <c r="G245" s="46">
        <v>8</v>
      </c>
      <c r="H245" s="46">
        <v>1</v>
      </c>
      <c r="I245" s="47">
        <f>SUM(D245:H245)</f>
        <v>24</v>
      </c>
      <c r="J245" s="230">
        <v>8705</v>
      </c>
      <c r="K245" s="82">
        <v>21978</v>
      </c>
      <c r="L245" s="82">
        <v>483776</v>
      </c>
      <c r="M245" s="50"/>
      <c r="N245" s="83">
        <f t="shared" si="61"/>
        <v>58363.854999999989</v>
      </c>
      <c r="O245" s="50">
        <f t="shared" si="61"/>
        <v>61553.032000000021</v>
      </c>
      <c r="P245" s="53"/>
    </row>
    <row r="246" spans="1:16" s="11" customFormat="1" ht="14.25" customHeight="1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440.27299999999997</v>
      </c>
      <c r="O246" s="50">
        <f t="shared" si="61"/>
        <v>162.18400000000008</v>
      </c>
      <c r="P246" s="58"/>
    </row>
    <row r="247" spans="1:16" s="232" customFormat="1" ht="30" customHeight="1" x14ac:dyDescent="0.2">
      <c r="A247" s="59"/>
      <c r="B247" s="60"/>
      <c r="C247" s="61" t="s">
        <v>78</v>
      </c>
      <c r="D247" s="84">
        <f t="shared" ref="D247:L247" si="62">SUM(D244:D246)</f>
        <v>37</v>
      </c>
      <c r="E247" s="62">
        <f t="shared" si="62"/>
        <v>26</v>
      </c>
      <c r="F247" s="62">
        <f t="shared" si="62"/>
        <v>7</v>
      </c>
      <c r="G247" s="62">
        <f t="shared" si="62"/>
        <v>61</v>
      </c>
      <c r="H247" s="62">
        <f t="shared" si="62"/>
        <v>1</v>
      </c>
      <c r="I247" s="85">
        <f t="shared" si="62"/>
        <v>132</v>
      </c>
      <c r="J247" s="64">
        <f t="shared" si="62"/>
        <v>131040</v>
      </c>
      <c r="K247" s="65">
        <f t="shared" si="62"/>
        <v>204538</v>
      </c>
      <c r="L247" s="66">
        <f t="shared" si="62"/>
        <v>3915319</v>
      </c>
      <c r="M247" s="67"/>
      <c r="N247" s="221">
        <f>SUM(N244:N246)</f>
        <v>477483.12800000014</v>
      </c>
      <c r="O247" s="69">
        <f>SUM(O244:O246)</f>
        <v>618717.73900000053</v>
      </c>
      <c r="P247" s="70"/>
    </row>
    <row r="248" spans="1:16" s="232" customFormat="1" ht="31.5" customHeight="1" x14ac:dyDescent="0.2">
      <c r="A248" s="86"/>
      <c r="B248" s="87" t="s">
        <v>79</v>
      </c>
      <c r="C248" s="88"/>
      <c r="D248" s="90">
        <f t="shared" ref="D248:L248" si="63">D242+D247</f>
        <v>55</v>
      </c>
      <c r="E248" s="90">
        <f t="shared" si="63"/>
        <v>26</v>
      </c>
      <c r="F248" s="90">
        <f t="shared" si="63"/>
        <v>13</v>
      </c>
      <c r="G248" s="90">
        <f t="shared" si="63"/>
        <v>67</v>
      </c>
      <c r="H248" s="90">
        <f t="shared" si="63"/>
        <v>7</v>
      </c>
      <c r="I248" s="91">
        <f t="shared" si="63"/>
        <v>168</v>
      </c>
      <c r="J248" s="92">
        <f t="shared" si="63"/>
        <v>191537</v>
      </c>
      <c r="K248" s="93">
        <f t="shared" si="63"/>
        <v>210690</v>
      </c>
      <c r="L248" s="93">
        <f t="shared" si="63"/>
        <v>4994769</v>
      </c>
      <c r="M248" s="94"/>
      <c r="N248" s="95">
        <f>N242+N247</f>
        <v>581938.12700000021</v>
      </c>
      <c r="O248" s="94">
        <f>O242+O247</f>
        <v>628090.4100000005</v>
      </c>
      <c r="P248" s="96"/>
    </row>
    <row r="249" spans="1:16" s="11" customFormat="1" ht="27.75" customHeight="1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</row>
    <row r="250" spans="1:16" s="11" customFormat="1" ht="27.75" customHeight="1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</row>
    <row r="251" spans="1:16" s="11" customFormat="1" ht="21.75" customHeight="1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</row>
    <row r="252" spans="1:16" s="11" customFormat="1" ht="21.75" customHeight="1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</row>
    <row r="253" spans="1:16" s="11" customFormat="1" ht="24.75" customHeight="1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599397.12700000021</v>
      </c>
      <c r="O253" s="121">
        <f>O248+O249</f>
        <v>634070.4100000005</v>
      </c>
      <c r="P253" s="119"/>
    </row>
    <row r="254" spans="1:16" s="11" customFormat="1" ht="23.25" x14ac:dyDescent="0.35">
      <c r="A254" s="120">
        <f>A231+31</f>
        <v>39062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</row>
    <row r="255" spans="1:16" s="11" customFormat="1" ht="18.75" customHeight="1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</row>
    <row r="256" spans="1:16" s="11" customFormat="1" ht="12.75" customHeight="1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</row>
    <row r="257" spans="1:16" s="11" customFormat="1" ht="18.75" customHeight="1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145">
        <f t="shared" ref="I257:I264" si="64">SUM(D257:H257)</f>
        <v>2</v>
      </c>
      <c r="J257" s="48">
        <v>1069</v>
      </c>
      <c r="K257" s="48">
        <v>98</v>
      </c>
      <c r="L257" s="48">
        <v>92161</v>
      </c>
      <c r="M257" s="49"/>
      <c r="N257" s="50">
        <f t="shared" ref="N257:O264" si="65">N234+(J257/1000)</f>
        <v>18509.567000000006</v>
      </c>
      <c r="O257" s="50">
        <f t="shared" si="65"/>
        <v>1830.4850000000004</v>
      </c>
      <c r="P257" s="51"/>
    </row>
    <row r="258" spans="1:16" s="11" customFormat="1" ht="14.25" customHeight="1" x14ac:dyDescent="0.2">
      <c r="A258" s="42" t="s">
        <v>106</v>
      </c>
      <c r="B258" s="43"/>
      <c r="C258" s="44"/>
      <c r="D258" s="45">
        <v>4</v>
      </c>
      <c r="E258" s="46">
        <v>0</v>
      </c>
      <c r="F258" s="46">
        <v>1</v>
      </c>
      <c r="G258" s="46">
        <v>1</v>
      </c>
      <c r="H258" s="46">
        <v>0</v>
      </c>
      <c r="I258" s="47">
        <f t="shared" si="64"/>
        <v>6</v>
      </c>
      <c r="J258" s="48">
        <v>24196</v>
      </c>
      <c r="K258" s="48">
        <v>2133</v>
      </c>
      <c r="L258" s="48">
        <v>471147</v>
      </c>
      <c r="M258" s="52"/>
      <c r="N258" s="50">
        <f t="shared" si="65"/>
        <v>46783.302000000011</v>
      </c>
      <c r="O258" s="50">
        <f t="shared" si="65"/>
        <v>3713.4140000000025</v>
      </c>
      <c r="P258" s="53"/>
    </row>
    <row r="259" spans="1:16" s="11" customFormat="1" ht="14.25" customHeight="1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40</v>
      </c>
      <c r="K259" s="48">
        <v>0</v>
      </c>
      <c r="L259" s="48">
        <v>0</v>
      </c>
      <c r="M259" s="52"/>
      <c r="N259" s="50">
        <f t="shared" si="65"/>
        <v>292.96299999999985</v>
      </c>
      <c r="O259" s="50">
        <f t="shared" si="65"/>
        <v>0</v>
      </c>
      <c r="P259" s="53"/>
    </row>
    <row r="260" spans="1:16" s="11" customFormat="1" ht="14.25" customHeight="1" x14ac:dyDescent="0.2">
      <c r="A260" s="42" t="s">
        <v>107</v>
      </c>
      <c r="B260" s="43"/>
      <c r="C260" s="44"/>
      <c r="D260" s="45">
        <v>4</v>
      </c>
      <c r="E260" s="46">
        <v>0</v>
      </c>
      <c r="F260" s="46">
        <v>1</v>
      </c>
      <c r="G260" s="46">
        <v>1</v>
      </c>
      <c r="H260" s="46">
        <v>3</v>
      </c>
      <c r="I260" s="47">
        <f t="shared" si="64"/>
        <v>9</v>
      </c>
      <c r="J260" s="48">
        <v>10674</v>
      </c>
      <c r="K260" s="48">
        <v>1074</v>
      </c>
      <c r="L260" s="48">
        <v>220807</v>
      </c>
      <c r="M260" s="52"/>
      <c r="N260" s="50">
        <f t="shared" si="65"/>
        <v>12700.444000000001</v>
      </c>
      <c r="O260" s="50">
        <f t="shared" si="65"/>
        <v>1093.7329999999995</v>
      </c>
      <c r="P260" s="53"/>
    </row>
    <row r="261" spans="1:16" s="11" customFormat="1" ht="14.25" customHeight="1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2907</v>
      </c>
      <c r="K261" s="48">
        <v>355</v>
      </c>
      <c r="L261" s="48">
        <v>78467</v>
      </c>
      <c r="M261" s="52"/>
      <c r="N261" s="50">
        <f t="shared" si="65"/>
        <v>5864.0820000000012</v>
      </c>
      <c r="O261" s="50">
        <f t="shared" si="65"/>
        <v>607.77599999999984</v>
      </c>
      <c r="P261" s="53"/>
    </row>
    <row r="262" spans="1:16" s="11" customFormat="1" ht="14.25" customHeight="1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5"/>
        <v>10</v>
      </c>
      <c r="P262" s="53"/>
    </row>
    <row r="263" spans="1:16" s="11" customFormat="1" ht="14.25" customHeight="1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1</v>
      </c>
      <c r="H263" s="46">
        <v>3</v>
      </c>
      <c r="I263" s="47">
        <f t="shared" si="64"/>
        <v>10</v>
      </c>
      <c r="J263" s="48">
        <v>25592</v>
      </c>
      <c r="K263" s="48">
        <v>3315</v>
      </c>
      <c r="L263" s="48">
        <v>273838</v>
      </c>
      <c r="M263" s="52"/>
      <c r="N263" s="50">
        <f t="shared" si="65"/>
        <v>17462.005000000008</v>
      </c>
      <c r="O263" s="50">
        <f t="shared" si="65"/>
        <v>2123.9400000000005</v>
      </c>
      <c r="P263" s="53"/>
    </row>
    <row r="264" spans="1:16" s="11" customFormat="1" ht="14.25" customHeight="1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4"/>
        <v>4</v>
      </c>
      <c r="J264" s="48">
        <v>2069</v>
      </c>
      <c r="K264" s="56">
        <v>0</v>
      </c>
      <c r="L264" s="56">
        <v>6044</v>
      </c>
      <c r="M264" s="57"/>
      <c r="N264" s="50">
        <f t="shared" si="65"/>
        <v>1391.0829999999999</v>
      </c>
      <c r="O264" s="50">
        <f t="shared" si="65"/>
        <v>0.29799999999999999</v>
      </c>
      <c r="P264" s="58"/>
    </row>
    <row r="265" spans="1:16" s="232" customFormat="1" ht="27.75" customHeight="1" x14ac:dyDescent="0.2">
      <c r="A265" s="59"/>
      <c r="B265" s="60"/>
      <c r="C265" s="61" t="s">
        <v>77</v>
      </c>
      <c r="D265" s="62">
        <f t="shared" ref="D265:L265" si="66">SUM(D257:D264)</f>
        <v>18</v>
      </c>
      <c r="E265" s="62">
        <f t="shared" si="66"/>
        <v>0</v>
      </c>
      <c r="F265" s="62">
        <f t="shared" si="66"/>
        <v>6</v>
      </c>
      <c r="G265" s="62">
        <f t="shared" si="66"/>
        <v>6</v>
      </c>
      <c r="H265" s="62">
        <f t="shared" si="66"/>
        <v>6</v>
      </c>
      <c r="I265" s="85">
        <f t="shared" si="66"/>
        <v>36</v>
      </c>
      <c r="J265" s="64">
        <f t="shared" si="66"/>
        <v>66547</v>
      </c>
      <c r="K265" s="65">
        <f t="shared" si="66"/>
        <v>6975</v>
      </c>
      <c r="L265" s="66">
        <f t="shared" si="66"/>
        <v>1142464</v>
      </c>
      <c r="M265" s="67"/>
      <c r="N265" s="68">
        <f>SUM(N257:N264)</f>
        <v>104521.54600000003</v>
      </c>
      <c r="O265" s="69">
        <f>SUM(O257:O264)</f>
        <v>9379.6460000000025</v>
      </c>
      <c r="P265" s="70"/>
    </row>
    <row r="266" spans="1:16" s="11" customFormat="1" ht="18.75" customHeight="1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</row>
    <row r="267" spans="1:16" s="11" customFormat="1" ht="14.25" customHeight="1" x14ac:dyDescent="0.2">
      <c r="A267" s="79" t="s">
        <v>112</v>
      </c>
      <c r="B267" s="80"/>
      <c r="C267" s="81"/>
      <c r="D267" s="45">
        <v>28</v>
      </c>
      <c r="E267" s="46">
        <v>13</v>
      </c>
      <c r="F267" s="46">
        <v>6</v>
      </c>
      <c r="G267" s="46">
        <v>58</v>
      </c>
      <c r="H267" s="46">
        <v>0</v>
      </c>
      <c r="I267" s="47">
        <f>SUM(D267:H267)</f>
        <v>105</v>
      </c>
      <c r="J267" s="230">
        <v>86828</v>
      </c>
      <c r="K267" s="82">
        <v>114295</v>
      </c>
      <c r="L267" s="82">
        <v>3358943</v>
      </c>
      <c r="M267" s="50"/>
      <c r="N267" s="83">
        <f t="shared" ref="N267:O269" si="67">N244+(J267/1000)</f>
        <v>418765.82800000015</v>
      </c>
      <c r="O267" s="50">
        <f t="shared" si="67"/>
        <v>557116.81800000055</v>
      </c>
      <c r="P267" s="53"/>
    </row>
    <row r="268" spans="1:16" s="11" customFormat="1" ht="14.25" customHeight="1" x14ac:dyDescent="0.2">
      <c r="A268" s="79" t="s">
        <v>113</v>
      </c>
      <c r="B268" s="80"/>
      <c r="C268" s="81"/>
      <c r="D268" s="45">
        <v>7</v>
      </c>
      <c r="E268" s="46">
        <v>7</v>
      </c>
      <c r="F268" s="46">
        <v>1</v>
      </c>
      <c r="G268" s="46">
        <v>8</v>
      </c>
      <c r="H268" s="46">
        <v>1</v>
      </c>
      <c r="I268" s="47">
        <f>SUM(D268:H268)</f>
        <v>24</v>
      </c>
      <c r="J268" s="230">
        <v>8413</v>
      </c>
      <c r="K268" s="82">
        <v>22222</v>
      </c>
      <c r="L268" s="82">
        <v>494600</v>
      </c>
      <c r="M268" s="50"/>
      <c r="N268" s="83">
        <f t="shared" si="67"/>
        <v>58372.267999999989</v>
      </c>
      <c r="O268" s="50">
        <f t="shared" si="67"/>
        <v>61575.254000000023</v>
      </c>
      <c r="P268" s="53"/>
    </row>
    <row r="269" spans="1:16" s="11" customFormat="1" ht="14.25" customHeight="1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7"/>
        <v>440.27299999999997</v>
      </c>
      <c r="O269" s="50">
        <f t="shared" si="67"/>
        <v>162.18400000000008</v>
      </c>
      <c r="P269" s="58"/>
    </row>
    <row r="270" spans="1:16" s="232" customFormat="1" ht="30" customHeight="1" x14ac:dyDescent="0.2">
      <c r="A270" s="59"/>
      <c r="B270" s="60"/>
      <c r="C270" s="61" t="s">
        <v>78</v>
      </c>
      <c r="D270" s="84">
        <f t="shared" ref="D270:L270" si="68">SUM(D267:D269)</f>
        <v>35</v>
      </c>
      <c r="E270" s="62">
        <f t="shared" si="68"/>
        <v>20</v>
      </c>
      <c r="F270" s="62">
        <f t="shared" si="68"/>
        <v>7</v>
      </c>
      <c r="G270" s="62">
        <f t="shared" si="68"/>
        <v>69</v>
      </c>
      <c r="H270" s="62">
        <f t="shared" si="68"/>
        <v>1</v>
      </c>
      <c r="I270" s="85">
        <f t="shared" si="68"/>
        <v>132</v>
      </c>
      <c r="J270" s="64">
        <f t="shared" si="68"/>
        <v>95241</v>
      </c>
      <c r="K270" s="65">
        <f t="shared" si="68"/>
        <v>136517</v>
      </c>
      <c r="L270" s="66">
        <f t="shared" si="68"/>
        <v>3853543</v>
      </c>
      <c r="M270" s="67"/>
      <c r="N270" s="221">
        <f>SUM(N267:N269)</f>
        <v>477578.36900000012</v>
      </c>
      <c r="O270" s="69">
        <f>SUM(O267:O269)</f>
        <v>618854.25600000063</v>
      </c>
      <c r="P270" s="70"/>
    </row>
    <row r="271" spans="1:16" s="232" customFormat="1" ht="31.5" customHeight="1" x14ac:dyDescent="0.2">
      <c r="A271" s="86"/>
      <c r="B271" s="87" t="s">
        <v>79</v>
      </c>
      <c r="C271" s="88"/>
      <c r="D271" s="90">
        <f t="shared" ref="D271:L271" si="69">D265+D270</f>
        <v>53</v>
      </c>
      <c r="E271" s="90">
        <f t="shared" si="69"/>
        <v>20</v>
      </c>
      <c r="F271" s="90">
        <f t="shared" si="69"/>
        <v>13</v>
      </c>
      <c r="G271" s="90">
        <f t="shared" si="69"/>
        <v>75</v>
      </c>
      <c r="H271" s="90">
        <f t="shared" si="69"/>
        <v>7</v>
      </c>
      <c r="I271" s="91">
        <f t="shared" si="69"/>
        <v>168</v>
      </c>
      <c r="J271" s="92">
        <f t="shared" si="69"/>
        <v>161788</v>
      </c>
      <c r="K271" s="93">
        <f t="shared" si="69"/>
        <v>143492</v>
      </c>
      <c r="L271" s="93">
        <f t="shared" si="69"/>
        <v>4996007</v>
      </c>
      <c r="M271" s="94"/>
      <c r="N271" s="95">
        <f>N265+N270</f>
        <v>582099.91500000015</v>
      </c>
      <c r="O271" s="94">
        <f>O265+O270</f>
        <v>628233.90200000058</v>
      </c>
      <c r="P271" s="96"/>
    </row>
    <row r="272" spans="1:16" s="11" customFormat="1" ht="27.75" customHeight="1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</row>
    <row r="273" spans="1:19" s="11" customFormat="1" ht="27.75" customHeight="1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</row>
    <row r="274" spans="1:19" s="11" customFormat="1" ht="21.75" customHeight="1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</row>
    <row r="275" spans="1:19" s="11" customFormat="1" ht="21.75" customHeight="1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</row>
    <row r="276" spans="1:19" s="11" customFormat="1" ht="24.75" customHeight="1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599558.91500000015</v>
      </c>
      <c r="O276" s="121">
        <f>O271+O272</f>
        <v>634213.90200000058</v>
      </c>
      <c r="P276" s="119"/>
    </row>
    <row r="277" spans="1:19" s="11" customFormat="1" ht="29.25" customHeight="1" x14ac:dyDescent="0.2">
      <c r="A277" s="122" t="s">
        <v>86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</row>
    <row r="278" spans="1:19" s="11" customFormat="1" ht="18.75" customHeight="1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</row>
    <row r="279" spans="1:19" s="11" customFormat="1" ht="11.25" customHeight="1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</row>
    <row r="280" spans="1:19" s="11" customFormat="1" ht="14.25" customHeight="1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11977</v>
      </c>
      <c r="K280" s="50">
        <f t="shared" si="72"/>
        <v>1102</v>
      </c>
      <c r="L280" s="50">
        <f t="shared" si="72"/>
        <v>1081415</v>
      </c>
      <c r="M280" s="49"/>
      <c r="N280" s="50">
        <f t="shared" ref="N280:O287" si="73">N257</f>
        <v>18509.567000000006</v>
      </c>
      <c r="O280" s="50">
        <f t="shared" si="73"/>
        <v>1830.4850000000004</v>
      </c>
      <c r="P280" s="51"/>
    </row>
    <row r="281" spans="1:19" s="11" customFormat="1" ht="14.25" customHeight="1" x14ac:dyDescent="0.2">
      <c r="A281" s="142" t="s">
        <v>106</v>
      </c>
      <c r="B281" s="143"/>
      <c r="C281" s="144"/>
      <c r="D281" s="75">
        <f t="shared" si="70"/>
        <v>4</v>
      </c>
      <c r="E281" s="76">
        <f t="shared" si="70"/>
        <v>0</v>
      </c>
      <c r="F281" s="76">
        <f t="shared" si="70"/>
        <v>1</v>
      </c>
      <c r="G281" s="76">
        <f t="shared" si="70"/>
        <v>1</v>
      </c>
      <c r="H281" s="76">
        <f t="shared" si="70"/>
        <v>0</v>
      </c>
      <c r="I281" s="47">
        <f t="shared" si="71"/>
        <v>6</v>
      </c>
      <c r="J281" s="50">
        <f t="shared" si="72"/>
        <v>260770</v>
      </c>
      <c r="K281" s="50">
        <f t="shared" si="72"/>
        <v>20891</v>
      </c>
      <c r="L281" s="50">
        <f t="shared" si="72"/>
        <v>4700685</v>
      </c>
      <c r="M281" s="52"/>
      <c r="N281" s="50">
        <f t="shared" si="73"/>
        <v>46783.302000000011</v>
      </c>
      <c r="O281" s="50">
        <f t="shared" si="73"/>
        <v>3713.4140000000025</v>
      </c>
      <c r="P281" s="53"/>
    </row>
    <row r="282" spans="1:19" s="11" customFormat="1" ht="14.25" customHeight="1" x14ac:dyDescent="0.2">
      <c r="A282" s="142" t="s">
        <v>117</v>
      </c>
      <c r="B282" s="143"/>
      <c r="C282" s="144"/>
      <c r="D282" s="75">
        <f t="shared" si="70"/>
        <v>1</v>
      </c>
      <c r="E282" s="76">
        <f t="shared" si="70"/>
        <v>0</v>
      </c>
      <c r="F282" s="76">
        <f t="shared" si="70"/>
        <v>0</v>
      </c>
      <c r="G282" s="76">
        <f t="shared" si="70"/>
        <v>0</v>
      </c>
      <c r="H282" s="76">
        <f t="shared" si="70"/>
        <v>0</v>
      </c>
      <c r="I282" s="47">
        <f t="shared" si="71"/>
        <v>1</v>
      </c>
      <c r="J282" s="50">
        <f t="shared" si="72"/>
        <v>458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292.96299999999985</v>
      </c>
      <c r="O282" s="50">
        <f t="shared" si="73"/>
        <v>0</v>
      </c>
      <c r="P282" s="53"/>
    </row>
    <row r="283" spans="1:19" s="11" customFormat="1" ht="14.25" customHeight="1" x14ac:dyDescent="0.2">
      <c r="A283" s="142" t="s">
        <v>107</v>
      </c>
      <c r="B283" s="143"/>
      <c r="C283" s="144"/>
      <c r="D283" s="75">
        <f t="shared" si="70"/>
        <v>4</v>
      </c>
      <c r="E283" s="76">
        <f t="shared" si="70"/>
        <v>0</v>
      </c>
      <c r="F283" s="76">
        <f t="shared" si="70"/>
        <v>1</v>
      </c>
      <c r="G283" s="76">
        <f t="shared" si="70"/>
        <v>1</v>
      </c>
      <c r="H283" s="76">
        <f t="shared" si="70"/>
        <v>3</v>
      </c>
      <c r="I283" s="47">
        <f t="shared" si="71"/>
        <v>9</v>
      </c>
      <c r="J283" s="50">
        <f t="shared" si="72"/>
        <v>121678</v>
      </c>
      <c r="K283" s="50">
        <f t="shared" si="72"/>
        <v>12519</v>
      </c>
      <c r="L283" s="50">
        <f t="shared" si="72"/>
        <v>2416212</v>
      </c>
      <c r="M283" s="52"/>
      <c r="N283" s="50">
        <f t="shared" si="73"/>
        <v>12700.444000000001</v>
      </c>
      <c r="O283" s="50">
        <f t="shared" si="73"/>
        <v>1093.7329999999995</v>
      </c>
      <c r="P283" s="53"/>
      <c r="S283" s="48"/>
    </row>
    <row r="284" spans="1:19" s="11" customFormat="1" ht="14.25" customHeight="1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32917</v>
      </c>
      <c r="K284" s="50">
        <f t="shared" si="72"/>
        <v>4016</v>
      </c>
      <c r="L284" s="50">
        <f t="shared" si="72"/>
        <v>954460</v>
      </c>
      <c r="M284" s="52"/>
      <c r="N284" s="50">
        <f t="shared" si="73"/>
        <v>5864.0820000000012</v>
      </c>
      <c r="O284" s="50">
        <f t="shared" si="73"/>
        <v>607.77599999999984</v>
      </c>
      <c r="P284" s="53"/>
    </row>
    <row r="285" spans="1:19" s="11" customFormat="1" ht="14.25" customHeight="1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0</v>
      </c>
      <c r="F285" s="76">
        <f t="shared" si="70"/>
        <v>1</v>
      </c>
      <c r="G285" s="76">
        <f t="shared" si="70"/>
        <v>1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</row>
    <row r="286" spans="1:19" s="11" customFormat="1" ht="14.25" customHeight="1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1</v>
      </c>
      <c r="H286" s="76">
        <f t="shared" si="70"/>
        <v>3</v>
      </c>
      <c r="I286" s="47">
        <f t="shared" si="71"/>
        <v>10</v>
      </c>
      <c r="J286" s="50">
        <f t="shared" si="72"/>
        <v>396055</v>
      </c>
      <c r="K286" s="50">
        <f t="shared" si="72"/>
        <v>50721</v>
      </c>
      <c r="L286" s="50">
        <f t="shared" si="72"/>
        <v>4447439</v>
      </c>
      <c r="M286" s="52"/>
      <c r="N286" s="50">
        <f t="shared" si="73"/>
        <v>17462.005000000008</v>
      </c>
      <c r="O286" s="50">
        <f t="shared" si="73"/>
        <v>2123.9400000000005</v>
      </c>
      <c r="P286" s="53"/>
    </row>
    <row r="287" spans="1:19" s="11" customFormat="1" ht="14.25" customHeight="1" x14ac:dyDescent="0.2">
      <c r="A287" s="142" t="s">
        <v>111</v>
      </c>
      <c r="B287" s="143"/>
      <c r="C287" s="144"/>
      <c r="D287" s="75">
        <f t="shared" si="70"/>
        <v>2</v>
      </c>
      <c r="E287" s="76">
        <f t="shared" si="70"/>
        <v>0</v>
      </c>
      <c r="F287" s="76">
        <f t="shared" si="70"/>
        <v>0</v>
      </c>
      <c r="G287" s="76">
        <f t="shared" si="70"/>
        <v>2</v>
      </c>
      <c r="H287" s="76">
        <f t="shared" si="70"/>
        <v>0</v>
      </c>
      <c r="I287" s="55">
        <f t="shared" si="71"/>
        <v>4</v>
      </c>
      <c r="J287" s="50">
        <f t="shared" si="72"/>
        <v>29429</v>
      </c>
      <c r="K287" s="147">
        <f t="shared" si="72"/>
        <v>0</v>
      </c>
      <c r="L287" s="147">
        <f t="shared" si="72"/>
        <v>67058</v>
      </c>
      <c r="M287" s="57"/>
      <c r="N287" s="50">
        <f t="shared" si="73"/>
        <v>1391.0829999999999</v>
      </c>
      <c r="O287" s="50">
        <f t="shared" si="73"/>
        <v>0.29799999999999999</v>
      </c>
      <c r="P287" s="58"/>
    </row>
    <row r="288" spans="1:19" s="11" customFormat="1" ht="24.75" customHeight="1" x14ac:dyDescent="0.2">
      <c r="A288" s="148"/>
      <c r="B288" s="149"/>
      <c r="C288" s="150" t="s">
        <v>77</v>
      </c>
      <c r="D288" s="151">
        <f t="shared" ref="D288:L288" si="74">SUM(D280:D287)</f>
        <v>18</v>
      </c>
      <c r="E288" s="151">
        <f t="shared" si="74"/>
        <v>0</v>
      </c>
      <c r="F288" s="151">
        <f t="shared" si="74"/>
        <v>6</v>
      </c>
      <c r="G288" s="151">
        <f t="shared" si="74"/>
        <v>6</v>
      </c>
      <c r="H288" s="151">
        <f t="shared" si="74"/>
        <v>6</v>
      </c>
      <c r="I288" s="152">
        <f t="shared" si="74"/>
        <v>36</v>
      </c>
      <c r="J288" s="153">
        <f t="shared" si="74"/>
        <v>853284</v>
      </c>
      <c r="K288" s="154">
        <f t="shared" si="74"/>
        <v>89249</v>
      </c>
      <c r="L288" s="155">
        <f t="shared" si="74"/>
        <v>13667269</v>
      </c>
      <c r="M288" s="156"/>
      <c r="N288" s="157">
        <f>SUM(N280:N287)</f>
        <v>104521.54600000003</v>
      </c>
      <c r="O288" s="158">
        <f>SUM(O280:O287)</f>
        <v>9379.6460000000025</v>
      </c>
      <c r="P288" s="159"/>
    </row>
    <row r="289" spans="1:16" s="11" customFormat="1" ht="24.75" customHeight="1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</row>
    <row r="290" spans="1:16" s="11" customFormat="1" ht="14.25" customHeight="1" x14ac:dyDescent="0.2">
      <c r="A290" s="163" t="s">
        <v>112</v>
      </c>
      <c r="B290" s="164"/>
      <c r="C290" s="165"/>
      <c r="D290" s="75">
        <f t="shared" ref="D290:H292" si="75">D267</f>
        <v>28</v>
      </c>
      <c r="E290" s="76">
        <f t="shared" si="75"/>
        <v>13</v>
      </c>
      <c r="F290" s="76">
        <f t="shared" si="75"/>
        <v>6</v>
      </c>
      <c r="G290" s="76">
        <f t="shared" si="75"/>
        <v>58</v>
      </c>
      <c r="H290" s="76">
        <f t="shared" si="75"/>
        <v>0</v>
      </c>
      <c r="I290" s="47">
        <f>SUM(D290:H290)</f>
        <v>105</v>
      </c>
      <c r="J290" s="146">
        <f t="shared" ref="J290:L292" si="76">J14+J37+J60+J83+J106+J129+J152+J175+J198+J221+J244+J267</f>
        <v>1402651</v>
      </c>
      <c r="K290" s="77">
        <f t="shared" si="76"/>
        <v>2574165</v>
      </c>
      <c r="L290" s="77">
        <f t="shared" si="76"/>
        <v>41017253</v>
      </c>
      <c r="M290" s="50"/>
      <c r="N290" s="83">
        <f t="shared" ref="N290:O292" si="77">N267</f>
        <v>418765.82800000015</v>
      </c>
      <c r="O290" s="50">
        <f t="shared" si="77"/>
        <v>557116.81800000055</v>
      </c>
      <c r="P290" s="53"/>
    </row>
    <row r="291" spans="1:16" s="11" customFormat="1" ht="14.25" customHeight="1" x14ac:dyDescent="0.2">
      <c r="A291" s="163" t="s">
        <v>113</v>
      </c>
      <c r="B291" s="164"/>
      <c r="C291" s="165"/>
      <c r="D291" s="75">
        <f t="shared" si="75"/>
        <v>7</v>
      </c>
      <c r="E291" s="76">
        <f t="shared" si="75"/>
        <v>7</v>
      </c>
      <c r="F291" s="76">
        <f t="shared" si="75"/>
        <v>1</v>
      </c>
      <c r="G291" s="76">
        <f t="shared" si="75"/>
        <v>8</v>
      </c>
      <c r="H291" s="76">
        <f t="shared" si="75"/>
        <v>1</v>
      </c>
      <c r="I291" s="47">
        <f>SUM(D291:H291)</f>
        <v>24</v>
      </c>
      <c r="J291" s="146">
        <f t="shared" si="76"/>
        <v>103839</v>
      </c>
      <c r="K291" s="77">
        <f t="shared" si="76"/>
        <v>286176</v>
      </c>
      <c r="L291" s="77">
        <f t="shared" si="76"/>
        <v>6087357</v>
      </c>
      <c r="M291" s="50"/>
      <c r="N291" s="83">
        <f t="shared" si="77"/>
        <v>58372.267999999989</v>
      </c>
      <c r="O291" s="50">
        <f t="shared" si="77"/>
        <v>61575.254000000023</v>
      </c>
      <c r="P291" s="53"/>
    </row>
    <row r="292" spans="1:16" s="11" customFormat="1" ht="14.25" customHeight="1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77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440.27299999999997</v>
      </c>
      <c r="O292" s="50">
        <f t="shared" si="77"/>
        <v>162.18400000000008</v>
      </c>
      <c r="P292" s="58"/>
    </row>
    <row r="293" spans="1:16" s="11" customFormat="1" ht="24.75" customHeight="1" x14ac:dyDescent="0.2">
      <c r="A293" s="166"/>
      <c r="B293" s="167"/>
      <c r="C293" s="168" t="s">
        <v>78</v>
      </c>
      <c r="D293" s="169">
        <f t="shared" ref="D293:L293" si="78">SUM(D290:D292)</f>
        <v>35</v>
      </c>
      <c r="E293" s="151">
        <f t="shared" si="78"/>
        <v>20</v>
      </c>
      <c r="F293" s="151">
        <f t="shared" si="78"/>
        <v>7</v>
      </c>
      <c r="G293" s="151">
        <f t="shared" si="78"/>
        <v>69</v>
      </c>
      <c r="H293" s="151">
        <f t="shared" si="78"/>
        <v>1</v>
      </c>
      <c r="I293" s="152">
        <f t="shared" si="78"/>
        <v>132</v>
      </c>
      <c r="J293" s="153">
        <f t="shared" si="78"/>
        <v>1506567</v>
      </c>
      <c r="K293" s="155">
        <f t="shared" si="78"/>
        <v>2860341</v>
      </c>
      <c r="L293" s="155">
        <f t="shared" si="78"/>
        <v>47104610</v>
      </c>
      <c r="M293" s="156"/>
      <c r="N293" s="224">
        <f>SUM(N290:N292)</f>
        <v>477578.36900000012</v>
      </c>
      <c r="O293" s="158">
        <f>SUM(O290:O292)</f>
        <v>618854.25600000063</v>
      </c>
      <c r="P293" s="159"/>
    </row>
    <row r="294" spans="1:16" s="11" customFormat="1" ht="30" customHeight="1" x14ac:dyDescent="0.2">
      <c r="A294" s="170"/>
      <c r="B294" s="171" t="s">
        <v>79</v>
      </c>
      <c r="C294" s="172"/>
      <c r="D294" s="90">
        <f t="shared" ref="D294:L294" si="79">D288+D293</f>
        <v>53</v>
      </c>
      <c r="E294" s="90">
        <f t="shared" si="79"/>
        <v>20</v>
      </c>
      <c r="F294" s="90">
        <f t="shared" si="79"/>
        <v>13</v>
      </c>
      <c r="G294" s="90">
        <f t="shared" si="79"/>
        <v>75</v>
      </c>
      <c r="H294" s="90">
        <f t="shared" si="79"/>
        <v>7</v>
      </c>
      <c r="I294" s="91">
        <f t="shared" si="79"/>
        <v>168</v>
      </c>
      <c r="J294" s="92">
        <f t="shared" si="79"/>
        <v>2359851</v>
      </c>
      <c r="K294" s="93">
        <f t="shared" si="79"/>
        <v>2949590</v>
      </c>
      <c r="L294" s="93">
        <f t="shared" si="79"/>
        <v>60771879</v>
      </c>
      <c r="M294" s="94"/>
      <c r="N294" s="95">
        <f>N288+N293</f>
        <v>582099.91500000015</v>
      </c>
      <c r="O294" s="94">
        <f>O288+O293</f>
        <v>628233.90200000058</v>
      </c>
      <c r="P294" s="96"/>
    </row>
    <row r="295" spans="1:16" s="11" customFormat="1" ht="24.75" customHeight="1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</row>
    <row r="296" spans="1:16" s="11" customFormat="1" ht="24.75" customHeight="1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</row>
    <row r="297" spans="1:16" s="11" customFormat="1" ht="24.75" customHeight="1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</row>
    <row r="298" spans="1:16" s="11" customFormat="1" ht="24.75" customHeight="1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</row>
    <row r="299" spans="1:16" s="11" customFormat="1" ht="24.75" customHeight="1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599558.91500000015</v>
      </c>
      <c r="O299" s="195">
        <f>O294+O295</f>
        <v>634213.90200000058</v>
      </c>
      <c r="P299" s="196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82648</v>
      </c>
      <c r="K446" s="209">
        <f>K12</f>
        <v>8782</v>
      </c>
      <c r="L446" s="209">
        <f>L12</f>
        <v>1236881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69032</v>
      </c>
      <c r="K447" s="209">
        <f>K35</f>
        <v>7549</v>
      </c>
      <c r="L447" s="209">
        <f>L35</f>
        <v>1100395</v>
      </c>
      <c r="M447" s="210"/>
      <c r="O447" s="25">
        <v>56</v>
      </c>
      <c r="Q447" s="25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79903</v>
      </c>
      <c r="K448" s="209">
        <f>K58</f>
        <v>6312</v>
      </c>
      <c r="L448" s="209">
        <f>L58</f>
        <v>804619</v>
      </c>
      <c r="M448" s="210"/>
      <c r="O448" s="25">
        <v>79</v>
      </c>
      <c r="Q448" s="25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69908</v>
      </c>
      <c r="K449" s="209">
        <f>K81</f>
        <v>7499</v>
      </c>
      <c r="L449" s="209">
        <f>L81</f>
        <v>1178386</v>
      </c>
      <c r="M449" s="210"/>
      <c r="O449" s="25">
        <v>102</v>
      </c>
      <c r="Q449" s="25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77019</v>
      </c>
      <c r="K450" s="209">
        <f>K104</f>
        <v>8352</v>
      </c>
      <c r="L450" s="209">
        <f>L104</f>
        <v>1224038</v>
      </c>
      <c r="M450" s="210"/>
      <c r="O450" s="25">
        <f t="shared" ref="O450:O457" si="83">O449+23</f>
        <v>125</v>
      </c>
      <c r="Q450" s="25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65841</v>
      </c>
      <c r="K451" s="209">
        <f>K127</f>
        <v>7324</v>
      </c>
      <c r="L451" s="209">
        <f>L127</f>
        <v>1101237</v>
      </c>
      <c r="M451" s="210"/>
      <c r="O451" s="25">
        <f t="shared" si="83"/>
        <v>148</v>
      </c>
      <c r="Q451" s="25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71103</v>
      </c>
      <c r="K452" s="209">
        <f>K150</f>
        <v>7656</v>
      </c>
      <c r="L452" s="209">
        <f>L150</f>
        <v>1172742</v>
      </c>
      <c r="M452" s="210"/>
      <c r="O452" s="25">
        <f t="shared" si="83"/>
        <v>171</v>
      </c>
      <c r="Q452" s="25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74715</v>
      </c>
      <c r="K453" s="209">
        <f>K173</f>
        <v>8019</v>
      </c>
      <c r="L453" s="209">
        <f>L173</f>
        <v>1234106</v>
      </c>
      <c r="M453" s="210"/>
      <c r="O453" s="25">
        <f t="shared" si="83"/>
        <v>194</v>
      </c>
      <c r="Q453" s="25">
        <f t="shared" si="82"/>
        <v>23</v>
      </c>
      <c r="R453" s="233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62955</v>
      </c>
      <c r="K454" s="209">
        <f>K196</f>
        <v>6851</v>
      </c>
      <c r="L454" s="209">
        <f>L196</f>
        <v>1130759</v>
      </c>
      <c r="M454" s="210"/>
      <c r="O454" s="25">
        <f t="shared" si="83"/>
        <v>217</v>
      </c>
      <c r="Q454" s="25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73116</v>
      </c>
      <c r="K455" s="209">
        <f>K219</f>
        <v>7778</v>
      </c>
      <c r="L455" s="209">
        <f>L219</f>
        <v>1262192</v>
      </c>
      <c r="M455" s="210"/>
      <c r="O455" s="25">
        <f t="shared" si="83"/>
        <v>240</v>
      </c>
      <c r="Q455" s="25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60497</v>
      </c>
      <c r="K456" s="209">
        <f>K242</f>
        <v>6152</v>
      </c>
      <c r="L456" s="209">
        <f>L242</f>
        <v>1079450</v>
      </c>
      <c r="M456" s="210"/>
      <c r="O456" s="25">
        <f t="shared" si="83"/>
        <v>263</v>
      </c>
      <c r="Q456" s="25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66547</v>
      </c>
      <c r="K457" s="209">
        <f>K265</f>
        <v>6975</v>
      </c>
      <c r="L457" s="209">
        <f>L265</f>
        <v>1142464</v>
      </c>
      <c r="M457" s="210"/>
      <c r="O457" s="25">
        <f t="shared" si="83"/>
        <v>286</v>
      </c>
      <c r="Q457" s="25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116847</v>
      </c>
      <c r="K462" s="209">
        <f>K17</f>
        <v>173320</v>
      </c>
      <c r="L462" s="209">
        <f>L17</f>
        <v>3608646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110803</v>
      </c>
      <c r="K463" s="209">
        <f>K40</f>
        <v>170548</v>
      </c>
      <c r="L463" s="209">
        <f>L40</f>
        <v>3408056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118866</v>
      </c>
      <c r="K464" s="209">
        <f>K63</f>
        <v>201275</v>
      </c>
      <c r="L464" s="209">
        <f>L63</f>
        <v>3885729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124868</v>
      </c>
      <c r="K465" s="209">
        <f>K86</f>
        <v>197085</v>
      </c>
      <c r="L465" s="209">
        <f>L86</f>
        <v>4063722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136694</v>
      </c>
      <c r="K466" s="209">
        <f>K109</f>
        <v>249306</v>
      </c>
      <c r="L466" s="209">
        <f>L109</f>
        <v>4247286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128486</v>
      </c>
      <c r="K467" s="209">
        <f>K132</f>
        <v>221460</v>
      </c>
      <c r="L467" s="209">
        <f>L132</f>
        <v>3944264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142139</v>
      </c>
      <c r="K468" s="209">
        <f>K155</f>
        <v>255117</v>
      </c>
      <c r="L468" s="209">
        <f>L155</f>
        <v>4504820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138742</v>
      </c>
      <c r="K469" s="209">
        <f>K178</f>
        <v>465943</v>
      </c>
      <c r="L469" s="209">
        <f>L178</f>
        <v>4084369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143327</v>
      </c>
      <c r="K470" s="209">
        <f>K201</f>
        <v>245202</v>
      </c>
      <c r="L470" s="209">
        <f>L201</f>
        <v>3868149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119514</v>
      </c>
      <c r="K471" s="209">
        <f>K224</f>
        <v>340030</v>
      </c>
      <c r="L471" s="209">
        <f>L224</f>
        <v>3720707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131040</v>
      </c>
      <c r="K472" s="209">
        <f>K247</f>
        <v>204538</v>
      </c>
      <c r="L472" s="209">
        <f>L247</f>
        <v>3915319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95241</v>
      </c>
      <c r="K473" s="209">
        <f>K270</f>
        <v>136517</v>
      </c>
      <c r="L473" s="209">
        <f>L270</f>
        <v>3853543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199495</v>
      </c>
      <c r="K478" s="209">
        <f>K18</f>
        <v>182102</v>
      </c>
      <c r="L478" s="209">
        <f>L18</f>
        <v>4845527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179835</v>
      </c>
      <c r="K479" s="209">
        <f>K41</f>
        <v>178097</v>
      </c>
      <c r="L479" s="209">
        <f>L41</f>
        <v>4508451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198769</v>
      </c>
      <c r="K480" s="209">
        <f>K64</f>
        <v>207587</v>
      </c>
      <c r="L480" s="209">
        <f>L64</f>
        <v>4690348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194776</v>
      </c>
      <c r="K481" s="209">
        <f>K87</f>
        <v>204584</v>
      </c>
      <c r="L481" s="209">
        <f>L87</f>
        <v>5242108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213713</v>
      </c>
      <c r="K482" s="209">
        <f>K110</f>
        <v>257658</v>
      </c>
      <c r="L482" s="209">
        <f>L110</f>
        <v>5471324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194327</v>
      </c>
      <c r="K483" s="209">
        <f>K133</f>
        <v>228784</v>
      </c>
      <c r="L483" s="209">
        <f>L133</f>
        <v>5045501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213242</v>
      </c>
      <c r="K484" s="209">
        <f>K156</f>
        <v>262773</v>
      </c>
      <c r="L484" s="209">
        <f>L156</f>
        <v>5677562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213457</v>
      </c>
      <c r="K485" s="209">
        <f>K179</f>
        <v>473962</v>
      </c>
      <c r="L485" s="209">
        <f>L179</f>
        <v>5318475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206282</v>
      </c>
      <c r="K486" s="209">
        <f>K202</f>
        <v>252053</v>
      </c>
      <c r="L486" s="209">
        <f>L202</f>
        <v>4998908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192630</v>
      </c>
      <c r="K487" s="209">
        <f>K225</f>
        <v>347808</v>
      </c>
      <c r="L487" s="209">
        <f>L225</f>
        <v>4982899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191537</v>
      </c>
      <c r="K488" s="209">
        <f>K248</f>
        <v>210690</v>
      </c>
      <c r="L488" s="209">
        <f>L248</f>
        <v>4994769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161788</v>
      </c>
      <c r="K489" s="209">
        <f>K271</f>
        <v>143492</v>
      </c>
      <c r="L489" s="209">
        <f>L271</f>
        <v>4996007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0" type="noConversion"/>
  <printOptions horizontalCentered="1"/>
  <pageMargins left="0.18" right="0.16" top="2.0299999999999998" bottom="0.54" header="0.6" footer="0.36"/>
  <pageSetup scale="68" orientation="landscape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www.dep.state.fl.us/geology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5" manualBreakCount="15">
    <brk id="23" max="15" man="1"/>
    <brk id="46" max="15" man="1"/>
    <brk id="69" max="15" man="1"/>
    <brk id="92" max="15" man="1"/>
    <brk id="115" max="15" man="1"/>
    <brk id="138" max="15" man="1"/>
    <brk id="161" max="15" man="1"/>
    <brk id="184" max="15" man="1"/>
    <brk id="207" max="15" man="1"/>
    <brk id="230" max="15" man="1"/>
    <brk id="253" max="15" man="1"/>
    <brk id="276" max="15" man="1"/>
    <brk id="299" max="15" man="1"/>
    <brk id="340" max="15" man="1"/>
    <brk id="384" max="15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21287-6D4E-45ED-9CDB-8F150194ACC8}">
  <sheetPr>
    <tabColor theme="0"/>
  </sheetPr>
  <dimension ref="A1:S490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1.85546875" style="25" customWidth="1"/>
    <col min="4" max="5" width="8.5703125" style="25" customWidth="1"/>
    <col min="6" max="6" width="9.28515625" style="25" bestFit="1" customWidth="1"/>
    <col min="7" max="7" width="7.42578125" style="25" customWidth="1"/>
    <col min="8" max="8" width="10" style="25" customWidth="1"/>
    <col min="9" max="9" width="7.28515625" style="25" customWidth="1"/>
    <col min="10" max="10" width="10.85546875" style="25" bestFit="1" customWidth="1"/>
    <col min="11" max="11" width="11" style="25" bestFit="1" customWidth="1"/>
    <col min="12" max="12" width="12.425781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s="11" customFormat="1" ht="23.25" x14ac:dyDescent="0.35">
      <c r="A1" s="120">
        <v>38356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</row>
    <row r="2" spans="1:16" s="11" customFormat="1" ht="18.75" customHeight="1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</row>
    <row r="3" spans="1:16" s="11" customFormat="1" ht="12.75" customHeight="1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7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</row>
    <row r="4" spans="1:16" s="11" customFormat="1" ht="18.75" customHeight="1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145">
        <f t="shared" ref="I4:I11" si="0">SUM(D4:H4)</f>
        <v>2</v>
      </c>
      <c r="J4" s="48">
        <v>1003</v>
      </c>
      <c r="K4" s="48">
        <v>92</v>
      </c>
      <c r="L4" s="48">
        <v>92808</v>
      </c>
      <c r="M4" s="49"/>
      <c r="N4" s="50">
        <f>'2004'!N257+(J4/1000)</f>
        <v>18486.835000000014</v>
      </c>
      <c r="O4" s="50">
        <f>'2004'!O257+(K4/1000)</f>
        <v>1828.3930000000007</v>
      </c>
      <c r="P4" s="51"/>
    </row>
    <row r="5" spans="1:16" s="11" customFormat="1" ht="14.25" customHeight="1" x14ac:dyDescent="0.2">
      <c r="A5" s="42" t="s">
        <v>106</v>
      </c>
      <c r="B5" s="43"/>
      <c r="C5" s="44"/>
      <c r="D5" s="45">
        <v>4</v>
      </c>
      <c r="E5" s="46">
        <v>0</v>
      </c>
      <c r="F5" s="46">
        <v>2</v>
      </c>
      <c r="G5" s="46">
        <v>0</v>
      </c>
      <c r="H5" s="46">
        <v>0</v>
      </c>
      <c r="I5" s="47">
        <f t="shared" si="0"/>
        <v>6</v>
      </c>
      <c r="J5" s="48">
        <v>20818</v>
      </c>
      <c r="K5" s="48">
        <v>1856</v>
      </c>
      <c r="L5" s="48">
        <v>341609</v>
      </c>
      <c r="M5" s="52"/>
      <c r="N5" s="50">
        <f>'2004'!N258+(J5/1000)</f>
        <v>46303.396000000001</v>
      </c>
      <c r="O5" s="50">
        <f>'2004'!O258+(K5/1000)</f>
        <v>3672.943000000002</v>
      </c>
      <c r="P5" s="53"/>
    </row>
    <row r="6" spans="1:16" s="11" customFormat="1" ht="14.25" customHeight="1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42</v>
      </c>
      <c r="K6" s="48">
        <v>0</v>
      </c>
      <c r="L6" s="48">
        <v>0</v>
      </c>
      <c r="M6" s="52"/>
      <c r="N6" s="50">
        <f>'2004'!N259+(J6/1000)</f>
        <v>292.1169999999999</v>
      </c>
      <c r="O6" s="50">
        <f>'2004'!O259+(K6/1000)</f>
        <v>0</v>
      </c>
      <c r="P6" s="53"/>
    </row>
    <row r="7" spans="1:16" s="11" customFormat="1" ht="14.25" customHeight="1" x14ac:dyDescent="0.2">
      <c r="A7" s="42" t="s">
        <v>107</v>
      </c>
      <c r="B7" s="43"/>
      <c r="C7" s="44"/>
      <c r="D7" s="45">
        <v>4</v>
      </c>
      <c r="E7" s="46">
        <v>0</v>
      </c>
      <c r="F7" s="46">
        <v>1</v>
      </c>
      <c r="G7" s="46">
        <v>1</v>
      </c>
      <c r="H7" s="46">
        <v>3</v>
      </c>
      <c r="I7" s="47">
        <f t="shared" si="0"/>
        <v>9</v>
      </c>
      <c r="J7" s="48">
        <v>8632</v>
      </c>
      <c r="K7" s="48">
        <v>760</v>
      </c>
      <c r="L7" s="48">
        <v>268502</v>
      </c>
      <c r="M7" s="52"/>
      <c r="N7" s="50">
        <f>'2004'!N260+(J7/1000)</f>
        <v>12451.996000000001</v>
      </c>
      <c r="O7" s="50">
        <f>'2004'!O260+(K7/1000)</f>
        <v>1056.0139999999994</v>
      </c>
      <c r="P7" s="53"/>
    </row>
    <row r="8" spans="1:16" s="11" customFormat="1" ht="14.25" customHeight="1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2682</v>
      </c>
      <c r="K8" s="48">
        <v>327</v>
      </c>
      <c r="L8" s="48">
        <v>70812</v>
      </c>
      <c r="M8" s="52"/>
      <c r="N8" s="50">
        <f>'2004'!N261+(J8/1000)</f>
        <v>5813.2680000000028</v>
      </c>
      <c r="O8" s="50">
        <f>'2004'!O261+(K8/1000)</f>
        <v>601.57699999999977</v>
      </c>
      <c r="P8" s="53"/>
    </row>
    <row r="9" spans="1:16" s="11" customFormat="1" ht="14.25" customHeight="1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'2004'!N262+(J9/1000)</f>
        <v>1518.1</v>
      </c>
      <c r="O9" s="50">
        <f>'2004'!O262+(K9/1000)</f>
        <v>10</v>
      </c>
      <c r="P9" s="53"/>
    </row>
    <row r="10" spans="1:16" s="11" customFormat="1" ht="14.25" customHeight="1" x14ac:dyDescent="0.2">
      <c r="A10" s="42" t="s">
        <v>110</v>
      </c>
      <c r="B10" s="43"/>
      <c r="C10" s="44"/>
      <c r="D10" s="45">
        <v>4</v>
      </c>
      <c r="E10" s="46">
        <v>0</v>
      </c>
      <c r="F10" s="46">
        <v>1</v>
      </c>
      <c r="G10" s="46">
        <v>2</v>
      </c>
      <c r="H10" s="46">
        <v>3</v>
      </c>
      <c r="I10" s="47">
        <f t="shared" si="0"/>
        <v>10</v>
      </c>
      <c r="J10" s="48">
        <v>37552</v>
      </c>
      <c r="K10" s="48">
        <v>4799</v>
      </c>
      <c r="L10" s="48">
        <v>373328</v>
      </c>
      <c r="M10" s="52"/>
      <c r="N10" s="50">
        <f>'2004'!N263+(J10/1000)</f>
        <v>16675.880000000005</v>
      </c>
      <c r="O10" s="50">
        <f>'2004'!O263+(K10/1000)</f>
        <v>2023.1880000000001</v>
      </c>
      <c r="P10" s="53"/>
    </row>
    <row r="11" spans="1:16" s="11" customFormat="1" ht="14.25" customHeight="1" x14ac:dyDescent="0.2">
      <c r="A11" s="42" t="s">
        <v>111</v>
      </c>
      <c r="B11" s="43"/>
      <c r="C11" s="44"/>
      <c r="D11" s="45">
        <v>3</v>
      </c>
      <c r="E11" s="46">
        <v>0</v>
      </c>
      <c r="F11" s="46">
        <v>0</v>
      </c>
      <c r="G11" s="46">
        <v>1</v>
      </c>
      <c r="H11" s="46">
        <v>0</v>
      </c>
      <c r="I11" s="55">
        <f t="shared" si="0"/>
        <v>4</v>
      </c>
      <c r="J11" s="48">
        <v>3319</v>
      </c>
      <c r="K11" s="56">
        <v>0</v>
      </c>
      <c r="L11" s="56">
        <v>8168</v>
      </c>
      <c r="M11" s="57"/>
      <c r="N11" s="50">
        <f>'2004'!N264+(J11/1000)</f>
        <v>1334.8810000000001</v>
      </c>
      <c r="O11" s="50">
        <f>'2004'!O264+(K11/1000)</f>
        <v>0.29799999999999999</v>
      </c>
      <c r="P11" s="58"/>
    </row>
    <row r="12" spans="1:16" s="232" customFormat="1" ht="27.75" customHeight="1" x14ac:dyDescent="0.2">
      <c r="A12" s="59"/>
      <c r="B12" s="60"/>
      <c r="C12" s="61" t="s">
        <v>77</v>
      </c>
      <c r="D12" s="62">
        <f t="shared" ref="D12:L12" si="1">SUM(D4:D11)</f>
        <v>18</v>
      </c>
      <c r="E12" s="62">
        <f t="shared" si="1"/>
        <v>0</v>
      </c>
      <c r="F12" s="62">
        <f t="shared" si="1"/>
        <v>7</v>
      </c>
      <c r="G12" s="62">
        <f t="shared" si="1"/>
        <v>5</v>
      </c>
      <c r="H12" s="62">
        <f t="shared" si="1"/>
        <v>6</v>
      </c>
      <c r="I12" s="85">
        <f t="shared" si="1"/>
        <v>36</v>
      </c>
      <c r="J12" s="64">
        <f t="shared" si="1"/>
        <v>74048</v>
      </c>
      <c r="K12" s="65">
        <f t="shared" si="1"/>
        <v>7834</v>
      </c>
      <c r="L12" s="66">
        <f t="shared" si="1"/>
        <v>1155227</v>
      </c>
      <c r="M12" s="67"/>
      <c r="N12" s="68">
        <f>SUM(N4:N11)</f>
        <v>102876.47300000001</v>
      </c>
      <c r="O12" s="69">
        <f>SUM(O4:O11)</f>
        <v>9192.4130000000023</v>
      </c>
      <c r="P12" s="70"/>
    </row>
    <row r="13" spans="1:16" s="11" customFormat="1" ht="18.75" customHeight="1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146"/>
      <c r="K13" s="77"/>
      <c r="L13" s="77"/>
      <c r="M13" s="50"/>
      <c r="N13" s="83"/>
      <c r="O13" s="50"/>
      <c r="P13" s="53"/>
    </row>
    <row r="14" spans="1:16" s="11" customFormat="1" ht="14.25" customHeight="1" x14ac:dyDescent="0.2">
      <c r="A14" s="79" t="s">
        <v>112</v>
      </c>
      <c r="B14" s="80"/>
      <c r="C14" s="81"/>
      <c r="D14" s="45">
        <v>31</v>
      </c>
      <c r="E14" s="46">
        <v>18</v>
      </c>
      <c r="F14" s="46">
        <v>5</v>
      </c>
      <c r="G14" s="46">
        <v>47</v>
      </c>
      <c r="H14" s="46">
        <v>0</v>
      </c>
      <c r="I14" s="47">
        <f>SUM(D14:H14)</f>
        <v>101</v>
      </c>
      <c r="J14" s="230">
        <v>197483</v>
      </c>
      <c r="K14" s="82">
        <v>344411</v>
      </c>
      <c r="L14" s="82">
        <v>2860408</v>
      </c>
      <c r="M14" s="50"/>
      <c r="N14" s="83">
        <f>'2004'!N267+(J14/1000)</f>
        <v>415928.53900000011</v>
      </c>
      <c r="O14" s="50">
        <f>'2004'!O267+(K14/1000)</f>
        <v>552267.76000000047</v>
      </c>
      <c r="P14" s="53"/>
    </row>
    <row r="15" spans="1:16" s="11" customFormat="1" ht="14.25" customHeight="1" x14ac:dyDescent="0.2">
      <c r="A15" s="79" t="s">
        <v>113</v>
      </c>
      <c r="B15" s="80"/>
      <c r="C15" s="81"/>
      <c r="D15" s="45">
        <v>7</v>
      </c>
      <c r="E15" s="46">
        <v>8</v>
      </c>
      <c r="F15" s="46">
        <v>1</v>
      </c>
      <c r="G15" s="46">
        <v>7</v>
      </c>
      <c r="H15" s="46">
        <v>1</v>
      </c>
      <c r="I15" s="47">
        <f>SUM(D15:H15)</f>
        <v>24</v>
      </c>
      <c r="J15" s="230">
        <v>7102</v>
      </c>
      <c r="K15" s="82">
        <v>24774</v>
      </c>
      <c r="L15" s="82">
        <v>455742</v>
      </c>
      <c r="M15" s="50"/>
      <c r="N15" s="83">
        <f>'2004'!N268+(J15/1000)</f>
        <v>58188.943999999996</v>
      </c>
      <c r="O15" s="50">
        <f>'2004'!O268+(K15/1000)</f>
        <v>61069.305000000008</v>
      </c>
      <c r="P15" s="53"/>
    </row>
    <row r="16" spans="1:16" s="11" customFormat="1" ht="14.25" customHeight="1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31">
        <v>0</v>
      </c>
      <c r="K16" s="219">
        <v>0</v>
      </c>
      <c r="L16" s="219">
        <v>0</v>
      </c>
      <c r="M16" s="147"/>
      <c r="N16" s="220">
        <f>'2004'!N269+(J16/1000)</f>
        <v>440.19599999999997</v>
      </c>
      <c r="O16" s="50">
        <f>'2004'!O269+(K16/1000)</f>
        <v>162.18400000000008</v>
      </c>
      <c r="P16" s="58"/>
    </row>
    <row r="17" spans="1:16" s="232" customFormat="1" ht="30" customHeight="1" x14ac:dyDescent="0.2">
      <c r="A17" s="59"/>
      <c r="B17" s="60"/>
      <c r="C17" s="61" t="s">
        <v>78</v>
      </c>
      <c r="D17" s="84">
        <f t="shared" ref="D17:L17" si="2">SUM(D14:D16)</f>
        <v>38</v>
      </c>
      <c r="E17" s="62">
        <f t="shared" si="2"/>
        <v>26</v>
      </c>
      <c r="F17" s="62">
        <f t="shared" si="2"/>
        <v>6</v>
      </c>
      <c r="G17" s="62">
        <f t="shared" si="2"/>
        <v>57</v>
      </c>
      <c r="H17" s="62">
        <f t="shared" si="2"/>
        <v>1</v>
      </c>
      <c r="I17" s="85">
        <f t="shared" si="2"/>
        <v>128</v>
      </c>
      <c r="J17" s="64">
        <f t="shared" si="2"/>
        <v>204585</v>
      </c>
      <c r="K17" s="65">
        <f t="shared" si="2"/>
        <v>369185</v>
      </c>
      <c r="L17" s="66">
        <f t="shared" si="2"/>
        <v>3316150</v>
      </c>
      <c r="M17" s="67"/>
      <c r="N17" s="221">
        <f>SUM(N14:N16)</f>
        <v>474557.67900000012</v>
      </c>
      <c r="O17" s="69">
        <f>SUM(O14:O16)</f>
        <v>613499.24900000053</v>
      </c>
      <c r="P17" s="70"/>
    </row>
    <row r="18" spans="1:16" s="232" customFormat="1" ht="31.5" customHeight="1" x14ac:dyDescent="0.2">
      <c r="A18" s="86"/>
      <c r="B18" s="87" t="s">
        <v>79</v>
      </c>
      <c r="C18" s="88"/>
      <c r="D18" s="90">
        <f t="shared" ref="D18:L18" si="3">D12+D17</f>
        <v>56</v>
      </c>
      <c r="E18" s="90">
        <f t="shared" si="3"/>
        <v>26</v>
      </c>
      <c r="F18" s="90">
        <f t="shared" si="3"/>
        <v>13</v>
      </c>
      <c r="G18" s="90">
        <f t="shared" si="3"/>
        <v>62</v>
      </c>
      <c r="H18" s="90">
        <f t="shared" si="3"/>
        <v>7</v>
      </c>
      <c r="I18" s="91">
        <f t="shared" si="3"/>
        <v>164</v>
      </c>
      <c r="J18" s="92">
        <f t="shared" si="3"/>
        <v>278633</v>
      </c>
      <c r="K18" s="93">
        <f t="shared" si="3"/>
        <v>377019</v>
      </c>
      <c r="L18" s="93">
        <f t="shared" si="3"/>
        <v>4471377</v>
      </c>
      <c r="M18" s="94"/>
      <c r="N18" s="95">
        <f>N12+N17</f>
        <v>577434.15200000012</v>
      </c>
      <c r="O18" s="94">
        <f>O12+O17</f>
        <v>622691.66200000059</v>
      </c>
      <c r="P18" s="96"/>
    </row>
    <row r="19" spans="1:16" s="11" customFormat="1" ht="27.75" customHeight="1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</row>
    <row r="20" spans="1:16" s="11" customFormat="1" ht="27.75" customHeight="1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</row>
    <row r="21" spans="1:16" s="11" customFormat="1" ht="21.75" customHeight="1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</row>
    <row r="22" spans="1:16" s="11" customFormat="1" ht="21.75" customHeight="1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</row>
    <row r="23" spans="1:16" s="11" customFormat="1" ht="24.75" customHeight="1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594893.15200000012</v>
      </c>
      <c r="O23" s="121">
        <f>O18+O19</f>
        <v>628671.66200000059</v>
      </c>
      <c r="P23" s="119"/>
    </row>
    <row r="24" spans="1:16" s="11" customFormat="1" ht="23.25" x14ac:dyDescent="0.35">
      <c r="A24" s="120">
        <f>A1+31</f>
        <v>38387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</row>
    <row r="25" spans="1:16" s="11" customFormat="1" ht="18.75" customHeight="1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</row>
    <row r="26" spans="1:16" s="11" customFormat="1" ht="12.75" customHeight="1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</row>
    <row r="27" spans="1:16" s="11" customFormat="1" ht="18.75" customHeight="1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145">
        <f t="shared" ref="I27:I34" si="4">SUM(D27:H27)</f>
        <v>2</v>
      </c>
      <c r="J27" s="48">
        <v>904</v>
      </c>
      <c r="K27" s="48">
        <v>83</v>
      </c>
      <c r="L27" s="48">
        <v>81732</v>
      </c>
      <c r="M27" s="49"/>
      <c r="N27" s="50">
        <f t="shared" ref="N27:O34" si="5">N4+(J27/1000)</f>
        <v>18487.739000000012</v>
      </c>
      <c r="O27" s="50">
        <f t="shared" si="5"/>
        <v>1828.4760000000008</v>
      </c>
      <c r="P27" s="51"/>
    </row>
    <row r="28" spans="1:16" s="11" customFormat="1" ht="14.25" customHeight="1" x14ac:dyDescent="0.2">
      <c r="A28" s="42" t="s">
        <v>106</v>
      </c>
      <c r="B28" s="43"/>
      <c r="C28" s="44"/>
      <c r="D28" s="45">
        <v>4</v>
      </c>
      <c r="E28" s="46">
        <v>0</v>
      </c>
      <c r="F28" s="46">
        <v>2</v>
      </c>
      <c r="G28" s="46">
        <v>0</v>
      </c>
      <c r="H28" s="46">
        <v>2</v>
      </c>
      <c r="I28" s="47">
        <f t="shared" si="4"/>
        <v>8</v>
      </c>
      <c r="J28" s="48">
        <v>21530</v>
      </c>
      <c r="K28" s="48">
        <v>1924</v>
      </c>
      <c r="L28" s="48">
        <v>340507</v>
      </c>
      <c r="M28" s="52"/>
      <c r="N28" s="50">
        <f t="shared" si="5"/>
        <v>46324.925999999999</v>
      </c>
      <c r="O28" s="50">
        <f t="shared" si="5"/>
        <v>3674.867000000002</v>
      </c>
      <c r="P28" s="53"/>
    </row>
    <row r="29" spans="1:16" s="11" customFormat="1" ht="14.25" customHeight="1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32</v>
      </c>
      <c r="K29" s="48">
        <v>0</v>
      </c>
      <c r="L29" s="48">
        <v>0</v>
      </c>
      <c r="M29" s="52"/>
      <c r="N29" s="50">
        <f t="shared" si="5"/>
        <v>292.14899999999989</v>
      </c>
      <c r="O29" s="50">
        <f t="shared" si="5"/>
        <v>0</v>
      </c>
      <c r="P29" s="53"/>
    </row>
    <row r="30" spans="1:16" s="11" customFormat="1" ht="14.25" customHeight="1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1</v>
      </c>
      <c r="G30" s="46">
        <v>2</v>
      </c>
      <c r="H30" s="46">
        <v>3</v>
      </c>
      <c r="I30" s="47">
        <f t="shared" si="4"/>
        <v>9</v>
      </c>
      <c r="J30" s="48">
        <v>7374</v>
      </c>
      <c r="K30" s="48">
        <v>707</v>
      </c>
      <c r="L30" s="48">
        <v>237493</v>
      </c>
      <c r="M30" s="52"/>
      <c r="N30" s="50">
        <f t="shared" si="5"/>
        <v>12459.37</v>
      </c>
      <c r="O30" s="50">
        <f t="shared" si="5"/>
        <v>1056.7209999999995</v>
      </c>
      <c r="P30" s="53"/>
    </row>
    <row r="31" spans="1:16" s="11" customFormat="1" ht="14.25" customHeight="1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2205</v>
      </c>
      <c r="K31" s="48">
        <v>269</v>
      </c>
      <c r="L31" s="48">
        <v>57325</v>
      </c>
      <c r="M31" s="52"/>
      <c r="N31" s="50">
        <f t="shared" si="5"/>
        <v>5815.4730000000027</v>
      </c>
      <c r="O31" s="50">
        <f t="shared" si="5"/>
        <v>601.84599999999978</v>
      </c>
      <c r="P31" s="53"/>
    </row>
    <row r="32" spans="1:16" s="11" customFormat="1" ht="14.25" customHeight="1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</row>
    <row r="33" spans="1:16" s="11" customFormat="1" ht="14.25" customHeight="1" x14ac:dyDescent="0.2">
      <c r="A33" s="42" t="s">
        <v>110</v>
      </c>
      <c r="B33" s="43"/>
      <c r="C33" s="44"/>
      <c r="D33" s="45">
        <v>4</v>
      </c>
      <c r="E33" s="46">
        <v>0</v>
      </c>
      <c r="F33" s="46">
        <v>1</v>
      </c>
      <c r="G33" s="46">
        <v>2</v>
      </c>
      <c r="H33" s="46">
        <v>3</v>
      </c>
      <c r="I33" s="47">
        <f t="shared" si="4"/>
        <v>10</v>
      </c>
      <c r="J33" s="48">
        <v>34228</v>
      </c>
      <c r="K33" s="48">
        <v>4382</v>
      </c>
      <c r="L33" s="48">
        <v>334328</v>
      </c>
      <c r="M33" s="52"/>
      <c r="N33" s="50">
        <f t="shared" si="5"/>
        <v>16710.108000000004</v>
      </c>
      <c r="O33" s="50">
        <f t="shared" si="5"/>
        <v>2027.5700000000002</v>
      </c>
      <c r="P33" s="53"/>
    </row>
    <row r="34" spans="1:16" s="11" customFormat="1" ht="14.25" customHeight="1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1</v>
      </c>
      <c r="H34" s="46">
        <v>0</v>
      </c>
      <c r="I34" s="55">
        <f t="shared" si="4"/>
        <v>3</v>
      </c>
      <c r="J34" s="48">
        <v>2674</v>
      </c>
      <c r="K34" s="56">
        <v>0</v>
      </c>
      <c r="L34" s="56">
        <v>6662</v>
      </c>
      <c r="M34" s="57"/>
      <c r="N34" s="50">
        <f t="shared" si="5"/>
        <v>1337.5550000000001</v>
      </c>
      <c r="O34" s="50">
        <f t="shared" si="5"/>
        <v>0.29799999999999999</v>
      </c>
      <c r="P34" s="58"/>
    </row>
    <row r="35" spans="1:16" s="232" customFormat="1" ht="27.75" customHeight="1" x14ac:dyDescent="0.2">
      <c r="A35" s="59"/>
      <c r="B35" s="60"/>
      <c r="C35" s="61" t="s">
        <v>77</v>
      </c>
      <c r="D35" s="62">
        <f t="shared" ref="D35:L35" si="6">SUM(D27:D34)</f>
        <v>16</v>
      </c>
      <c r="E35" s="62">
        <f t="shared" si="6"/>
        <v>0</v>
      </c>
      <c r="F35" s="62">
        <f t="shared" si="6"/>
        <v>7</v>
      </c>
      <c r="G35" s="62">
        <f t="shared" si="6"/>
        <v>6</v>
      </c>
      <c r="H35" s="62">
        <f t="shared" si="6"/>
        <v>8</v>
      </c>
      <c r="I35" s="85">
        <f t="shared" si="6"/>
        <v>37</v>
      </c>
      <c r="J35" s="64">
        <f t="shared" si="6"/>
        <v>68947</v>
      </c>
      <c r="K35" s="65">
        <f t="shared" si="6"/>
        <v>7365</v>
      </c>
      <c r="L35" s="66">
        <f t="shared" si="6"/>
        <v>1058047</v>
      </c>
      <c r="M35" s="67"/>
      <c r="N35" s="68">
        <f>SUM(N27:N34)</f>
        <v>102945.42000000001</v>
      </c>
      <c r="O35" s="69">
        <f>SUM(O27:O34)</f>
        <v>9199.7780000000021</v>
      </c>
      <c r="P35" s="70"/>
    </row>
    <row r="36" spans="1:16" s="11" customFormat="1" ht="18.75" customHeight="1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</row>
    <row r="37" spans="1:16" s="11" customFormat="1" ht="14.25" customHeight="1" x14ac:dyDescent="0.2">
      <c r="A37" s="79" t="s">
        <v>112</v>
      </c>
      <c r="B37" s="80"/>
      <c r="C37" s="81"/>
      <c r="D37" s="45">
        <v>37</v>
      </c>
      <c r="E37" s="46">
        <v>22</v>
      </c>
      <c r="F37" s="46">
        <v>5</v>
      </c>
      <c r="G37" s="46">
        <v>38</v>
      </c>
      <c r="H37" s="46">
        <v>0</v>
      </c>
      <c r="I37" s="47">
        <f>SUM(D37:H37)</f>
        <v>102</v>
      </c>
      <c r="J37" s="230">
        <v>142690</v>
      </c>
      <c r="K37" s="82">
        <v>243812</v>
      </c>
      <c r="L37" s="82">
        <v>3019440</v>
      </c>
      <c r="M37" s="50"/>
      <c r="N37" s="83">
        <f t="shared" ref="N37:O39" si="7">N14+(J37/1000)</f>
        <v>416071.22900000011</v>
      </c>
      <c r="O37" s="50">
        <f t="shared" si="7"/>
        <v>552511.57200000051</v>
      </c>
      <c r="P37" s="53"/>
    </row>
    <row r="38" spans="1:16" s="11" customFormat="1" ht="14.25" customHeight="1" x14ac:dyDescent="0.2">
      <c r="A38" s="79" t="s">
        <v>113</v>
      </c>
      <c r="B38" s="80"/>
      <c r="C38" s="81"/>
      <c r="D38" s="45">
        <v>7</v>
      </c>
      <c r="E38" s="46">
        <v>7</v>
      </c>
      <c r="F38" s="46">
        <v>1</v>
      </c>
      <c r="G38" s="46">
        <v>8</v>
      </c>
      <c r="H38" s="46">
        <v>1</v>
      </c>
      <c r="I38" s="47">
        <f>SUM(D38:H38)</f>
        <v>24</v>
      </c>
      <c r="J38" s="230">
        <v>7660</v>
      </c>
      <c r="K38" s="82">
        <v>23830</v>
      </c>
      <c r="L38" s="82">
        <v>412433</v>
      </c>
      <c r="M38" s="50"/>
      <c r="N38" s="83">
        <f t="shared" si="7"/>
        <v>58196.603999999999</v>
      </c>
      <c r="O38" s="50">
        <f t="shared" si="7"/>
        <v>61093.135000000009</v>
      </c>
      <c r="P38" s="53"/>
    </row>
    <row r="39" spans="1:16" s="11" customFormat="1" ht="14.25" customHeight="1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0</v>
      </c>
      <c r="M39" s="147"/>
      <c r="N39" s="220">
        <f t="shared" si="7"/>
        <v>440.19599999999997</v>
      </c>
      <c r="O39" s="50">
        <f t="shared" si="7"/>
        <v>162.18400000000008</v>
      </c>
      <c r="P39" s="58"/>
    </row>
    <row r="40" spans="1:16" s="232" customFormat="1" ht="30" customHeight="1" x14ac:dyDescent="0.2">
      <c r="A40" s="59"/>
      <c r="B40" s="60"/>
      <c r="C40" s="61" t="s">
        <v>78</v>
      </c>
      <c r="D40" s="84">
        <f t="shared" ref="D40:L40" si="8">SUM(D37:D39)</f>
        <v>44</v>
      </c>
      <c r="E40" s="62">
        <f t="shared" si="8"/>
        <v>29</v>
      </c>
      <c r="F40" s="62">
        <f t="shared" si="8"/>
        <v>6</v>
      </c>
      <c r="G40" s="62">
        <f t="shared" si="8"/>
        <v>49</v>
      </c>
      <c r="H40" s="62">
        <f t="shared" si="8"/>
        <v>1</v>
      </c>
      <c r="I40" s="85">
        <f t="shared" si="8"/>
        <v>129</v>
      </c>
      <c r="J40" s="64">
        <f t="shared" si="8"/>
        <v>150350</v>
      </c>
      <c r="K40" s="65">
        <f t="shared" si="8"/>
        <v>267642</v>
      </c>
      <c r="L40" s="66">
        <f t="shared" si="8"/>
        <v>3431873</v>
      </c>
      <c r="M40" s="67"/>
      <c r="N40" s="221">
        <f>SUM(N37:N39)</f>
        <v>474708.0290000001</v>
      </c>
      <c r="O40" s="69">
        <f>SUM(O37:O39)</f>
        <v>613766.89100000053</v>
      </c>
      <c r="P40" s="70"/>
    </row>
    <row r="41" spans="1:16" s="232" customFormat="1" ht="31.5" customHeight="1" x14ac:dyDescent="0.2">
      <c r="A41" s="86"/>
      <c r="B41" s="87" t="s">
        <v>79</v>
      </c>
      <c r="C41" s="88"/>
      <c r="D41" s="90">
        <f t="shared" ref="D41:L41" si="9">D35+D40</f>
        <v>60</v>
      </c>
      <c r="E41" s="90">
        <f t="shared" si="9"/>
        <v>29</v>
      </c>
      <c r="F41" s="90">
        <f t="shared" si="9"/>
        <v>13</v>
      </c>
      <c r="G41" s="90">
        <f t="shared" si="9"/>
        <v>55</v>
      </c>
      <c r="H41" s="90">
        <f t="shared" si="9"/>
        <v>9</v>
      </c>
      <c r="I41" s="91">
        <f t="shared" si="9"/>
        <v>166</v>
      </c>
      <c r="J41" s="92">
        <f t="shared" si="9"/>
        <v>219297</v>
      </c>
      <c r="K41" s="93">
        <f t="shared" si="9"/>
        <v>275007</v>
      </c>
      <c r="L41" s="93">
        <f t="shared" si="9"/>
        <v>4489920</v>
      </c>
      <c r="M41" s="94"/>
      <c r="N41" s="95">
        <f>N35+N40</f>
        <v>577653.44900000014</v>
      </c>
      <c r="O41" s="94">
        <f>O35+O40</f>
        <v>622966.66900000058</v>
      </c>
      <c r="P41" s="96"/>
    </row>
    <row r="42" spans="1:16" s="11" customFormat="1" ht="27.75" customHeight="1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</row>
    <row r="43" spans="1:16" s="11" customFormat="1" ht="27.75" customHeight="1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</row>
    <row r="44" spans="1:16" s="11" customFormat="1" ht="21.75" customHeight="1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</row>
    <row r="45" spans="1:16" s="11" customFormat="1" ht="21.75" customHeight="1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</row>
    <row r="46" spans="1:16" s="11" customFormat="1" ht="24.75" customHeight="1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595112.44900000014</v>
      </c>
      <c r="O46" s="121">
        <f>O41+O42</f>
        <v>628946.66900000058</v>
      </c>
      <c r="P46" s="119"/>
    </row>
    <row r="47" spans="1:16" s="11" customFormat="1" ht="23.25" x14ac:dyDescent="0.35">
      <c r="A47" s="120">
        <f>A24+31</f>
        <v>38418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</row>
    <row r="48" spans="1:16" s="11" customFormat="1" ht="18.75" customHeight="1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</row>
    <row r="49" spans="1:16" s="11" customFormat="1" ht="12.75" customHeight="1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7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</row>
    <row r="50" spans="1:16" s="11" customFormat="1" ht="18.75" customHeight="1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145">
        <f t="shared" ref="I50:I57" si="10">SUM(D50:H50)</f>
        <v>2</v>
      </c>
      <c r="J50" s="48">
        <v>1056</v>
      </c>
      <c r="K50" s="48">
        <v>97</v>
      </c>
      <c r="L50" s="48">
        <v>94857</v>
      </c>
      <c r="M50" s="49"/>
      <c r="N50" s="50">
        <f>N27+(J50/1000)</f>
        <v>18488.795000000013</v>
      </c>
      <c r="O50" s="50">
        <f t="shared" ref="N50:O57" si="11">O27+(K50/1000)</f>
        <v>1828.5730000000008</v>
      </c>
      <c r="P50" s="51"/>
    </row>
    <row r="51" spans="1:16" s="11" customFormat="1" ht="14.25" customHeight="1" x14ac:dyDescent="0.2">
      <c r="A51" s="42" t="s">
        <v>106</v>
      </c>
      <c r="B51" s="43"/>
      <c r="C51" s="44"/>
      <c r="D51" s="45">
        <v>4</v>
      </c>
      <c r="E51" s="46">
        <v>0</v>
      </c>
      <c r="F51" s="46">
        <v>2</v>
      </c>
      <c r="G51" s="46">
        <v>0</v>
      </c>
      <c r="H51" s="46">
        <v>0</v>
      </c>
      <c r="I51" s="47">
        <f t="shared" si="10"/>
        <v>6</v>
      </c>
      <c r="J51" s="48">
        <v>23127</v>
      </c>
      <c r="K51" s="48">
        <v>2070</v>
      </c>
      <c r="L51" s="48">
        <v>371899</v>
      </c>
      <c r="M51" s="52"/>
      <c r="N51" s="50">
        <f t="shared" si="11"/>
        <v>46348.053</v>
      </c>
      <c r="O51" s="50">
        <f t="shared" si="11"/>
        <v>3676.9370000000022</v>
      </c>
      <c r="P51" s="53"/>
    </row>
    <row r="52" spans="1:16" s="11" customFormat="1" ht="14.25" customHeight="1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29</v>
      </c>
      <c r="K52" s="48">
        <v>0</v>
      </c>
      <c r="L52" s="48">
        <v>0</v>
      </c>
      <c r="M52" s="52"/>
      <c r="N52" s="50">
        <f t="shared" si="11"/>
        <v>292.17799999999988</v>
      </c>
      <c r="O52" s="50">
        <f t="shared" si="11"/>
        <v>0</v>
      </c>
      <c r="P52" s="53"/>
    </row>
    <row r="53" spans="1:16" s="11" customFormat="1" ht="14.25" customHeight="1" x14ac:dyDescent="0.2">
      <c r="A53" s="42" t="s">
        <v>107</v>
      </c>
      <c r="B53" s="43"/>
      <c r="C53" s="44"/>
      <c r="D53" s="45">
        <v>3</v>
      </c>
      <c r="E53" s="46">
        <v>0</v>
      </c>
      <c r="F53" s="46">
        <v>1</v>
      </c>
      <c r="G53" s="46">
        <v>2</v>
      </c>
      <c r="H53" s="46">
        <v>3</v>
      </c>
      <c r="I53" s="47">
        <f t="shared" si="10"/>
        <v>9</v>
      </c>
      <c r="J53" s="48">
        <v>8392</v>
      </c>
      <c r="K53" s="48">
        <v>777</v>
      </c>
      <c r="L53" s="48">
        <v>254434</v>
      </c>
      <c r="M53" s="52"/>
      <c r="N53" s="50">
        <f t="shared" si="11"/>
        <v>12467.762000000001</v>
      </c>
      <c r="O53" s="50">
        <f t="shared" si="11"/>
        <v>1057.4979999999996</v>
      </c>
      <c r="P53" s="53"/>
    </row>
    <row r="54" spans="1:16" s="11" customFormat="1" ht="14.25" customHeight="1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1708</v>
      </c>
      <c r="K54" s="48">
        <v>208</v>
      </c>
      <c r="L54" s="48">
        <v>62877</v>
      </c>
      <c r="M54" s="52"/>
      <c r="N54" s="50">
        <f t="shared" si="11"/>
        <v>5817.1810000000023</v>
      </c>
      <c r="O54" s="50">
        <f t="shared" si="11"/>
        <v>602.05399999999975</v>
      </c>
      <c r="P54" s="53"/>
    </row>
    <row r="55" spans="1:16" s="11" customFormat="1" ht="14.25" customHeight="1" x14ac:dyDescent="0.2">
      <c r="A55" s="42" t="s">
        <v>109</v>
      </c>
      <c r="B55" s="43"/>
      <c r="C55" s="44"/>
      <c r="D55" s="45">
        <v>0</v>
      </c>
      <c r="E55" s="46">
        <v>1</v>
      </c>
      <c r="F55" s="46">
        <v>0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</row>
    <row r="56" spans="1:16" s="11" customFormat="1" ht="14.25" customHeight="1" x14ac:dyDescent="0.2">
      <c r="A56" s="42" t="s">
        <v>110</v>
      </c>
      <c r="B56" s="43"/>
      <c r="C56" s="44"/>
      <c r="D56" s="45">
        <v>4</v>
      </c>
      <c r="E56" s="46">
        <v>0</v>
      </c>
      <c r="F56" s="46">
        <v>1</v>
      </c>
      <c r="G56" s="46">
        <v>2</v>
      </c>
      <c r="H56" s="46">
        <v>3</v>
      </c>
      <c r="I56" s="47">
        <f t="shared" si="10"/>
        <v>10</v>
      </c>
      <c r="J56" s="48">
        <v>28966</v>
      </c>
      <c r="K56" s="48">
        <v>3797</v>
      </c>
      <c r="L56" s="48">
        <v>310333</v>
      </c>
      <c r="M56" s="52"/>
      <c r="N56" s="50">
        <f t="shared" si="11"/>
        <v>16739.074000000004</v>
      </c>
      <c r="O56" s="50">
        <f t="shared" si="11"/>
        <v>2031.3670000000002</v>
      </c>
      <c r="P56" s="53"/>
    </row>
    <row r="57" spans="1:16" s="11" customFormat="1" ht="14.25" customHeight="1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55">
        <f t="shared" si="10"/>
        <v>4</v>
      </c>
      <c r="J57" s="48">
        <v>2288</v>
      </c>
      <c r="K57" s="56">
        <v>0</v>
      </c>
      <c r="L57" s="56">
        <v>2859</v>
      </c>
      <c r="M57" s="57"/>
      <c r="N57" s="50">
        <f t="shared" si="11"/>
        <v>1339.8430000000001</v>
      </c>
      <c r="O57" s="50">
        <f t="shared" si="11"/>
        <v>0.29799999999999999</v>
      </c>
      <c r="P57" s="58"/>
    </row>
    <row r="58" spans="1:16" s="232" customFormat="1" ht="27.75" customHeight="1" x14ac:dyDescent="0.2">
      <c r="A58" s="59"/>
      <c r="B58" s="60"/>
      <c r="C58" s="61" t="s">
        <v>77</v>
      </c>
      <c r="D58" s="62">
        <f t="shared" ref="D58:L58" si="12">SUM(D50:D57)</f>
        <v>16</v>
      </c>
      <c r="E58" s="62">
        <f t="shared" si="12"/>
        <v>1</v>
      </c>
      <c r="F58" s="62">
        <f t="shared" si="12"/>
        <v>6</v>
      </c>
      <c r="G58" s="62">
        <f t="shared" si="12"/>
        <v>7</v>
      </c>
      <c r="H58" s="62">
        <f t="shared" si="12"/>
        <v>6</v>
      </c>
      <c r="I58" s="85">
        <f t="shared" si="12"/>
        <v>36</v>
      </c>
      <c r="J58" s="64">
        <f t="shared" si="12"/>
        <v>65566</v>
      </c>
      <c r="K58" s="65">
        <f t="shared" si="12"/>
        <v>6949</v>
      </c>
      <c r="L58" s="66">
        <f t="shared" si="12"/>
        <v>1097259</v>
      </c>
      <c r="M58" s="67"/>
      <c r="N58" s="68">
        <f>SUM(N50:N57)</f>
        <v>103010.98600000002</v>
      </c>
      <c r="O58" s="69">
        <f>SUM(O50:O57)</f>
        <v>9206.7270000000044</v>
      </c>
      <c r="P58" s="70"/>
    </row>
    <row r="59" spans="1:16" s="11" customFormat="1" ht="18.75" customHeight="1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</row>
    <row r="60" spans="1:16" s="11" customFormat="1" ht="14.25" customHeight="1" x14ac:dyDescent="0.2">
      <c r="A60" s="79" t="s">
        <v>112</v>
      </c>
      <c r="B60" s="80"/>
      <c r="C60" s="81"/>
      <c r="D60" s="45">
        <v>37</v>
      </c>
      <c r="E60" s="46">
        <v>17</v>
      </c>
      <c r="F60" s="46">
        <v>5</v>
      </c>
      <c r="G60" s="46">
        <v>43</v>
      </c>
      <c r="H60" s="46">
        <v>0</v>
      </c>
      <c r="I60" s="47">
        <f>SUM(D60:H60)</f>
        <v>102</v>
      </c>
      <c r="J60" s="230">
        <v>181112</v>
      </c>
      <c r="K60" s="82">
        <v>299008</v>
      </c>
      <c r="L60" s="82">
        <v>4298483</v>
      </c>
      <c r="M60" s="50"/>
      <c r="N60" s="83">
        <f t="shared" ref="N60:O62" si="13">N37+(J60/1000)</f>
        <v>416252.34100000013</v>
      </c>
      <c r="O60" s="50">
        <f t="shared" si="13"/>
        <v>552810.58000000054</v>
      </c>
      <c r="P60" s="53"/>
    </row>
    <row r="61" spans="1:16" s="11" customFormat="1" ht="14.25" customHeight="1" x14ac:dyDescent="0.2">
      <c r="A61" s="79" t="s">
        <v>113</v>
      </c>
      <c r="B61" s="80"/>
      <c r="C61" s="81"/>
      <c r="D61" s="45">
        <v>7</v>
      </c>
      <c r="E61" s="46">
        <v>7</v>
      </c>
      <c r="F61" s="46">
        <v>1</v>
      </c>
      <c r="G61" s="46">
        <v>8</v>
      </c>
      <c r="H61" s="46">
        <v>1</v>
      </c>
      <c r="I61" s="47">
        <f>SUM(D61:H61)</f>
        <v>24</v>
      </c>
      <c r="J61" s="230">
        <v>7219</v>
      </c>
      <c r="K61" s="82">
        <v>22601</v>
      </c>
      <c r="L61" s="82">
        <v>446933</v>
      </c>
      <c r="M61" s="50"/>
      <c r="N61" s="83">
        <f t="shared" si="13"/>
        <v>58203.822999999997</v>
      </c>
      <c r="O61" s="50">
        <f t="shared" si="13"/>
        <v>61115.736000000012</v>
      </c>
      <c r="P61" s="53"/>
    </row>
    <row r="62" spans="1:16" s="11" customFormat="1" ht="14.25" customHeight="1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55">
        <f>SUM(D62:H62)</f>
        <v>3</v>
      </c>
      <c r="J62" s="231">
        <v>0</v>
      </c>
      <c r="K62" s="219">
        <v>0</v>
      </c>
      <c r="L62" s="219">
        <v>0</v>
      </c>
      <c r="M62" s="147"/>
      <c r="N62" s="220">
        <f t="shared" si="13"/>
        <v>440.19599999999997</v>
      </c>
      <c r="O62" s="50">
        <f t="shared" si="13"/>
        <v>162.18400000000008</v>
      </c>
      <c r="P62" s="58"/>
    </row>
    <row r="63" spans="1:16" s="232" customFormat="1" ht="30" customHeight="1" x14ac:dyDescent="0.2">
      <c r="A63" s="59"/>
      <c r="B63" s="60"/>
      <c r="C63" s="61" t="s">
        <v>78</v>
      </c>
      <c r="D63" s="84">
        <f t="shared" ref="D63:L63" si="14">SUM(D60:D62)</f>
        <v>44</v>
      </c>
      <c r="E63" s="62">
        <f t="shared" si="14"/>
        <v>24</v>
      </c>
      <c r="F63" s="62">
        <f t="shared" si="14"/>
        <v>6</v>
      </c>
      <c r="G63" s="62">
        <f t="shared" si="14"/>
        <v>54</v>
      </c>
      <c r="H63" s="62">
        <f t="shared" si="14"/>
        <v>1</v>
      </c>
      <c r="I63" s="85">
        <f t="shared" si="14"/>
        <v>129</v>
      </c>
      <c r="J63" s="64">
        <f t="shared" si="14"/>
        <v>188331</v>
      </c>
      <c r="K63" s="65">
        <f t="shared" si="14"/>
        <v>321609</v>
      </c>
      <c r="L63" s="66">
        <f t="shared" si="14"/>
        <v>4745416</v>
      </c>
      <c r="M63" s="67"/>
      <c r="N63" s="221">
        <f>SUM(N60:N62)</f>
        <v>474896.3600000001</v>
      </c>
      <c r="O63" s="69">
        <f>SUM(O60:O62)</f>
        <v>614088.50000000058</v>
      </c>
      <c r="P63" s="70"/>
    </row>
    <row r="64" spans="1:16" s="232" customFormat="1" ht="31.5" customHeight="1" x14ac:dyDescent="0.2">
      <c r="A64" s="86"/>
      <c r="B64" s="87" t="s">
        <v>79</v>
      </c>
      <c r="C64" s="88"/>
      <c r="D64" s="90">
        <f t="shared" ref="D64:L64" si="15">D58+D63</f>
        <v>60</v>
      </c>
      <c r="E64" s="90">
        <f t="shared" si="15"/>
        <v>25</v>
      </c>
      <c r="F64" s="90">
        <f t="shared" si="15"/>
        <v>12</v>
      </c>
      <c r="G64" s="90">
        <f t="shared" si="15"/>
        <v>61</v>
      </c>
      <c r="H64" s="90">
        <f t="shared" si="15"/>
        <v>7</v>
      </c>
      <c r="I64" s="91">
        <f t="shared" si="15"/>
        <v>165</v>
      </c>
      <c r="J64" s="92">
        <f t="shared" si="15"/>
        <v>253897</v>
      </c>
      <c r="K64" s="93">
        <f t="shared" si="15"/>
        <v>328558</v>
      </c>
      <c r="L64" s="93">
        <f t="shared" si="15"/>
        <v>5842675</v>
      </c>
      <c r="M64" s="94"/>
      <c r="N64" s="95">
        <f>N58+N63</f>
        <v>577907.34600000014</v>
      </c>
      <c r="O64" s="94">
        <f>O58+O63</f>
        <v>623295.22700000054</v>
      </c>
      <c r="P64" s="96"/>
    </row>
    <row r="65" spans="1:16" s="11" customFormat="1" ht="27.75" customHeight="1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</row>
    <row r="66" spans="1:16" s="11" customFormat="1" ht="27.75" customHeight="1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</row>
    <row r="67" spans="1:16" s="11" customFormat="1" ht="21.75" customHeight="1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</row>
    <row r="68" spans="1:16" s="11" customFormat="1" ht="21.75" customHeight="1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</row>
    <row r="69" spans="1:16" s="11" customFormat="1" ht="24.75" customHeight="1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595366.34600000014</v>
      </c>
      <c r="O69" s="121">
        <f>O64+O65</f>
        <v>629275.22700000054</v>
      </c>
      <c r="P69" s="119"/>
    </row>
    <row r="70" spans="1:16" s="11" customFormat="1" ht="23.25" x14ac:dyDescent="0.35">
      <c r="A70" s="120">
        <f>A47+31</f>
        <v>38449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</row>
    <row r="71" spans="1:16" s="11" customFormat="1" ht="18.75" customHeight="1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</row>
    <row r="72" spans="1:16" s="11" customFormat="1" ht="12.75" customHeight="1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</row>
    <row r="73" spans="1:16" s="11" customFormat="1" ht="18.75" customHeight="1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145">
        <f t="shared" ref="I73:I80" si="16">SUM(D73:H73)</f>
        <v>2</v>
      </c>
      <c r="J73" s="48">
        <v>1029</v>
      </c>
      <c r="K73" s="48">
        <v>95</v>
      </c>
      <c r="L73" s="48">
        <v>94649</v>
      </c>
      <c r="M73" s="49"/>
      <c r="N73" s="50">
        <f t="shared" ref="N73:O80" si="17">N50+(J73/1000)</f>
        <v>18489.824000000011</v>
      </c>
      <c r="O73" s="50">
        <f t="shared" si="17"/>
        <v>1828.6680000000008</v>
      </c>
      <c r="P73" s="51"/>
    </row>
    <row r="74" spans="1:16" s="11" customFormat="1" ht="14.25" customHeight="1" x14ac:dyDescent="0.2">
      <c r="A74" s="42" t="s">
        <v>106</v>
      </c>
      <c r="B74" s="43"/>
      <c r="C74" s="44"/>
      <c r="D74" s="45">
        <v>4</v>
      </c>
      <c r="E74" s="46">
        <v>0</v>
      </c>
      <c r="F74" s="46">
        <v>2</v>
      </c>
      <c r="G74" s="46">
        <v>0</v>
      </c>
      <c r="H74" s="46">
        <v>0</v>
      </c>
      <c r="I74" s="47">
        <f t="shared" si="16"/>
        <v>6</v>
      </c>
      <c r="J74" s="48">
        <v>21942</v>
      </c>
      <c r="K74" s="48">
        <v>1962</v>
      </c>
      <c r="L74" s="48">
        <v>361488</v>
      </c>
      <c r="M74" s="52"/>
      <c r="N74" s="50">
        <f t="shared" si="17"/>
        <v>46369.995000000003</v>
      </c>
      <c r="O74" s="50">
        <f t="shared" si="17"/>
        <v>3678.8990000000022</v>
      </c>
      <c r="P74" s="53"/>
    </row>
    <row r="75" spans="1:16" s="11" customFormat="1" ht="14.25" customHeight="1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28</v>
      </c>
      <c r="K75" s="48">
        <v>0</v>
      </c>
      <c r="L75" s="48">
        <v>0</v>
      </c>
      <c r="M75" s="52"/>
      <c r="N75" s="50">
        <f t="shared" si="17"/>
        <v>292.2059999999999</v>
      </c>
      <c r="O75" s="50">
        <f t="shared" si="17"/>
        <v>0</v>
      </c>
      <c r="P75" s="53"/>
    </row>
    <row r="76" spans="1:16" s="11" customFormat="1" ht="14.25" customHeight="1" x14ac:dyDescent="0.2">
      <c r="A76" s="42" t="s">
        <v>107</v>
      </c>
      <c r="B76" s="43"/>
      <c r="C76" s="44"/>
      <c r="D76" s="45">
        <v>4</v>
      </c>
      <c r="E76" s="46">
        <v>0</v>
      </c>
      <c r="F76" s="46">
        <v>1</v>
      </c>
      <c r="G76" s="46">
        <v>1</v>
      </c>
      <c r="H76" s="46">
        <v>3</v>
      </c>
      <c r="I76" s="47">
        <f t="shared" si="16"/>
        <v>9</v>
      </c>
      <c r="J76" s="48">
        <v>12207</v>
      </c>
      <c r="K76" s="48">
        <v>1214</v>
      </c>
      <c r="L76" s="48">
        <v>260656</v>
      </c>
      <c r="M76" s="52"/>
      <c r="N76" s="50">
        <f t="shared" si="17"/>
        <v>12479.969000000001</v>
      </c>
      <c r="O76" s="50">
        <f t="shared" si="17"/>
        <v>1058.7119999999995</v>
      </c>
      <c r="P76" s="53"/>
    </row>
    <row r="77" spans="1:16" s="11" customFormat="1" ht="14.25" customHeight="1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1120</v>
      </c>
      <c r="K77" s="48">
        <v>137</v>
      </c>
      <c r="L77" s="48">
        <v>53291</v>
      </c>
      <c r="M77" s="52"/>
      <c r="N77" s="50">
        <f t="shared" si="17"/>
        <v>5818.3010000000022</v>
      </c>
      <c r="O77" s="50">
        <f t="shared" si="17"/>
        <v>602.19099999999969</v>
      </c>
      <c r="P77" s="53"/>
    </row>
    <row r="78" spans="1:16" s="11" customFormat="1" ht="14.25" customHeight="1" x14ac:dyDescent="0.2">
      <c r="A78" s="42" t="s">
        <v>109</v>
      </c>
      <c r="B78" s="43"/>
      <c r="C78" s="44"/>
      <c r="D78" s="45">
        <v>0</v>
      </c>
      <c r="E78" s="46">
        <v>1</v>
      </c>
      <c r="F78" s="46">
        <v>0</v>
      </c>
      <c r="G78" s="46">
        <v>1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</row>
    <row r="79" spans="1:16" s="11" customFormat="1" ht="14.25" customHeight="1" x14ac:dyDescent="0.2">
      <c r="A79" s="42" t="s">
        <v>110</v>
      </c>
      <c r="B79" s="43"/>
      <c r="C79" s="44"/>
      <c r="D79" s="45">
        <v>4</v>
      </c>
      <c r="E79" s="46">
        <v>0</v>
      </c>
      <c r="F79" s="46">
        <v>1</v>
      </c>
      <c r="G79" s="46">
        <v>2</v>
      </c>
      <c r="H79" s="46">
        <v>3</v>
      </c>
      <c r="I79" s="47">
        <f t="shared" si="16"/>
        <v>10</v>
      </c>
      <c r="J79" s="48">
        <v>37114</v>
      </c>
      <c r="K79" s="48">
        <v>4785</v>
      </c>
      <c r="L79" s="48">
        <v>346128</v>
      </c>
      <c r="M79" s="52"/>
      <c r="N79" s="50">
        <f t="shared" si="17"/>
        <v>16776.188000000006</v>
      </c>
      <c r="O79" s="50">
        <f t="shared" si="17"/>
        <v>2036.1520000000003</v>
      </c>
      <c r="P79" s="53"/>
    </row>
    <row r="80" spans="1:16" s="11" customFormat="1" ht="14.25" customHeight="1" x14ac:dyDescent="0.2">
      <c r="A80" s="42" t="s">
        <v>111</v>
      </c>
      <c r="B80" s="43"/>
      <c r="C80" s="44"/>
      <c r="D80" s="45">
        <v>3</v>
      </c>
      <c r="E80" s="46">
        <v>0</v>
      </c>
      <c r="F80" s="46">
        <v>0</v>
      </c>
      <c r="G80" s="46">
        <v>1</v>
      </c>
      <c r="H80" s="46">
        <v>0</v>
      </c>
      <c r="I80" s="55">
        <f t="shared" si="16"/>
        <v>4</v>
      </c>
      <c r="J80" s="48">
        <v>2614</v>
      </c>
      <c r="K80" s="56">
        <v>0</v>
      </c>
      <c r="L80" s="56">
        <v>4653</v>
      </c>
      <c r="M80" s="57"/>
      <c r="N80" s="50">
        <f t="shared" si="17"/>
        <v>1342.4570000000001</v>
      </c>
      <c r="O80" s="50">
        <f t="shared" si="17"/>
        <v>0.29799999999999999</v>
      </c>
      <c r="P80" s="58"/>
    </row>
    <row r="81" spans="1:16" s="232" customFormat="1" ht="27.75" customHeight="1" x14ac:dyDescent="0.2">
      <c r="A81" s="59"/>
      <c r="B81" s="60"/>
      <c r="C81" s="61" t="s">
        <v>77</v>
      </c>
      <c r="D81" s="62">
        <f t="shared" ref="D81:L81" si="18">SUM(D73:D80)</f>
        <v>18</v>
      </c>
      <c r="E81" s="62">
        <f t="shared" si="18"/>
        <v>1</v>
      </c>
      <c r="F81" s="62">
        <f t="shared" si="18"/>
        <v>6</v>
      </c>
      <c r="G81" s="62">
        <f t="shared" si="18"/>
        <v>5</v>
      </c>
      <c r="H81" s="62">
        <f t="shared" si="18"/>
        <v>6</v>
      </c>
      <c r="I81" s="85">
        <f t="shared" si="18"/>
        <v>36</v>
      </c>
      <c r="J81" s="64">
        <f t="shared" si="18"/>
        <v>76054</v>
      </c>
      <c r="K81" s="65">
        <f t="shared" si="18"/>
        <v>8193</v>
      </c>
      <c r="L81" s="66">
        <f t="shared" si="18"/>
        <v>1120865</v>
      </c>
      <c r="M81" s="67"/>
      <c r="N81" s="68">
        <f>SUM(N73:N80)</f>
        <v>103087.04000000004</v>
      </c>
      <c r="O81" s="69">
        <f>SUM(O73:O80)</f>
        <v>9214.9200000000037</v>
      </c>
      <c r="P81" s="70"/>
    </row>
    <row r="82" spans="1:16" s="11" customFormat="1" ht="18.75" customHeight="1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</row>
    <row r="83" spans="1:16" s="11" customFormat="1" ht="14.25" customHeight="1" x14ac:dyDescent="0.2">
      <c r="A83" s="79" t="s">
        <v>112</v>
      </c>
      <c r="B83" s="80"/>
      <c r="C83" s="81"/>
      <c r="D83" s="45">
        <v>36</v>
      </c>
      <c r="E83" s="46">
        <v>17</v>
      </c>
      <c r="F83" s="46">
        <v>5</v>
      </c>
      <c r="G83" s="46">
        <v>44</v>
      </c>
      <c r="H83" s="46">
        <v>0</v>
      </c>
      <c r="I83" s="47">
        <f>SUM(D83:H83)</f>
        <v>102</v>
      </c>
      <c r="J83" s="230">
        <v>158819</v>
      </c>
      <c r="K83" s="82">
        <v>262685</v>
      </c>
      <c r="L83" s="82">
        <v>3600510</v>
      </c>
      <c r="M83" s="50"/>
      <c r="N83" s="83">
        <f t="shared" ref="N83:O85" si="19">N60+(J83/1000)</f>
        <v>416411.16000000015</v>
      </c>
      <c r="O83" s="50">
        <f t="shared" si="19"/>
        <v>553073.2650000006</v>
      </c>
      <c r="P83" s="53"/>
    </row>
    <row r="84" spans="1:16" s="11" customFormat="1" ht="14.25" customHeight="1" x14ac:dyDescent="0.2">
      <c r="A84" s="79" t="s">
        <v>113</v>
      </c>
      <c r="B84" s="80"/>
      <c r="C84" s="81"/>
      <c r="D84" s="45">
        <v>7</v>
      </c>
      <c r="E84" s="46">
        <v>7</v>
      </c>
      <c r="F84" s="46">
        <v>1</v>
      </c>
      <c r="G84" s="46">
        <v>8</v>
      </c>
      <c r="H84" s="46">
        <v>1</v>
      </c>
      <c r="I84" s="47">
        <f>SUM(D84:H84)</f>
        <v>24</v>
      </c>
      <c r="J84" s="230">
        <v>6819</v>
      </c>
      <c r="K84" s="82">
        <v>22192</v>
      </c>
      <c r="L84" s="82">
        <v>436395</v>
      </c>
      <c r="M84" s="50"/>
      <c r="N84" s="83">
        <f t="shared" si="19"/>
        <v>58210.642</v>
      </c>
      <c r="O84" s="50">
        <f t="shared" si="19"/>
        <v>61137.928000000014</v>
      </c>
      <c r="P84" s="53"/>
    </row>
    <row r="85" spans="1:16" s="11" customFormat="1" ht="14.25" customHeight="1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 t="s">
        <v>85</v>
      </c>
      <c r="H85" s="46">
        <v>0</v>
      </c>
      <c r="I85" s="55">
        <f>SUM(D85:H85)</f>
        <v>0</v>
      </c>
      <c r="J85" s="231">
        <v>0</v>
      </c>
      <c r="K85" s="219">
        <v>0</v>
      </c>
      <c r="L85" s="219">
        <v>0</v>
      </c>
      <c r="M85" s="147"/>
      <c r="N85" s="220">
        <f t="shared" si="19"/>
        <v>440.19599999999997</v>
      </c>
      <c r="O85" s="50">
        <f t="shared" si="19"/>
        <v>162.18400000000008</v>
      </c>
      <c r="P85" s="58"/>
    </row>
    <row r="86" spans="1:16" s="232" customFormat="1" ht="30" customHeight="1" x14ac:dyDescent="0.2">
      <c r="A86" s="59"/>
      <c r="B86" s="60"/>
      <c r="C86" s="61" t="s">
        <v>78</v>
      </c>
      <c r="D86" s="84">
        <f t="shared" ref="D86:L86" si="20">SUM(D83:D85)</f>
        <v>43</v>
      </c>
      <c r="E86" s="62">
        <f t="shared" si="20"/>
        <v>24</v>
      </c>
      <c r="F86" s="62">
        <f t="shared" si="20"/>
        <v>6</v>
      </c>
      <c r="G86" s="62">
        <f t="shared" si="20"/>
        <v>52</v>
      </c>
      <c r="H86" s="62">
        <f t="shared" si="20"/>
        <v>1</v>
      </c>
      <c r="I86" s="85">
        <f t="shared" si="20"/>
        <v>126</v>
      </c>
      <c r="J86" s="64">
        <f t="shared" si="20"/>
        <v>165638</v>
      </c>
      <c r="K86" s="65">
        <f t="shared" si="20"/>
        <v>284877</v>
      </c>
      <c r="L86" s="66">
        <f t="shared" si="20"/>
        <v>4036905</v>
      </c>
      <c r="M86" s="67"/>
      <c r="N86" s="221">
        <f>SUM(N83:N85)</f>
        <v>475061.99800000014</v>
      </c>
      <c r="O86" s="69">
        <f>SUM(O83:O85)</f>
        <v>614373.37700000068</v>
      </c>
      <c r="P86" s="70"/>
    </row>
    <row r="87" spans="1:16" s="232" customFormat="1" ht="31.5" customHeight="1" x14ac:dyDescent="0.2">
      <c r="A87" s="86"/>
      <c r="B87" s="87" t="s">
        <v>79</v>
      </c>
      <c r="C87" s="88"/>
      <c r="D87" s="90">
        <f t="shared" ref="D87:L87" si="21">D81+D86</f>
        <v>61</v>
      </c>
      <c r="E87" s="90">
        <f t="shared" si="21"/>
        <v>25</v>
      </c>
      <c r="F87" s="90">
        <f t="shared" si="21"/>
        <v>12</v>
      </c>
      <c r="G87" s="90">
        <f t="shared" si="21"/>
        <v>57</v>
      </c>
      <c r="H87" s="90">
        <f t="shared" si="21"/>
        <v>7</v>
      </c>
      <c r="I87" s="91">
        <f t="shared" si="21"/>
        <v>162</v>
      </c>
      <c r="J87" s="92">
        <f t="shared" si="21"/>
        <v>241692</v>
      </c>
      <c r="K87" s="93">
        <f t="shared" si="21"/>
        <v>293070</v>
      </c>
      <c r="L87" s="93">
        <f t="shared" si="21"/>
        <v>5157770</v>
      </c>
      <c r="M87" s="94"/>
      <c r="N87" s="95">
        <f>N81+N86</f>
        <v>578149.03800000018</v>
      </c>
      <c r="O87" s="94">
        <f>O81+O86</f>
        <v>623588.29700000072</v>
      </c>
      <c r="P87" s="96"/>
    </row>
    <row r="88" spans="1:16" s="11" customFormat="1" ht="27.75" customHeight="1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</row>
    <row r="89" spans="1:16" s="11" customFormat="1" ht="27.75" customHeight="1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</row>
    <row r="90" spans="1:16" s="11" customFormat="1" ht="21.75" customHeight="1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</row>
    <row r="91" spans="1:16" s="11" customFormat="1" ht="21.75" customHeight="1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</row>
    <row r="92" spans="1:16" s="11" customFormat="1" ht="24.75" customHeight="1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595608.03800000018</v>
      </c>
      <c r="O92" s="121">
        <f>O87+O88</f>
        <v>629568.29700000072</v>
      </c>
      <c r="P92" s="119"/>
    </row>
    <row r="93" spans="1:16" s="11" customFormat="1" ht="23.25" x14ac:dyDescent="0.35">
      <c r="A93" s="120">
        <f>A70+31</f>
        <v>38480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</row>
    <row r="94" spans="1:16" s="11" customFormat="1" ht="18.75" customHeight="1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</row>
    <row r="95" spans="1:16" s="11" customFormat="1" ht="12.75" customHeight="1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</row>
    <row r="96" spans="1:16" s="11" customFormat="1" ht="18.75" customHeight="1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145">
        <f t="shared" ref="I96:I103" si="22">SUM(D96:H96)</f>
        <v>2</v>
      </c>
      <c r="J96" s="48">
        <v>1074</v>
      </c>
      <c r="K96" s="48">
        <v>99</v>
      </c>
      <c r="L96" s="48">
        <v>96710</v>
      </c>
      <c r="M96" s="49"/>
      <c r="N96" s="50">
        <f t="shared" ref="N96:O103" si="23">N73+(J96/1000)</f>
        <v>18490.898000000012</v>
      </c>
      <c r="O96" s="50">
        <f t="shared" si="23"/>
        <v>1828.7670000000007</v>
      </c>
      <c r="P96" s="51"/>
    </row>
    <row r="97" spans="1:16" s="11" customFormat="1" ht="14.25" customHeight="1" x14ac:dyDescent="0.2">
      <c r="A97" s="42" t="s">
        <v>106</v>
      </c>
      <c r="B97" s="43"/>
      <c r="C97" s="44"/>
      <c r="D97" s="45">
        <v>4</v>
      </c>
      <c r="E97" s="46">
        <v>0</v>
      </c>
      <c r="F97" s="46">
        <v>2</v>
      </c>
      <c r="G97" s="46">
        <v>0</v>
      </c>
      <c r="H97" s="46">
        <v>0</v>
      </c>
      <c r="I97" s="47">
        <f t="shared" si="22"/>
        <v>6</v>
      </c>
      <c r="J97" s="48">
        <v>22866</v>
      </c>
      <c r="K97" s="48">
        <v>2043</v>
      </c>
      <c r="L97" s="48">
        <v>379854</v>
      </c>
      <c r="M97" s="52"/>
      <c r="N97" s="50">
        <f t="shared" si="23"/>
        <v>46392.861000000004</v>
      </c>
      <c r="O97" s="50">
        <f t="shared" si="23"/>
        <v>3680.9420000000023</v>
      </c>
      <c r="P97" s="53"/>
    </row>
    <row r="98" spans="1:16" s="11" customFormat="1" ht="14.25" customHeight="1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30</v>
      </c>
      <c r="K98" s="48">
        <v>0</v>
      </c>
      <c r="L98" s="48">
        <v>0</v>
      </c>
      <c r="M98" s="52"/>
      <c r="N98" s="50">
        <f t="shared" si="23"/>
        <v>292.23599999999988</v>
      </c>
      <c r="O98" s="50">
        <f t="shared" si="23"/>
        <v>0</v>
      </c>
      <c r="P98" s="53"/>
    </row>
    <row r="99" spans="1:16" s="11" customFormat="1" ht="14.25" customHeight="1" x14ac:dyDescent="0.2">
      <c r="A99" s="42" t="s">
        <v>107</v>
      </c>
      <c r="B99" s="43"/>
      <c r="C99" s="44"/>
      <c r="D99" s="45">
        <v>4</v>
      </c>
      <c r="E99" s="46">
        <v>0</v>
      </c>
      <c r="F99" s="46">
        <v>1</v>
      </c>
      <c r="G99" s="46">
        <v>1</v>
      </c>
      <c r="H99" s="46">
        <v>3</v>
      </c>
      <c r="I99" s="47">
        <f t="shared" si="22"/>
        <v>9</v>
      </c>
      <c r="J99" s="48">
        <v>13484</v>
      </c>
      <c r="K99" s="48">
        <v>1381</v>
      </c>
      <c r="L99" s="48">
        <v>233782</v>
      </c>
      <c r="M99" s="52"/>
      <c r="N99" s="50">
        <f t="shared" si="23"/>
        <v>12493.453000000001</v>
      </c>
      <c r="O99" s="50">
        <f t="shared" si="23"/>
        <v>1060.0929999999996</v>
      </c>
      <c r="P99" s="53"/>
    </row>
    <row r="100" spans="1:16" s="11" customFormat="1" ht="14.25" customHeight="1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1055</v>
      </c>
      <c r="K100" s="48">
        <v>129</v>
      </c>
      <c r="L100" s="48">
        <v>53204</v>
      </c>
      <c r="M100" s="52"/>
      <c r="N100" s="50">
        <f t="shared" si="23"/>
        <v>5819.3560000000025</v>
      </c>
      <c r="O100" s="50">
        <f t="shared" si="23"/>
        <v>602.31999999999971</v>
      </c>
      <c r="P100" s="53"/>
    </row>
    <row r="101" spans="1:16" s="11" customFormat="1" ht="14.25" customHeight="1" x14ac:dyDescent="0.2">
      <c r="A101" s="42" t="s">
        <v>109</v>
      </c>
      <c r="B101" s="43"/>
      <c r="C101" s="44"/>
      <c r="D101" s="45">
        <v>0</v>
      </c>
      <c r="E101" s="46">
        <v>1</v>
      </c>
      <c r="F101" s="46">
        <v>0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</row>
    <row r="102" spans="1:16" s="11" customFormat="1" ht="14.25" customHeight="1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2"/>
        <v>10</v>
      </c>
      <c r="J102" s="48">
        <v>37143</v>
      </c>
      <c r="K102" s="48">
        <v>4750</v>
      </c>
      <c r="L102" s="48">
        <v>381643</v>
      </c>
      <c r="M102" s="52"/>
      <c r="N102" s="50">
        <f t="shared" si="23"/>
        <v>16813.331000000006</v>
      </c>
      <c r="O102" s="50">
        <f t="shared" si="23"/>
        <v>2040.9020000000003</v>
      </c>
      <c r="P102" s="53"/>
    </row>
    <row r="103" spans="1:16" s="11" customFormat="1" ht="14.25" customHeight="1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 t="shared" si="22"/>
        <v>4</v>
      </c>
      <c r="J103" s="48">
        <v>2994</v>
      </c>
      <c r="K103" s="56">
        <v>0</v>
      </c>
      <c r="L103" s="56">
        <v>6123</v>
      </c>
      <c r="M103" s="57"/>
      <c r="N103" s="50">
        <f t="shared" si="23"/>
        <v>1345.451</v>
      </c>
      <c r="O103" s="50">
        <f t="shared" si="23"/>
        <v>0.29799999999999999</v>
      </c>
      <c r="P103" s="58"/>
    </row>
    <row r="104" spans="1:16" s="232" customFormat="1" ht="27.75" customHeight="1" x14ac:dyDescent="0.2">
      <c r="A104" s="59"/>
      <c r="B104" s="60"/>
      <c r="C104" s="61" t="s">
        <v>77</v>
      </c>
      <c r="D104" s="62">
        <f t="shared" ref="D104:L104" si="24">SUM(D96:D103)</f>
        <v>18</v>
      </c>
      <c r="E104" s="62">
        <f t="shared" si="24"/>
        <v>1</v>
      </c>
      <c r="F104" s="62">
        <f t="shared" si="24"/>
        <v>6</v>
      </c>
      <c r="G104" s="62">
        <f t="shared" si="24"/>
        <v>5</v>
      </c>
      <c r="H104" s="62">
        <f t="shared" si="24"/>
        <v>6</v>
      </c>
      <c r="I104" s="85">
        <f t="shared" si="24"/>
        <v>36</v>
      </c>
      <c r="J104" s="64">
        <f t="shared" si="24"/>
        <v>78646</v>
      </c>
      <c r="K104" s="65">
        <f t="shared" si="24"/>
        <v>8402</v>
      </c>
      <c r="L104" s="66">
        <f t="shared" si="24"/>
        <v>1151316</v>
      </c>
      <c r="M104" s="67"/>
      <c r="N104" s="68">
        <f>SUM(N96:N103)</f>
        <v>103165.68600000003</v>
      </c>
      <c r="O104" s="69">
        <f>SUM(O96:O103)</f>
        <v>9223.3220000000038</v>
      </c>
      <c r="P104" s="70"/>
    </row>
    <row r="105" spans="1:16" s="11" customFormat="1" ht="18.75" customHeight="1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</row>
    <row r="106" spans="1:16" s="11" customFormat="1" ht="14.25" customHeight="1" x14ac:dyDescent="0.2">
      <c r="A106" s="79" t="s">
        <v>112</v>
      </c>
      <c r="B106" s="80"/>
      <c r="C106" s="81"/>
      <c r="D106" s="45">
        <v>39</v>
      </c>
      <c r="E106" s="46">
        <v>20</v>
      </c>
      <c r="F106" s="46">
        <v>7</v>
      </c>
      <c r="G106" s="46">
        <v>36</v>
      </c>
      <c r="H106" s="46">
        <v>0</v>
      </c>
      <c r="I106" s="47">
        <f>SUM(D106:H106)</f>
        <v>102</v>
      </c>
      <c r="J106" s="230">
        <v>163227</v>
      </c>
      <c r="K106" s="82">
        <v>286326</v>
      </c>
      <c r="L106" s="82">
        <v>4003636</v>
      </c>
      <c r="M106" s="50"/>
      <c r="N106" s="83">
        <f t="shared" ref="N106:O108" si="25">N83+(J106/1000)</f>
        <v>416574.38700000016</v>
      </c>
      <c r="O106" s="50">
        <f t="shared" si="25"/>
        <v>553359.5910000006</v>
      </c>
      <c r="P106" s="53"/>
    </row>
    <row r="107" spans="1:16" s="11" customFormat="1" ht="14.25" customHeight="1" x14ac:dyDescent="0.2">
      <c r="A107" s="79" t="s">
        <v>113</v>
      </c>
      <c r="B107" s="80"/>
      <c r="C107" s="81"/>
      <c r="D107" s="45">
        <v>8</v>
      </c>
      <c r="E107" s="46">
        <v>8</v>
      </c>
      <c r="F107" s="46">
        <v>1</v>
      </c>
      <c r="G107" s="46">
        <v>6</v>
      </c>
      <c r="H107" s="46">
        <v>1</v>
      </c>
      <c r="I107" s="47">
        <f>SUM(D107:H107)</f>
        <v>24</v>
      </c>
      <c r="J107" s="230">
        <v>8916</v>
      </c>
      <c r="K107" s="82">
        <v>23698</v>
      </c>
      <c r="L107" s="82">
        <v>445630</v>
      </c>
      <c r="M107" s="50"/>
      <c r="N107" s="83">
        <f t="shared" si="25"/>
        <v>58219.557999999997</v>
      </c>
      <c r="O107" s="50">
        <f t="shared" si="25"/>
        <v>61161.626000000011</v>
      </c>
      <c r="P107" s="53"/>
    </row>
    <row r="108" spans="1:16" s="11" customFormat="1" ht="14.25" customHeight="1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440.19599999999997</v>
      </c>
      <c r="O108" s="50">
        <f t="shared" si="25"/>
        <v>162.18400000000008</v>
      </c>
      <c r="P108" s="58"/>
    </row>
    <row r="109" spans="1:16" s="232" customFormat="1" ht="30" customHeight="1" x14ac:dyDescent="0.2">
      <c r="A109" s="59"/>
      <c r="B109" s="60"/>
      <c r="C109" s="61" t="s">
        <v>78</v>
      </c>
      <c r="D109" s="84">
        <f t="shared" ref="D109:L109" si="26">SUM(D106:D108)</f>
        <v>47</v>
      </c>
      <c r="E109" s="62">
        <f t="shared" si="26"/>
        <v>28</v>
      </c>
      <c r="F109" s="62">
        <f t="shared" si="26"/>
        <v>8</v>
      </c>
      <c r="G109" s="62">
        <f t="shared" si="26"/>
        <v>45</v>
      </c>
      <c r="H109" s="62">
        <f t="shared" si="26"/>
        <v>1</v>
      </c>
      <c r="I109" s="85">
        <f t="shared" si="26"/>
        <v>129</v>
      </c>
      <c r="J109" s="64">
        <f t="shared" si="26"/>
        <v>172143</v>
      </c>
      <c r="K109" s="65">
        <f t="shared" si="26"/>
        <v>310024</v>
      </c>
      <c r="L109" s="66">
        <f t="shared" si="26"/>
        <v>4449266</v>
      </c>
      <c r="M109" s="67"/>
      <c r="N109" s="221">
        <f>SUM(N106:N108)</f>
        <v>475234.14100000018</v>
      </c>
      <c r="O109" s="69">
        <f>SUM(O106:O108)</f>
        <v>614683.40100000065</v>
      </c>
      <c r="P109" s="70"/>
    </row>
    <row r="110" spans="1:16" s="232" customFormat="1" ht="31.5" customHeight="1" x14ac:dyDescent="0.2">
      <c r="A110" s="86"/>
      <c r="B110" s="87" t="s">
        <v>79</v>
      </c>
      <c r="C110" s="88"/>
      <c r="D110" s="90">
        <f t="shared" ref="D110:L110" si="27">D104+D109</f>
        <v>65</v>
      </c>
      <c r="E110" s="90">
        <f t="shared" si="27"/>
        <v>29</v>
      </c>
      <c r="F110" s="90">
        <f t="shared" si="27"/>
        <v>14</v>
      </c>
      <c r="G110" s="90">
        <f t="shared" si="27"/>
        <v>50</v>
      </c>
      <c r="H110" s="90">
        <f t="shared" si="27"/>
        <v>7</v>
      </c>
      <c r="I110" s="91">
        <f t="shared" si="27"/>
        <v>165</v>
      </c>
      <c r="J110" s="92">
        <f t="shared" si="27"/>
        <v>250789</v>
      </c>
      <c r="K110" s="93">
        <f t="shared" si="27"/>
        <v>318426</v>
      </c>
      <c r="L110" s="93">
        <f t="shared" si="27"/>
        <v>5600582</v>
      </c>
      <c r="M110" s="94"/>
      <c r="N110" s="95">
        <f>N104+N109</f>
        <v>578399.82700000016</v>
      </c>
      <c r="O110" s="94">
        <f>O104+O109</f>
        <v>623906.7230000007</v>
      </c>
      <c r="P110" s="96"/>
    </row>
    <row r="111" spans="1:16" s="11" customFormat="1" ht="27.75" customHeight="1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</row>
    <row r="112" spans="1:16" s="11" customFormat="1" ht="27.75" customHeight="1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</row>
    <row r="113" spans="1:16" s="11" customFormat="1" ht="21.75" customHeight="1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</row>
    <row r="114" spans="1:16" s="11" customFormat="1" ht="21.75" customHeight="1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</row>
    <row r="115" spans="1:16" s="11" customFormat="1" ht="24.75" customHeight="1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595858.82700000016</v>
      </c>
      <c r="O115" s="121">
        <f>O110+O111</f>
        <v>629886.7230000007</v>
      </c>
      <c r="P115" s="119"/>
    </row>
    <row r="116" spans="1:16" s="11" customFormat="1" ht="23.25" x14ac:dyDescent="0.35">
      <c r="A116" s="120">
        <f>A93+31</f>
        <v>38511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</row>
    <row r="117" spans="1:16" s="11" customFormat="1" ht="18.75" customHeight="1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</row>
    <row r="118" spans="1:16" s="11" customFormat="1" ht="12.75" customHeight="1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</row>
    <row r="119" spans="1:16" s="11" customFormat="1" ht="18.75" customHeight="1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145">
        <f t="shared" ref="I119:I126" si="28">SUM(D119:H119)</f>
        <v>2</v>
      </c>
      <c r="J119" s="48">
        <v>992</v>
      </c>
      <c r="K119" s="48">
        <v>91</v>
      </c>
      <c r="L119" s="48">
        <v>89750</v>
      </c>
      <c r="M119" s="49"/>
      <c r="N119" s="50">
        <f t="shared" ref="N119:O126" si="29">N96+(J119/1000)</f>
        <v>18491.89000000001</v>
      </c>
      <c r="O119" s="50">
        <f t="shared" si="29"/>
        <v>1828.8580000000006</v>
      </c>
      <c r="P119" s="51"/>
    </row>
    <row r="120" spans="1:16" s="11" customFormat="1" ht="14.25" customHeight="1" x14ac:dyDescent="0.2">
      <c r="A120" s="42" t="s">
        <v>106</v>
      </c>
      <c r="B120" s="43"/>
      <c r="C120" s="44"/>
      <c r="D120" s="45">
        <v>4</v>
      </c>
      <c r="E120" s="46">
        <v>0</v>
      </c>
      <c r="F120" s="46">
        <v>2</v>
      </c>
      <c r="G120" s="46">
        <v>0</v>
      </c>
      <c r="H120" s="46">
        <v>0</v>
      </c>
      <c r="I120" s="47">
        <f t="shared" si="28"/>
        <v>6</v>
      </c>
      <c r="J120" s="48">
        <v>21370</v>
      </c>
      <c r="K120" s="48">
        <v>1911</v>
      </c>
      <c r="L120" s="48">
        <v>357967</v>
      </c>
      <c r="M120" s="52"/>
      <c r="N120" s="50">
        <f t="shared" si="29"/>
        <v>46414.231000000007</v>
      </c>
      <c r="O120" s="50">
        <f t="shared" si="29"/>
        <v>3682.8530000000023</v>
      </c>
      <c r="P120" s="53"/>
    </row>
    <row r="121" spans="1:16" s="11" customFormat="1" ht="14.25" customHeight="1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34</v>
      </c>
      <c r="K121" s="48">
        <v>0</v>
      </c>
      <c r="L121" s="48">
        <v>0</v>
      </c>
      <c r="M121" s="52"/>
      <c r="N121" s="50">
        <f t="shared" si="29"/>
        <v>292.26999999999987</v>
      </c>
      <c r="O121" s="50">
        <f t="shared" si="29"/>
        <v>0</v>
      </c>
      <c r="P121" s="53"/>
    </row>
    <row r="122" spans="1:16" s="11" customFormat="1" ht="14.25" customHeight="1" x14ac:dyDescent="0.2">
      <c r="A122" s="42" t="s">
        <v>107</v>
      </c>
      <c r="B122" s="43"/>
      <c r="C122" s="44"/>
      <c r="D122" s="45">
        <v>4</v>
      </c>
      <c r="E122" s="46">
        <v>0</v>
      </c>
      <c r="F122" s="46">
        <v>1</v>
      </c>
      <c r="G122" s="46">
        <v>0</v>
      </c>
      <c r="H122" s="46">
        <v>3</v>
      </c>
      <c r="I122" s="47">
        <f t="shared" si="28"/>
        <v>8</v>
      </c>
      <c r="J122" s="48">
        <v>12113</v>
      </c>
      <c r="K122" s="48">
        <v>1286</v>
      </c>
      <c r="L122" s="48">
        <v>170397</v>
      </c>
      <c r="M122" s="52"/>
      <c r="N122" s="50">
        <f t="shared" si="29"/>
        <v>12505.566000000001</v>
      </c>
      <c r="O122" s="50">
        <f t="shared" si="29"/>
        <v>1061.3789999999997</v>
      </c>
      <c r="P122" s="53"/>
    </row>
    <row r="123" spans="1:16" s="11" customFormat="1" ht="14.25" customHeight="1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2779</v>
      </c>
      <c r="K123" s="48">
        <v>339</v>
      </c>
      <c r="L123" s="48">
        <v>71770</v>
      </c>
      <c r="M123" s="52"/>
      <c r="N123" s="50">
        <f t="shared" si="29"/>
        <v>5822.1350000000029</v>
      </c>
      <c r="O123" s="50">
        <f t="shared" si="29"/>
        <v>602.65899999999976</v>
      </c>
      <c r="P123" s="53"/>
    </row>
    <row r="124" spans="1:16" s="11" customFormat="1" ht="14.25" customHeight="1" x14ac:dyDescent="0.2">
      <c r="A124" s="42" t="s">
        <v>109</v>
      </c>
      <c r="B124" s="43"/>
      <c r="C124" s="44"/>
      <c r="D124" s="45">
        <v>0</v>
      </c>
      <c r="E124" s="46">
        <v>1</v>
      </c>
      <c r="F124" s="46">
        <v>0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</row>
    <row r="125" spans="1:16" s="11" customFormat="1" ht="14.25" customHeight="1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8"/>
        <v>10</v>
      </c>
      <c r="J125" s="48">
        <v>36292</v>
      </c>
      <c r="K125" s="48">
        <v>4634</v>
      </c>
      <c r="L125" s="48">
        <v>393208</v>
      </c>
      <c r="M125" s="52"/>
      <c r="N125" s="50">
        <f t="shared" si="29"/>
        <v>16849.623000000007</v>
      </c>
      <c r="O125" s="50">
        <f t="shared" si="29"/>
        <v>2045.5360000000003</v>
      </c>
      <c r="P125" s="53"/>
    </row>
    <row r="126" spans="1:16" s="11" customFormat="1" ht="14.25" customHeight="1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2014</v>
      </c>
      <c r="K126" s="56">
        <v>0</v>
      </c>
      <c r="L126" s="56">
        <v>6099</v>
      </c>
      <c r="M126" s="57"/>
      <c r="N126" s="50">
        <f t="shared" si="29"/>
        <v>1347.4649999999999</v>
      </c>
      <c r="O126" s="50">
        <f t="shared" si="29"/>
        <v>0.29799999999999999</v>
      </c>
      <c r="P126" s="58"/>
    </row>
    <row r="127" spans="1:16" s="232" customFormat="1" ht="27.75" customHeight="1" x14ac:dyDescent="0.2">
      <c r="A127" s="59"/>
      <c r="B127" s="60"/>
      <c r="C127" s="61" t="s">
        <v>77</v>
      </c>
      <c r="D127" s="62">
        <f t="shared" ref="D127:L127" si="30">SUM(D119:D126)</f>
        <v>18</v>
      </c>
      <c r="E127" s="62">
        <f t="shared" si="30"/>
        <v>1</v>
      </c>
      <c r="F127" s="62">
        <f t="shared" si="30"/>
        <v>6</v>
      </c>
      <c r="G127" s="62">
        <f t="shared" si="30"/>
        <v>4</v>
      </c>
      <c r="H127" s="62">
        <f t="shared" si="30"/>
        <v>6</v>
      </c>
      <c r="I127" s="85">
        <f t="shared" si="30"/>
        <v>35</v>
      </c>
      <c r="J127" s="64">
        <f t="shared" si="30"/>
        <v>75594</v>
      </c>
      <c r="K127" s="65">
        <f t="shared" si="30"/>
        <v>8261</v>
      </c>
      <c r="L127" s="66">
        <f t="shared" si="30"/>
        <v>1089191</v>
      </c>
      <c r="M127" s="67"/>
      <c r="N127" s="68">
        <f>SUM(N119:N126)</f>
        <v>103241.28000000003</v>
      </c>
      <c r="O127" s="69">
        <f>SUM(O119:O126)</f>
        <v>9231.5830000000042</v>
      </c>
      <c r="P127" s="70"/>
    </row>
    <row r="128" spans="1:16" s="11" customFormat="1" ht="18.75" customHeight="1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</row>
    <row r="129" spans="1:16" s="11" customFormat="1" ht="14.25" customHeight="1" x14ac:dyDescent="0.2">
      <c r="A129" s="79" t="s">
        <v>112</v>
      </c>
      <c r="B129" s="80"/>
      <c r="C129" s="81"/>
      <c r="D129" s="45">
        <v>37</v>
      </c>
      <c r="E129" s="46">
        <v>19</v>
      </c>
      <c r="F129" s="46">
        <v>7</v>
      </c>
      <c r="G129" s="46">
        <v>40</v>
      </c>
      <c r="H129" s="46">
        <v>0</v>
      </c>
      <c r="I129" s="47">
        <f>SUM(D129:H129)</f>
        <v>103</v>
      </c>
      <c r="J129" s="230">
        <v>140117</v>
      </c>
      <c r="K129" s="82">
        <v>209111</v>
      </c>
      <c r="L129" s="82">
        <v>4064120</v>
      </c>
      <c r="M129" s="50"/>
      <c r="N129" s="83">
        <f t="shared" ref="N129:O131" si="31">N106+(J129/1000)</f>
        <v>416714.50400000019</v>
      </c>
      <c r="O129" s="50">
        <f t="shared" si="31"/>
        <v>553568.70200000063</v>
      </c>
      <c r="P129" s="53"/>
    </row>
    <row r="130" spans="1:16" s="11" customFormat="1" ht="14.25" customHeight="1" x14ac:dyDescent="0.2">
      <c r="A130" s="79" t="s">
        <v>113</v>
      </c>
      <c r="B130" s="80"/>
      <c r="C130" s="81"/>
      <c r="D130" s="45">
        <v>8</v>
      </c>
      <c r="E130" s="46">
        <v>8</v>
      </c>
      <c r="F130" s="46">
        <v>1</v>
      </c>
      <c r="G130" s="46">
        <v>6</v>
      </c>
      <c r="H130" s="46">
        <v>1</v>
      </c>
      <c r="I130" s="47">
        <f>SUM(D130:H130)</f>
        <v>24</v>
      </c>
      <c r="J130" s="230">
        <v>6792</v>
      </c>
      <c r="K130" s="82">
        <v>19211</v>
      </c>
      <c r="L130" s="82">
        <v>397458</v>
      </c>
      <c r="M130" s="50"/>
      <c r="N130" s="83">
        <f t="shared" si="31"/>
        <v>58226.35</v>
      </c>
      <c r="O130" s="50">
        <f t="shared" si="31"/>
        <v>61180.837000000014</v>
      </c>
      <c r="P130" s="53"/>
    </row>
    <row r="131" spans="1:16" s="11" customFormat="1" ht="14.25" customHeight="1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0</v>
      </c>
      <c r="M131" s="147"/>
      <c r="N131" s="220">
        <f t="shared" si="31"/>
        <v>440.19599999999997</v>
      </c>
      <c r="O131" s="50">
        <f t="shared" si="31"/>
        <v>162.18400000000008</v>
      </c>
      <c r="P131" s="58"/>
    </row>
    <row r="132" spans="1:16" s="232" customFormat="1" ht="30" customHeight="1" x14ac:dyDescent="0.2">
      <c r="A132" s="59"/>
      <c r="B132" s="60"/>
      <c r="C132" s="61" t="s">
        <v>78</v>
      </c>
      <c r="D132" s="84">
        <f t="shared" ref="D132:L132" si="32">SUM(D129:D131)</f>
        <v>45</v>
      </c>
      <c r="E132" s="62">
        <f t="shared" si="32"/>
        <v>27</v>
      </c>
      <c r="F132" s="62">
        <f t="shared" si="32"/>
        <v>8</v>
      </c>
      <c r="G132" s="62">
        <f t="shared" si="32"/>
        <v>49</v>
      </c>
      <c r="H132" s="62">
        <f t="shared" si="32"/>
        <v>1</v>
      </c>
      <c r="I132" s="85">
        <f t="shared" si="32"/>
        <v>130</v>
      </c>
      <c r="J132" s="64">
        <f t="shared" si="32"/>
        <v>146909</v>
      </c>
      <c r="K132" s="65">
        <f t="shared" si="32"/>
        <v>228322</v>
      </c>
      <c r="L132" s="66">
        <f t="shared" si="32"/>
        <v>4461578</v>
      </c>
      <c r="M132" s="67"/>
      <c r="N132" s="221">
        <f>SUM(N129:N131)</f>
        <v>475381.05000000016</v>
      </c>
      <c r="O132" s="69">
        <f>SUM(O129:O131)</f>
        <v>614911.7230000007</v>
      </c>
      <c r="P132" s="70"/>
    </row>
    <row r="133" spans="1:16" s="232" customFormat="1" ht="31.5" customHeight="1" x14ac:dyDescent="0.2">
      <c r="A133" s="86"/>
      <c r="B133" s="87" t="s">
        <v>79</v>
      </c>
      <c r="C133" s="88"/>
      <c r="D133" s="90">
        <f t="shared" ref="D133:L133" si="33">D127+D132</f>
        <v>63</v>
      </c>
      <c r="E133" s="90">
        <f t="shared" si="33"/>
        <v>28</v>
      </c>
      <c r="F133" s="90">
        <f t="shared" si="33"/>
        <v>14</v>
      </c>
      <c r="G133" s="90">
        <f t="shared" si="33"/>
        <v>53</v>
      </c>
      <c r="H133" s="90">
        <f t="shared" si="33"/>
        <v>7</v>
      </c>
      <c r="I133" s="91">
        <f t="shared" si="33"/>
        <v>165</v>
      </c>
      <c r="J133" s="92">
        <f t="shared" si="33"/>
        <v>222503</v>
      </c>
      <c r="K133" s="93">
        <f t="shared" si="33"/>
        <v>236583</v>
      </c>
      <c r="L133" s="93">
        <f t="shared" si="33"/>
        <v>5550769</v>
      </c>
      <c r="M133" s="94"/>
      <c r="N133" s="95">
        <f>N127+N132</f>
        <v>578622.33000000019</v>
      </c>
      <c r="O133" s="94">
        <f>O127+O132</f>
        <v>624143.30600000068</v>
      </c>
      <c r="P133" s="96"/>
    </row>
    <row r="134" spans="1:16" s="11" customFormat="1" ht="27.75" customHeight="1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</row>
    <row r="135" spans="1:16" s="11" customFormat="1" ht="27.75" customHeight="1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</row>
    <row r="136" spans="1:16" s="11" customFormat="1" ht="21.75" customHeight="1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</row>
    <row r="137" spans="1:16" s="11" customFormat="1" ht="21.75" customHeight="1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</row>
    <row r="138" spans="1:16" s="11" customFormat="1" ht="24.75" customHeight="1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596081.33000000019</v>
      </c>
      <c r="O138" s="121">
        <f>O133+O134</f>
        <v>630123.30600000068</v>
      </c>
      <c r="P138" s="119"/>
    </row>
    <row r="139" spans="1:16" s="11" customFormat="1" ht="23.25" x14ac:dyDescent="0.35">
      <c r="A139" s="120">
        <f>A116+31</f>
        <v>38542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</row>
    <row r="140" spans="1:16" s="11" customFormat="1" ht="18.75" customHeight="1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</row>
    <row r="141" spans="1:16" s="11" customFormat="1" ht="12.75" customHeight="1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</row>
    <row r="142" spans="1:16" s="11" customFormat="1" ht="18.75" customHeight="1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145">
        <f t="shared" ref="I142:I149" si="34">SUM(D142:H142)</f>
        <v>2</v>
      </c>
      <c r="J142" s="48">
        <v>777</v>
      </c>
      <c r="K142" s="48">
        <v>71</v>
      </c>
      <c r="L142" s="48">
        <v>72476</v>
      </c>
      <c r="M142" s="49"/>
      <c r="N142" s="50">
        <f t="shared" ref="N142:O149" si="35">N119+(J142/1000)</f>
        <v>18492.667000000009</v>
      </c>
      <c r="O142" s="50">
        <f t="shared" si="35"/>
        <v>1828.9290000000005</v>
      </c>
      <c r="P142" s="51"/>
    </row>
    <row r="143" spans="1:16" s="11" customFormat="1" ht="14.25" customHeight="1" x14ac:dyDescent="0.2">
      <c r="A143" s="42" t="s">
        <v>106</v>
      </c>
      <c r="B143" s="43"/>
      <c r="C143" s="44"/>
      <c r="D143" s="45">
        <v>4</v>
      </c>
      <c r="E143" s="46">
        <v>0</v>
      </c>
      <c r="F143" s="46">
        <v>2</v>
      </c>
      <c r="G143" s="46">
        <v>0</v>
      </c>
      <c r="H143" s="46">
        <v>0</v>
      </c>
      <c r="I143" s="47">
        <f t="shared" si="34"/>
        <v>6</v>
      </c>
      <c r="J143" s="48">
        <v>18686</v>
      </c>
      <c r="K143" s="48">
        <v>1676</v>
      </c>
      <c r="L143" s="48">
        <v>322671</v>
      </c>
      <c r="M143" s="52"/>
      <c r="N143" s="50">
        <f t="shared" si="35"/>
        <v>46432.917000000009</v>
      </c>
      <c r="O143" s="50">
        <f t="shared" si="35"/>
        <v>3684.5290000000023</v>
      </c>
      <c r="P143" s="53"/>
    </row>
    <row r="144" spans="1:16" s="11" customFormat="1" ht="14.25" customHeight="1" x14ac:dyDescent="0.2">
      <c r="A144" s="42" t="s">
        <v>117</v>
      </c>
      <c r="B144" s="43"/>
      <c r="C144" s="44"/>
      <c r="D144" s="45">
        <v>0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0</v>
      </c>
      <c r="J144" s="48">
        <v>30</v>
      </c>
      <c r="K144" s="48">
        <v>0</v>
      </c>
      <c r="L144" s="48">
        <v>0</v>
      </c>
      <c r="M144" s="52"/>
      <c r="N144" s="50">
        <f t="shared" si="35"/>
        <v>292.29999999999984</v>
      </c>
      <c r="O144" s="50">
        <f t="shared" si="35"/>
        <v>0</v>
      </c>
      <c r="P144" s="53"/>
    </row>
    <row r="145" spans="1:16" s="11" customFormat="1" ht="14.25" customHeight="1" x14ac:dyDescent="0.2">
      <c r="A145" s="42" t="s">
        <v>107</v>
      </c>
      <c r="B145" s="43"/>
      <c r="C145" s="44"/>
      <c r="D145" s="45">
        <v>4</v>
      </c>
      <c r="E145" s="46">
        <v>0</v>
      </c>
      <c r="F145" s="46">
        <v>1</v>
      </c>
      <c r="G145" s="46">
        <v>1</v>
      </c>
      <c r="H145" s="46">
        <v>3</v>
      </c>
      <c r="I145" s="47">
        <f t="shared" si="34"/>
        <v>9</v>
      </c>
      <c r="J145" s="48">
        <v>11917</v>
      </c>
      <c r="K145" s="48">
        <v>1252</v>
      </c>
      <c r="L145" s="48">
        <v>221083</v>
      </c>
      <c r="M145" s="52"/>
      <c r="N145" s="50">
        <f t="shared" si="35"/>
        <v>12517.483</v>
      </c>
      <c r="O145" s="50">
        <f t="shared" si="35"/>
        <v>1062.6309999999996</v>
      </c>
      <c r="P145" s="53"/>
    </row>
    <row r="146" spans="1:16" s="11" customFormat="1" ht="14.25" customHeight="1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2682</v>
      </c>
      <c r="K146" s="48">
        <v>327</v>
      </c>
      <c r="L146" s="48">
        <v>69918</v>
      </c>
      <c r="M146" s="52"/>
      <c r="N146" s="50">
        <f t="shared" si="35"/>
        <v>5824.8170000000027</v>
      </c>
      <c r="O146" s="50">
        <f t="shared" si="35"/>
        <v>602.98599999999976</v>
      </c>
      <c r="P146" s="53"/>
    </row>
    <row r="147" spans="1:16" s="11" customFormat="1" ht="14.25" customHeight="1" x14ac:dyDescent="0.2">
      <c r="A147" s="42" t="s">
        <v>109</v>
      </c>
      <c r="B147" s="43"/>
      <c r="C147" s="44"/>
      <c r="D147" s="45">
        <v>0</v>
      </c>
      <c r="E147" s="46">
        <v>1</v>
      </c>
      <c r="F147" s="46">
        <v>0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</row>
    <row r="148" spans="1:16" s="11" customFormat="1" ht="14.25" customHeight="1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1</v>
      </c>
      <c r="H148" s="46">
        <v>3</v>
      </c>
      <c r="I148" s="47">
        <f t="shared" si="34"/>
        <v>10</v>
      </c>
      <c r="J148" s="48">
        <v>34814</v>
      </c>
      <c r="K148" s="48">
        <v>4465</v>
      </c>
      <c r="L148" s="48">
        <v>315455</v>
      </c>
      <c r="M148" s="52"/>
      <c r="N148" s="50">
        <f t="shared" si="35"/>
        <v>16884.437000000005</v>
      </c>
      <c r="O148" s="50">
        <f t="shared" si="35"/>
        <v>2050.0010000000002</v>
      </c>
      <c r="P148" s="53"/>
    </row>
    <row r="149" spans="1:16" s="11" customFormat="1" ht="14.25" customHeight="1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 t="shared" si="34"/>
        <v>4</v>
      </c>
      <c r="J149" s="48">
        <v>2973</v>
      </c>
      <c r="K149" s="56">
        <v>0</v>
      </c>
      <c r="L149" s="56">
        <v>6606</v>
      </c>
      <c r="M149" s="57"/>
      <c r="N149" s="50">
        <f t="shared" si="35"/>
        <v>1350.4379999999999</v>
      </c>
      <c r="O149" s="50">
        <f t="shared" si="35"/>
        <v>0.29799999999999999</v>
      </c>
      <c r="P149" s="58"/>
    </row>
    <row r="150" spans="1:16" s="232" customFormat="1" ht="27.75" customHeight="1" x14ac:dyDescent="0.2">
      <c r="A150" s="59"/>
      <c r="B150" s="60"/>
      <c r="C150" s="61" t="s">
        <v>77</v>
      </c>
      <c r="D150" s="62">
        <f t="shared" ref="D150:L150" si="36">SUM(D142:D149)</f>
        <v>17</v>
      </c>
      <c r="E150" s="62">
        <f t="shared" si="36"/>
        <v>1</v>
      </c>
      <c r="F150" s="62">
        <f t="shared" si="36"/>
        <v>6</v>
      </c>
      <c r="G150" s="62">
        <f t="shared" si="36"/>
        <v>5</v>
      </c>
      <c r="H150" s="62">
        <f t="shared" si="36"/>
        <v>6</v>
      </c>
      <c r="I150" s="85">
        <f t="shared" si="36"/>
        <v>35</v>
      </c>
      <c r="J150" s="64">
        <f t="shared" si="36"/>
        <v>71879</v>
      </c>
      <c r="K150" s="65">
        <f t="shared" si="36"/>
        <v>7791</v>
      </c>
      <c r="L150" s="66">
        <f t="shared" si="36"/>
        <v>1008209</v>
      </c>
      <c r="M150" s="67"/>
      <c r="N150" s="68">
        <f>SUM(N142:N149)</f>
        <v>103313.15900000004</v>
      </c>
      <c r="O150" s="69">
        <f>SUM(O142:O149)</f>
        <v>9239.3740000000016</v>
      </c>
      <c r="P150" s="70"/>
    </row>
    <row r="151" spans="1:16" s="11" customFormat="1" ht="18.75" customHeight="1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</row>
    <row r="152" spans="1:16" s="11" customFormat="1" ht="14.25" customHeight="1" x14ac:dyDescent="0.2">
      <c r="A152" s="79" t="s">
        <v>112</v>
      </c>
      <c r="B152" s="80"/>
      <c r="C152" s="81"/>
      <c r="D152" s="45">
        <v>35</v>
      </c>
      <c r="E152" s="46">
        <v>15</v>
      </c>
      <c r="F152" s="46">
        <v>7</v>
      </c>
      <c r="G152" s="46">
        <v>46</v>
      </c>
      <c r="H152" s="46">
        <v>0</v>
      </c>
      <c r="I152" s="47">
        <f>SUM(D152:H152)</f>
        <v>103</v>
      </c>
      <c r="J152" s="230">
        <v>57163</v>
      </c>
      <c r="K152" s="82">
        <v>75731</v>
      </c>
      <c r="L152" s="82">
        <v>992101</v>
      </c>
      <c r="M152" s="50"/>
      <c r="N152" s="83">
        <f t="shared" ref="N152:O154" si="37">N129+(J152/1000)</f>
        <v>416771.66700000019</v>
      </c>
      <c r="O152" s="50">
        <f t="shared" si="37"/>
        <v>553644.43300000066</v>
      </c>
      <c r="P152" s="53"/>
    </row>
    <row r="153" spans="1:16" s="11" customFormat="1" ht="14.25" customHeight="1" x14ac:dyDescent="0.2">
      <c r="A153" s="79" t="s">
        <v>113</v>
      </c>
      <c r="B153" s="80"/>
      <c r="C153" s="81"/>
      <c r="D153" s="45">
        <v>8</v>
      </c>
      <c r="E153" s="46">
        <v>8</v>
      </c>
      <c r="F153" s="46">
        <v>1</v>
      </c>
      <c r="G153" s="46">
        <v>6</v>
      </c>
      <c r="H153" s="46">
        <v>1</v>
      </c>
      <c r="I153" s="47">
        <f>SUM(D153:H153)</f>
        <v>24</v>
      </c>
      <c r="J153" s="230">
        <v>6776</v>
      </c>
      <c r="K153" s="82">
        <v>18407</v>
      </c>
      <c r="L153" s="82">
        <v>373867</v>
      </c>
      <c r="M153" s="50"/>
      <c r="N153" s="83">
        <f t="shared" si="37"/>
        <v>58233.125999999997</v>
      </c>
      <c r="O153" s="50">
        <f t="shared" si="37"/>
        <v>61199.244000000013</v>
      </c>
      <c r="P153" s="53"/>
    </row>
    <row r="154" spans="1:16" s="11" customFormat="1" ht="14.25" customHeight="1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440.19599999999997</v>
      </c>
      <c r="O154" s="50">
        <f t="shared" si="37"/>
        <v>162.18400000000008</v>
      </c>
      <c r="P154" s="58"/>
    </row>
    <row r="155" spans="1:16" s="232" customFormat="1" ht="30" customHeight="1" x14ac:dyDescent="0.2">
      <c r="A155" s="59"/>
      <c r="B155" s="60"/>
      <c r="C155" s="61" t="s">
        <v>78</v>
      </c>
      <c r="D155" s="84">
        <f t="shared" ref="D155:L155" si="38">SUM(D152:D154)</f>
        <v>43</v>
      </c>
      <c r="E155" s="62">
        <f t="shared" si="38"/>
        <v>23</v>
      </c>
      <c r="F155" s="62">
        <f t="shared" si="38"/>
        <v>8</v>
      </c>
      <c r="G155" s="62">
        <f t="shared" si="38"/>
        <v>55</v>
      </c>
      <c r="H155" s="62">
        <f t="shared" si="38"/>
        <v>1</v>
      </c>
      <c r="I155" s="85">
        <f t="shared" si="38"/>
        <v>130</v>
      </c>
      <c r="J155" s="64">
        <f t="shared" si="38"/>
        <v>63939</v>
      </c>
      <c r="K155" s="65">
        <f t="shared" si="38"/>
        <v>94138</v>
      </c>
      <c r="L155" s="66">
        <f t="shared" si="38"/>
        <v>1365968</v>
      </c>
      <c r="M155" s="67"/>
      <c r="N155" s="221">
        <f>SUM(N152:N154)</f>
        <v>475444.98900000018</v>
      </c>
      <c r="O155" s="69">
        <f>SUM(O152:O154)</f>
        <v>615005.86100000073</v>
      </c>
      <c r="P155" s="70"/>
    </row>
    <row r="156" spans="1:16" s="232" customFormat="1" ht="31.5" customHeight="1" x14ac:dyDescent="0.2">
      <c r="A156" s="86"/>
      <c r="B156" s="87" t="s">
        <v>79</v>
      </c>
      <c r="C156" s="88"/>
      <c r="D156" s="90">
        <f t="shared" ref="D156:L156" si="39">D150+D155</f>
        <v>60</v>
      </c>
      <c r="E156" s="90">
        <f t="shared" si="39"/>
        <v>24</v>
      </c>
      <c r="F156" s="90">
        <f t="shared" si="39"/>
        <v>14</v>
      </c>
      <c r="G156" s="90">
        <f t="shared" si="39"/>
        <v>60</v>
      </c>
      <c r="H156" s="90">
        <f t="shared" si="39"/>
        <v>7</v>
      </c>
      <c r="I156" s="91">
        <f t="shared" si="39"/>
        <v>165</v>
      </c>
      <c r="J156" s="92">
        <f t="shared" si="39"/>
        <v>135818</v>
      </c>
      <c r="K156" s="93">
        <f t="shared" si="39"/>
        <v>101929</v>
      </c>
      <c r="L156" s="93">
        <f t="shared" si="39"/>
        <v>2374177</v>
      </c>
      <c r="M156" s="94"/>
      <c r="N156" s="95">
        <f>N150+N155</f>
        <v>578758.14800000028</v>
      </c>
      <c r="O156" s="94">
        <f>O150+O155</f>
        <v>624245.23500000068</v>
      </c>
      <c r="P156" s="96"/>
    </row>
    <row r="157" spans="1:16" s="11" customFormat="1" ht="27.75" customHeight="1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</row>
    <row r="158" spans="1:16" s="11" customFormat="1" ht="27.75" customHeight="1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</row>
    <row r="159" spans="1:16" s="11" customFormat="1" ht="21.75" customHeight="1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</row>
    <row r="160" spans="1:16" s="11" customFormat="1" ht="21.75" customHeight="1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</row>
    <row r="161" spans="1:16" s="11" customFormat="1" ht="24.75" customHeight="1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596217.14800000028</v>
      </c>
      <c r="O161" s="121">
        <f>O156+O157</f>
        <v>630225.23500000068</v>
      </c>
      <c r="P161" s="119"/>
    </row>
    <row r="162" spans="1:16" s="11" customFormat="1" ht="23.25" x14ac:dyDescent="0.35">
      <c r="A162" s="120">
        <f>A139+31</f>
        <v>38573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</row>
    <row r="163" spans="1:16" s="11" customFormat="1" ht="18.75" customHeight="1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</row>
    <row r="164" spans="1:16" s="11" customFormat="1" ht="12.75" customHeight="1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</row>
    <row r="165" spans="1:16" s="11" customFormat="1" ht="18.75" customHeight="1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145">
        <f t="shared" ref="I165:I172" si="40">SUM(D165:H165)</f>
        <v>2</v>
      </c>
      <c r="J165" s="48">
        <v>1060</v>
      </c>
      <c r="K165" s="48">
        <v>98</v>
      </c>
      <c r="L165" s="48">
        <v>95849</v>
      </c>
      <c r="M165" s="49"/>
      <c r="N165" s="50">
        <f t="shared" ref="N165:O172" si="41">N142+(J165/1000)</f>
        <v>18493.72700000001</v>
      </c>
      <c r="O165" s="50">
        <f t="shared" si="41"/>
        <v>1829.0270000000005</v>
      </c>
      <c r="P165" s="51"/>
    </row>
    <row r="166" spans="1:16" s="11" customFormat="1" ht="14.25" customHeight="1" x14ac:dyDescent="0.2">
      <c r="A166" s="42" t="s">
        <v>106</v>
      </c>
      <c r="B166" s="43"/>
      <c r="C166" s="44"/>
      <c r="D166" s="45">
        <v>4</v>
      </c>
      <c r="E166" s="46">
        <v>0</v>
      </c>
      <c r="F166" s="46">
        <v>2</v>
      </c>
      <c r="G166" s="46">
        <v>0</v>
      </c>
      <c r="H166" s="46">
        <v>0</v>
      </c>
      <c r="I166" s="47">
        <f t="shared" si="40"/>
        <v>6</v>
      </c>
      <c r="J166" s="48">
        <v>12060</v>
      </c>
      <c r="K166" s="48">
        <v>1110</v>
      </c>
      <c r="L166" s="48">
        <v>283432</v>
      </c>
      <c r="M166" s="52"/>
      <c r="N166" s="50">
        <f t="shared" si="41"/>
        <v>46444.977000000006</v>
      </c>
      <c r="O166" s="50">
        <f t="shared" si="41"/>
        <v>3685.6390000000024</v>
      </c>
      <c r="P166" s="53"/>
    </row>
    <row r="167" spans="1:16" s="11" customFormat="1" ht="14.25" customHeight="1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31</v>
      </c>
      <c r="K167" s="48">
        <v>0</v>
      </c>
      <c r="L167" s="48">
        <v>0</v>
      </c>
      <c r="M167" s="52"/>
      <c r="N167" s="50">
        <f t="shared" si="41"/>
        <v>292.33099999999985</v>
      </c>
      <c r="O167" s="50">
        <f t="shared" si="41"/>
        <v>0</v>
      </c>
      <c r="P167" s="53"/>
    </row>
    <row r="168" spans="1:16" s="11" customFormat="1" ht="14.25" customHeight="1" x14ac:dyDescent="0.2">
      <c r="A168" s="42" t="s">
        <v>107</v>
      </c>
      <c r="B168" s="43"/>
      <c r="C168" s="44"/>
      <c r="D168" s="45">
        <v>4</v>
      </c>
      <c r="E168" s="46">
        <v>0</v>
      </c>
      <c r="F168" s="46">
        <v>1</v>
      </c>
      <c r="G168" s="46">
        <v>1</v>
      </c>
      <c r="H168" s="46">
        <v>3</v>
      </c>
      <c r="I168" s="47">
        <f t="shared" si="40"/>
        <v>9</v>
      </c>
      <c r="J168" s="48">
        <v>12154</v>
      </c>
      <c r="K168" s="48">
        <v>1267</v>
      </c>
      <c r="L168" s="48">
        <v>235004</v>
      </c>
      <c r="M168" s="52"/>
      <c r="N168" s="50">
        <f t="shared" si="41"/>
        <v>12529.637000000001</v>
      </c>
      <c r="O168" s="50">
        <f t="shared" si="41"/>
        <v>1063.8979999999997</v>
      </c>
      <c r="P168" s="53"/>
    </row>
    <row r="169" spans="1:16" s="11" customFormat="1" ht="14.25" customHeight="1" x14ac:dyDescent="0.2">
      <c r="A169" s="42" t="s">
        <v>108</v>
      </c>
      <c r="B169" s="43"/>
      <c r="C169" s="44"/>
      <c r="D169" s="45">
        <v>0</v>
      </c>
      <c r="E169" s="46">
        <v>0</v>
      </c>
      <c r="F169" s="46">
        <v>0</v>
      </c>
      <c r="G169" s="46">
        <v>2</v>
      </c>
      <c r="H169" s="46">
        <v>0</v>
      </c>
      <c r="I169" s="47">
        <f t="shared" si="40"/>
        <v>2</v>
      </c>
      <c r="J169" s="48">
        <v>0</v>
      </c>
      <c r="K169" s="48">
        <v>0</v>
      </c>
      <c r="L169" s="48">
        <v>0</v>
      </c>
      <c r="M169" s="52"/>
      <c r="N169" s="50">
        <f t="shared" si="41"/>
        <v>5824.8170000000027</v>
      </c>
      <c r="O169" s="50">
        <f t="shared" si="41"/>
        <v>602.98599999999976</v>
      </c>
      <c r="P169" s="53"/>
    </row>
    <row r="170" spans="1:16" s="11" customFormat="1" ht="14.25" customHeight="1" x14ac:dyDescent="0.2">
      <c r="A170" s="42" t="s">
        <v>109</v>
      </c>
      <c r="B170" s="43"/>
      <c r="C170" s="44"/>
      <c r="D170" s="45">
        <v>0</v>
      </c>
      <c r="E170" s="46">
        <v>1</v>
      </c>
      <c r="F170" s="46">
        <v>0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</row>
    <row r="171" spans="1:16" s="11" customFormat="1" ht="14.25" customHeight="1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1</v>
      </c>
      <c r="H171" s="46">
        <v>3</v>
      </c>
      <c r="I171" s="47">
        <f t="shared" si="40"/>
        <v>10</v>
      </c>
      <c r="J171" s="48">
        <v>39238</v>
      </c>
      <c r="K171" s="48">
        <v>5015</v>
      </c>
      <c r="L171" s="48">
        <v>404236</v>
      </c>
      <c r="M171" s="52"/>
      <c r="N171" s="50">
        <f t="shared" si="41"/>
        <v>16923.675000000007</v>
      </c>
      <c r="O171" s="50">
        <f t="shared" si="41"/>
        <v>2055.0160000000001</v>
      </c>
      <c r="P171" s="53"/>
    </row>
    <row r="172" spans="1:16" s="11" customFormat="1" ht="14.25" customHeight="1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0</v>
      </c>
      <c r="G172" s="46">
        <v>2</v>
      </c>
      <c r="H172" s="46">
        <v>0</v>
      </c>
      <c r="I172" s="55">
        <f t="shared" si="40"/>
        <v>4</v>
      </c>
      <c r="J172" s="48">
        <v>2471</v>
      </c>
      <c r="K172" s="56">
        <v>0</v>
      </c>
      <c r="L172" s="56">
        <v>5945</v>
      </c>
      <c r="M172" s="57"/>
      <c r="N172" s="50">
        <f t="shared" si="41"/>
        <v>1352.9089999999999</v>
      </c>
      <c r="O172" s="50">
        <f t="shared" si="41"/>
        <v>0.29799999999999999</v>
      </c>
      <c r="P172" s="58"/>
    </row>
    <row r="173" spans="1:16" s="232" customFormat="1" ht="27.75" customHeight="1" x14ac:dyDescent="0.2">
      <c r="A173" s="59"/>
      <c r="B173" s="60"/>
      <c r="C173" s="61" t="s">
        <v>77</v>
      </c>
      <c r="D173" s="62">
        <f t="shared" ref="D173:L173" si="42">SUM(D165:D172)</f>
        <v>17</v>
      </c>
      <c r="E173" s="62">
        <f t="shared" si="42"/>
        <v>1</v>
      </c>
      <c r="F173" s="62">
        <f t="shared" si="42"/>
        <v>5</v>
      </c>
      <c r="G173" s="62">
        <f t="shared" si="42"/>
        <v>7</v>
      </c>
      <c r="H173" s="62">
        <f t="shared" si="42"/>
        <v>6</v>
      </c>
      <c r="I173" s="85">
        <f t="shared" si="42"/>
        <v>36</v>
      </c>
      <c r="J173" s="64">
        <f t="shared" si="42"/>
        <v>67014</v>
      </c>
      <c r="K173" s="65">
        <f t="shared" si="42"/>
        <v>7490</v>
      </c>
      <c r="L173" s="66">
        <f t="shared" si="42"/>
        <v>1024466</v>
      </c>
      <c r="M173" s="67"/>
      <c r="N173" s="68">
        <f>SUM(N165:N172)</f>
        <v>103380.17300000001</v>
      </c>
      <c r="O173" s="69">
        <f>SUM(O165:O172)</f>
        <v>9246.8640000000032</v>
      </c>
      <c r="P173" s="70"/>
    </row>
    <row r="174" spans="1:16" s="11" customFormat="1" ht="18.75" customHeight="1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</row>
    <row r="175" spans="1:16" s="11" customFormat="1" ht="14.25" customHeight="1" x14ac:dyDescent="0.2">
      <c r="A175" s="79" t="s">
        <v>112</v>
      </c>
      <c r="B175" s="80"/>
      <c r="C175" s="81"/>
      <c r="D175" s="45">
        <v>26</v>
      </c>
      <c r="E175" s="46">
        <v>17</v>
      </c>
      <c r="F175" s="46">
        <v>7</v>
      </c>
      <c r="G175" s="46">
        <v>53</v>
      </c>
      <c r="H175" s="46">
        <v>0</v>
      </c>
      <c r="I175" s="47">
        <f>SUM(D175:H175)</f>
        <v>103</v>
      </c>
      <c r="J175" s="230">
        <v>105621</v>
      </c>
      <c r="K175" s="82">
        <v>137058</v>
      </c>
      <c r="L175" s="82">
        <v>2800975</v>
      </c>
      <c r="M175" s="50"/>
      <c r="N175" s="83">
        <f t="shared" ref="N175:O177" si="43">N152+(J175/1000)</f>
        <v>416877.28800000018</v>
      </c>
      <c r="O175" s="50">
        <f t="shared" si="43"/>
        <v>553781.49100000062</v>
      </c>
      <c r="P175" s="53"/>
    </row>
    <row r="176" spans="1:16" s="11" customFormat="1" ht="14.25" customHeight="1" x14ac:dyDescent="0.2">
      <c r="A176" s="79" t="s">
        <v>113</v>
      </c>
      <c r="B176" s="80"/>
      <c r="C176" s="81"/>
      <c r="D176" s="45">
        <v>8</v>
      </c>
      <c r="E176" s="46">
        <v>8</v>
      </c>
      <c r="F176" s="46">
        <v>1</v>
      </c>
      <c r="G176" s="46">
        <v>6</v>
      </c>
      <c r="H176" s="46">
        <v>1</v>
      </c>
      <c r="I176" s="47">
        <f>SUM(D176:H176)</f>
        <v>24</v>
      </c>
      <c r="J176" s="230">
        <v>7557</v>
      </c>
      <c r="K176" s="82">
        <v>21609</v>
      </c>
      <c r="L176" s="82">
        <v>460827</v>
      </c>
      <c r="M176" s="50"/>
      <c r="N176" s="83">
        <f t="shared" si="43"/>
        <v>58240.682999999997</v>
      </c>
      <c r="O176" s="50">
        <f t="shared" si="43"/>
        <v>61220.85300000001</v>
      </c>
      <c r="P176" s="53"/>
    </row>
    <row r="177" spans="1:16" s="11" customFormat="1" ht="14.25" customHeight="1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31">
        <v>0</v>
      </c>
      <c r="K177" s="219">
        <v>0</v>
      </c>
      <c r="L177" s="219">
        <v>0</v>
      </c>
      <c r="M177" s="147"/>
      <c r="N177" s="220">
        <f t="shared" si="43"/>
        <v>440.19599999999997</v>
      </c>
      <c r="O177" s="50">
        <f t="shared" si="43"/>
        <v>162.18400000000008</v>
      </c>
      <c r="P177" s="58"/>
    </row>
    <row r="178" spans="1:16" s="232" customFormat="1" ht="30" customHeight="1" x14ac:dyDescent="0.2">
      <c r="A178" s="59"/>
      <c r="B178" s="60"/>
      <c r="C178" s="61" t="s">
        <v>78</v>
      </c>
      <c r="D178" s="84">
        <f t="shared" ref="D178:L178" si="44">SUM(D175:D177)</f>
        <v>34</v>
      </c>
      <c r="E178" s="62">
        <f t="shared" si="44"/>
        <v>25</v>
      </c>
      <c r="F178" s="62">
        <f t="shared" si="44"/>
        <v>8</v>
      </c>
      <c r="G178" s="62">
        <f t="shared" si="44"/>
        <v>62</v>
      </c>
      <c r="H178" s="62">
        <f t="shared" si="44"/>
        <v>1</v>
      </c>
      <c r="I178" s="85">
        <f t="shared" si="44"/>
        <v>130</v>
      </c>
      <c r="J178" s="64">
        <f t="shared" si="44"/>
        <v>113178</v>
      </c>
      <c r="K178" s="65">
        <f t="shared" si="44"/>
        <v>158667</v>
      </c>
      <c r="L178" s="66">
        <f t="shared" si="44"/>
        <v>3261802</v>
      </c>
      <c r="M178" s="67"/>
      <c r="N178" s="221">
        <f>SUM(N175:N177)</f>
        <v>475558.16700000019</v>
      </c>
      <c r="O178" s="69">
        <f>SUM(O175:O177)</f>
        <v>615164.52800000063</v>
      </c>
      <c r="P178" s="70"/>
    </row>
    <row r="179" spans="1:16" s="232" customFormat="1" ht="31.5" customHeight="1" x14ac:dyDescent="0.2">
      <c r="A179" s="86"/>
      <c r="B179" s="87" t="s">
        <v>79</v>
      </c>
      <c r="C179" s="88"/>
      <c r="D179" s="90">
        <f t="shared" ref="D179:L179" si="45">D173+D178</f>
        <v>51</v>
      </c>
      <c r="E179" s="90">
        <f t="shared" si="45"/>
        <v>26</v>
      </c>
      <c r="F179" s="90">
        <f t="shared" si="45"/>
        <v>13</v>
      </c>
      <c r="G179" s="90">
        <f t="shared" si="45"/>
        <v>69</v>
      </c>
      <c r="H179" s="90">
        <f t="shared" si="45"/>
        <v>7</v>
      </c>
      <c r="I179" s="91">
        <f t="shared" si="45"/>
        <v>166</v>
      </c>
      <c r="J179" s="92">
        <f t="shared" si="45"/>
        <v>180192</v>
      </c>
      <c r="K179" s="93">
        <f t="shared" si="45"/>
        <v>166157</v>
      </c>
      <c r="L179" s="93">
        <f t="shared" si="45"/>
        <v>4286268</v>
      </c>
      <c r="M179" s="94"/>
      <c r="N179" s="95">
        <f>N173+N178</f>
        <v>578938.3400000002</v>
      </c>
      <c r="O179" s="94">
        <f>O173+O178</f>
        <v>624411.39200000069</v>
      </c>
      <c r="P179" s="96"/>
    </row>
    <row r="180" spans="1:16" s="11" customFormat="1" ht="27.75" customHeight="1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</row>
    <row r="181" spans="1:16" s="11" customFormat="1" ht="27.75" customHeight="1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</row>
    <row r="182" spans="1:16" s="11" customFormat="1" ht="21.75" customHeight="1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</row>
    <row r="183" spans="1:16" s="11" customFormat="1" ht="21.75" customHeight="1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</row>
    <row r="184" spans="1:16" s="11" customFormat="1" ht="24.75" customHeight="1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596397.3400000002</v>
      </c>
      <c r="O184" s="121">
        <f>O179+O180</f>
        <v>630391.39200000069</v>
      </c>
      <c r="P184" s="119"/>
    </row>
    <row r="185" spans="1:16" s="11" customFormat="1" ht="23.25" x14ac:dyDescent="0.35">
      <c r="A185" s="120">
        <f>A162+31</f>
        <v>38604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</row>
    <row r="186" spans="1:16" s="11" customFormat="1" ht="18.75" customHeight="1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</row>
    <row r="187" spans="1:16" s="11" customFormat="1" ht="12.75" customHeight="1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</row>
    <row r="188" spans="1:16" s="11" customFormat="1" ht="18.75" customHeight="1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145">
        <f t="shared" ref="I188:I195" si="46">SUM(D188:H188)</f>
        <v>2</v>
      </c>
      <c r="J188" s="48">
        <v>990</v>
      </c>
      <c r="K188" s="48">
        <v>91</v>
      </c>
      <c r="L188" s="48">
        <v>92239</v>
      </c>
      <c r="M188" s="49"/>
      <c r="N188" s="50">
        <f t="shared" ref="N188:O195" si="47">N165+(J188/1000)</f>
        <v>18494.717000000011</v>
      </c>
      <c r="O188" s="50">
        <f t="shared" si="47"/>
        <v>1829.1180000000004</v>
      </c>
      <c r="P188" s="51"/>
    </row>
    <row r="189" spans="1:16" s="11" customFormat="1" ht="14.25" customHeight="1" x14ac:dyDescent="0.2">
      <c r="A189" s="42" t="s">
        <v>106</v>
      </c>
      <c r="B189" s="43"/>
      <c r="C189" s="44"/>
      <c r="D189" s="45">
        <v>4</v>
      </c>
      <c r="E189" s="46">
        <v>0</v>
      </c>
      <c r="F189" s="46">
        <v>2</v>
      </c>
      <c r="G189" s="46">
        <v>0</v>
      </c>
      <c r="H189" s="46">
        <v>0</v>
      </c>
      <c r="I189" s="47">
        <f t="shared" si="46"/>
        <v>6</v>
      </c>
      <c r="J189" s="48">
        <v>19479</v>
      </c>
      <c r="K189" s="48">
        <v>1704</v>
      </c>
      <c r="L189" s="48">
        <v>383734</v>
      </c>
      <c r="M189" s="52"/>
      <c r="N189" s="50">
        <f t="shared" si="47"/>
        <v>46464.456000000006</v>
      </c>
      <c r="O189" s="50">
        <f t="shared" si="47"/>
        <v>3687.3430000000026</v>
      </c>
      <c r="P189" s="53"/>
    </row>
    <row r="190" spans="1:16" s="11" customFormat="1" ht="14.25" customHeight="1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61</v>
      </c>
      <c r="K190" s="48">
        <v>0</v>
      </c>
      <c r="L190" s="48">
        <v>0</v>
      </c>
      <c r="M190" s="52"/>
      <c r="N190" s="50">
        <f t="shared" si="47"/>
        <v>292.39199999999983</v>
      </c>
      <c r="O190" s="50">
        <f t="shared" si="47"/>
        <v>0</v>
      </c>
      <c r="P190" s="53"/>
    </row>
    <row r="191" spans="1:16" s="11" customFormat="1" ht="14.25" customHeight="1" x14ac:dyDescent="0.2">
      <c r="A191" s="42" t="s">
        <v>107</v>
      </c>
      <c r="B191" s="43"/>
      <c r="C191" s="44"/>
      <c r="D191" s="45">
        <v>4</v>
      </c>
      <c r="E191" s="46">
        <v>0</v>
      </c>
      <c r="F191" s="46">
        <v>1</v>
      </c>
      <c r="G191" s="46">
        <v>1</v>
      </c>
      <c r="H191" s="46">
        <v>3</v>
      </c>
      <c r="I191" s="47">
        <f t="shared" si="46"/>
        <v>9</v>
      </c>
      <c r="J191" s="48">
        <v>13373</v>
      </c>
      <c r="K191" s="48">
        <v>13676</v>
      </c>
      <c r="L191" s="48">
        <v>246168</v>
      </c>
      <c r="M191" s="52"/>
      <c r="N191" s="50">
        <f t="shared" si="47"/>
        <v>12543.01</v>
      </c>
      <c r="O191" s="50">
        <f t="shared" si="47"/>
        <v>1077.5739999999996</v>
      </c>
      <c r="P191" s="53"/>
    </row>
    <row r="192" spans="1:16" s="11" customFormat="1" ht="14.25" customHeight="1" x14ac:dyDescent="0.2">
      <c r="A192" s="42" t="s">
        <v>108</v>
      </c>
      <c r="B192" s="43"/>
      <c r="C192" s="44"/>
      <c r="D192" s="45">
        <v>0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1</v>
      </c>
      <c r="J192" s="48">
        <v>0</v>
      </c>
      <c r="K192" s="48">
        <v>0</v>
      </c>
      <c r="L192" s="48">
        <v>40144</v>
      </c>
      <c r="M192" s="52"/>
      <c r="N192" s="50">
        <f t="shared" si="47"/>
        <v>5824.8170000000027</v>
      </c>
      <c r="O192" s="50">
        <f t="shared" si="47"/>
        <v>602.98599999999976</v>
      </c>
      <c r="P192" s="53"/>
    </row>
    <row r="193" spans="1:16" s="11" customFormat="1" ht="14.25" customHeight="1" x14ac:dyDescent="0.2">
      <c r="A193" s="42" t="s">
        <v>109</v>
      </c>
      <c r="B193" s="43"/>
      <c r="C193" s="44"/>
      <c r="D193" s="45">
        <v>0</v>
      </c>
      <c r="E193" s="46">
        <v>1</v>
      </c>
      <c r="F193" s="46">
        <v>0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</row>
    <row r="194" spans="1:16" s="11" customFormat="1" ht="14.25" customHeight="1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6"/>
        <v>10</v>
      </c>
      <c r="J194" s="48">
        <v>36735</v>
      </c>
      <c r="K194" s="48">
        <v>4696</v>
      </c>
      <c r="L194" s="48">
        <v>379772</v>
      </c>
      <c r="M194" s="52"/>
      <c r="N194" s="50">
        <f t="shared" si="47"/>
        <v>16960.410000000007</v>
      </c>
      <c r="O194" s="50">
        <f t="shared" si="47"/>
        <v>2059.712</v>
      </c>
      <c r="P194" s="53"/>
    </row>
    <row r="195" spans="1:16" s="11" customFormat="1" ht="14.25" customHeight="1" x14ac:dyDescent="0.2">
      <c r="A195" s="42" t="s">
        <v>111</v>
      </c>
      <c r="B195" s="43"/>
      <c r="C195" s="44"/>
      <c r="D195" s="45">
        <v>2</v>
      </c>
      <c r="E195" s="46">
        <v>0</v>
      </c>
      <c r="F195" s="46">
        <v>0</v>
      </c>
      <c r="G195" s="46">
        <v>2</v>
      </c>
      <c r="H195" s="46">
        <v>0</v>
      </c>
      <c r="I195" s="55">
        <f t="shared" si="46"/>
        <v>4</v>
      </c>
      <c r="J195" s="48">
        <v>955</v>
      </c>
      <c r="K195" s="56">
        <v>0</v>
      </c>
      <c r="L195" s="56">
        <v>2484</v>
      </c>
      <c r="M195" s="57"/>
      <c r="N195" s="50">
        <f t="shared" si="47"/>
        <v>1353.8639999999998</v>
      </c>
      <c r="O195" s="50">
        <f t="shared" si="47"/>
        <v>0.29799999999999999</v>
      </c>
      <c r="P195" s="58"/>
    </row>
    <row r="196" spans="1:16" s="232" customFormat="1" ht="27.75" customHeight="1" x14ac:dyDescent="0.2">
      <c r="A196" s="59"/>
      <c r="B196" s="60"/>
      <c r="C196" s="61" t="s">
        <v>77</v>
      </c>
      <c r="D196" s="62">
        <f t="shared" ref="D196:L196" si="48">SUM(D188:D195)</f>
        <v>17</v>
      </c>
      <c r="E196" s="62">
        <f t="shared" si="48"/>
        <v>1</v>
      </c>
      <c r="F196" s="62">
        <f t="shared" si="48"/>
        <v>6</v>
      </c>
      <c r="G196" s="62">
        <f t="shared" si="48"/>
        <v>5</v>
      </c>
      <c r="H196" s="62">
        <f t="shared" si="48"/>
        <v>6</v>
      </c>
      <c r="I196" s="85">
        <f t="shared" si="48"/>
        <v>35</v>
      </c>
      <c r="J196" s="64">
        <f t="shared" si="48"/>
        <v>71593</v>
      </c>
      <c r="K196" s="65">
        <f t="shared" si="48"/>
        <v>20167</v>
      </c>
      <c r="L196" s="66">
        <f t="shared" si="48"/>
        <v>1144541</v>
      </c>
      <c r="M196" s="67"/>
      <c r="N196" s="68">
        <f>SUM(N188:N195)</f>
        <v>103451.76600000003</v>
      </c>
      <c r="O196" s="69">
        <f>SUM(O188:O195)</f>
        <v>9267.0310000000027</v>
      </c>
      <c r="P196" s="70"/>
    </row>
    <row r="197" spans="1:16" s="11" customFormat="1" ht="18.75" customHeight="1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</row>
    <row r="198" spans="1:16" s="11" customFormat="1" ht="14.25" customHeight="1" x14ac:dyDescent="0.2">
      <c r="A198" s="79" t="s">
        <v>112</v>
      </c>
      <c r="B198" s="80"/>
      <c r="C198" s="81"/>
      <c r="D198" s="45">
        <v>27</v>
      </c>
      <c r="E198" s="46">
        <v>16</v>
      </c>
      <c r="F198" s="46">
        <v>7</v>
      </c>
      <c r="G198" s="46">
        <v>54</v>
      </c>
      <c r="H198" s="46">
        <v>0</v>
      </c>
      <c r="I198" s="47">
        <f>SUM(D198:H198)</f>
        <v>104</v>
      </c>
      <c r="J198" s="230">
        <v>113484</v>
      </c>
      <c r="K198" s="82">
        <v>183730</v>
      </c>
      <c r="L198" s="82">
        <v>3102986</v>
      </c>
      <c r="M198" s="50"/>
      <c r="N198" s="83">
        <f t="shared" ref="N198:O200" si="49">N175+(J198/1000)</f>
        <v>416990.77200000017</v>
      </c>
      <c r="O198" s="50">
        <f t="shared" si="49"/>
        <v>553965.2210000006</v>
      </c>
      <c r="P198" s="53"/>
    </row>
    <row r="199" spans="1:16" s="11" customFormat="1" ht="14.25" customHeight="1" x14ac:dyDescent="0.2">
      <c r="A199" s="79" t="s">
        <v>113</v>
      </c>
      <c r="B199" s="80"/>
      <c r="C199" s="81"/>
      <c r="D199" s="45">
        <v>8</v>
      </c>
      <c r="E199" s="46">
        <v>8</v>
      </c>
      <c r="F199" s="46">
        <v>1</v>
      </c>
      <c r="G199" s="46">
        <v>6</v>
      </c>
      <c r="H199" s="46">
        <v>1</v>
      </c>
      <c r="I199" s="47">
        <f>SUM(D199:H199)</f>
        <v>24</v>
      </c>
      <c r="J199" s="230">
        <v>7569</v>
      </c>
      <c r="K199" s="82">
        <v>23042</v>
      </c>
      <c r="L199" s="82">
        <v>495045</v>
      </c>
      <c r="M199" s="50"/>
      <c r="N199" s="83">
        <f t="shared" si="49"/>
        <v>58248.252</v>
      </c>
      <c r="O199" s="50">
        <f t="shared" si="49"/>
        <v>61243.895000000011</v>
      </c>
      <c r="P199" s="53"/>
    </row>
    <row r="200" spans="1:16" s="11" customFormat="1" ht="14.25" customHeight="1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440.19599999999997</v>
      </c>
      <c r="O200" s="50">
        <f t="shared" si="49"/>
        <v>162.18400000000008</v>
      </c>
      <c r="P200" s="58"/>
    </row>
    <row r="201" spans="1:16" s="232" customFormat="1" ht="30" customHeight="1" x14ac:dyDescent="0.2">
      <c r="A201" s="59"/>
      <c r="B201" s="60"/>
      <c r="C201" s="61" t="s">
        <v>78</v>
      </c>
      <c r="D201" s="84">
        <f t="shared" ref="D201:L201" si="50">SUM(D198:D200)</f>
        <v>35</v>
      </c>
      <c r="E201" s="62">
        <f t="shared" si="50"/>
        <v>24</v>
      </c>
      <c r="F201" s="62">
        <f t="shared" si="50"/>
        <v>8</v>
      </c>
      <c r="G201" s="62">
        <f t="shared" si="50"/>
        <v>63</v>
      </c>
      <c r="H201" s="62">
        <f t="shared" si="50"/>
        <v>1</v>
      </c>
      <c r="I201" s="85">
        <f t="shared" si="50"/>
        <v>131</v>
      </c>
      <c r="J201" s="64">
        <f t="shared" si="50"/>
        <v>121053</v>
      </c>
      <c r="K201" s="65">
        <f t="shared" si="50"/>
        <v>206772</v>
      </c>
      <c r="L201" s="66">
        <f t="shared" si="50"/>
        <v>3598031</v>
      </c>
      <c r="M201" s="67"/>
      <c r="N201" s="221">
        <f>SUM(N198:N200)</f>
        <v>475679.22000000015</v>
      </c>
      <c r="O201" s="69">
        <f>SUM(O198:O200)</f>
        <v>615371.30000000063</v>
      </c>
      <c r="P201" s="70"/>
    </row>
    <row r="202" spans="1:16" s="232" customFormat="1" ht="31.5" customHeight="1" x14ac:dyDescent="0.2">
      <c r="A202" s="86"/>
      <c r="B202" s="87" t="s">
        <v>79</v>
      </c>
      <c r="C202" s="88"/>
      <c r="D202" s="90">
        <f t="shared" ref="D202:L202" si="51">D196+D201</f>
        <v>52</v>
      </c>
      <c r="E202" s="90">
        <f t="shared" si="51"/>
        <v>25</v>
      </c>
      <c r="F202" s="90">
        <f t="shared" si="51"/>
        <v>14</v>
      </c>
      <c r="G202" s="90">
        <f t="shared" si="51"/>
        <v>68</v>
      </c>
      <c r="H202" s="90">
        <f t="shared" si="51"/>
        <v>7</v>
      </c>
      <c r="I202" s="91">
        <f t="shared" si="51"/>
        <v>166</v>
      </c>
      <c r="J202" s="92">
        <f t="shared" si="51"/>
        <v>192646</v>
      </c>
      <c r="K202" s="93">
        <f t="shared" si="51"/>
        <v>226939</v>
      </c>
      <c r="L202" s="93">
        <f t="shared" si="51"/>
        <v>4742572</v>
      </c>
      <c r="M202" s="94"/>
      <c r="N202" s="95">
        <f>N196+N201</f>
        <v>579130.98600000015</v>
      </c>
      <c r="O202" s="94">
        <f>O196+O201</f>
        <v>624638.33100000059</v>
      </c>
      <c r="P202" s="96"/>
    </row>
    <row r="203" spans="1:16" s="11" customFormat="1" ht="27.75" customHeight="1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</row>
    <row r="204" spans="1:16" s="11" customFormat="1" ht="27.75" customHeight="1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</row>
    <row r="205" spans="1:16" s="11" customFormat="1" ht="21.75" customHeight="1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</row>
    <row r="206" spans="1:16" s="11" customFormat="1" ht="21.75" customHeight="1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</row>
    <row r="207" spans="1:16" s="11" customFormat="1" ht="24.75" customHeight="1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596589.98600000015</v>
      </c>
      <c r="O207" s="121">
        <f>O202+O203</f>
        <v>630618.33100000059</v>
      </c>
      <c r="P207" s="119"/>
    </row>
    <row r="208" spans="1:16" s="11" customFormat="1" ht="23.25" x14ac:dyDescent="0.35">
      <c r="A208" s="120">
        <f>A185+31</f>
        <v>38635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</row>
    <row r="209" spans="1:16" s="11" customFormat="1" ht="18.75" customHeight="1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</row>
    <row r="210" spans="1:16" s="11" customFormat="1" ht="12.75" customHeight="1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</row>
    <row r="211" spans="1:16" s="11" customFormat="1" ht="18.75" customHeight="1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145">
        <f t="shared" ref="I211:I218" si="52">SUM(D211:H211)</f>
        <v>2</v>
      </c>
      <c r="J211" s="48">
        <v>810</v>
      </c>
      <c r="K211" s="48">
        <v>75</v>
      </c>
      <c r="L211" s="48">
        <v>75138</v>
      </c>
      <c r="M211" s="49"/>
      <c r="N211" s="50">
        <f t="shared" ref="N211:O218" si="53">N188+(J211/1000)</f>
        <v>18495.527000000013</v>
      </c>
      <c r="O211" s="50">
        <f t="shared" si="53"/>
        <v>1829.1930000000004</v>
      </c>
      <c r="P211" s="51"/>
    </row>
    <row r="212" spans="1:16" s="11" customFormat="1" ht="14.25" customHeight="1" x14ac:dyDescent="0.2">
      <c r="A212" s="42" t="s">
        <v>106</v>
      </c>
      <c r="B212" s="43"/>
      <c r="C212" s="44"/>
      <c r="D212" s="45">
        <v>4</v>
      </c>
      <c r="E212" s="46">
        <v>0</v>
      </c>
      <c r="F212" s="46">
        <v>2</v>
      </c>
      <c r="G212" s="46">
        <v>0</v>
      </c>
      <c r="H212" s="46">
        <v>0</v>
      </c>
      <c r="I212" s="47">
        <f t="shared" si="52"/>
        <v>6</v>
      </c>
      <c r="J212" s="48">
        <v>18657</v>
      </c>
      <c r="K212" s="48">
        <v>1642</v>
      </c>
      <c r="L212" s="48">
        <v>350601</v>
      </c>
      <c r="M212" s="52"/>
      <c r="N212" s="50">
        <f t="shared" si="53"/>
        <v>46483.113000000005</v>
      </c>
      <c r="O212" s="50">
        <f t="shared" si="53"/>
        <v>3688.9850000000024</v>
      </c>
      <c r="P212" s="53"/>
    </row>
    <row r="213" spans="1:16" s="11" customFormat="1" ht="14.25" customHeight="1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39</v>
      </c>
      <c r="K213" s="48">
        <v>0</v>
      </c>
      <c r="L213" s="48">
        <v>0</v>
      </c>
      <c r="M213" s="52"/>
      <c r="N213" s="50">
        <f t="shared" si="53"/>
        <v>292.43099999999981</v>
      </c>
      <c r="O213" s="50">
        <f t="shared" si="53"/>
        <v>0</v>
      </c>
      <c r="P213" s="53"/>
    </row>
    <row r="214" spans="1:16" s="11" customFormat="1" ht="14.25" customHeight="1" x14ac:dyDescent="0.2">
      <c r="A214" s="42" t="s">
        <v>107</v>
      </c>
      <c r="B214" s="43"/>
      <c r="C214" s="44"/>
      <c r="D214" s="45">
        <v>4</v>
      </c>
      <c r="E214" s="46">
        <v>0</v>
      </c>
      <c r="F214" s="46">
        <v>1</v>
      </c>
      <c r="G214" s="46">
        <v>1</v>
      </c>
      <c r="H214" s="46">
        <v>3</v>
      </c>
      <c r="I214" s="47">
        <f t="shared" si="52"/>
        <v>9</v>
      </c>
      <c r="J214" s="48">
        <v>10689</v>
      </c>
      <c r="K214" s="48">
        <v>1089</v>
      </c>
      <c r="L214" s="48">
        <v>182672</v>
      </c>
      <c r="M214" s="52"/>
      <c r="N214" s="50">
        <f t="shared" si="53"/>
        <v>12553.699000000001</v>
      </c>
      <c r="O214" s="50">
        <f t="shared" si="53"/>
        <v>1078.6629999999996</v>
      </c>
      <c r="P214" s="53"/>
    </row>
    <row r="215" spans="1:16" s="11" customFormat="1" ht="14.25" customHeight="1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1009</v>
      </c>
      <c r="K215" s="48">
        <v>123</v>
      </c>
      <c r="L215" s="48">
        <v>70306</v>
      </c>
      <c r="M215" s="52"/>
      <c r="N215" s="50">
        <f t="shared" si="53"/>
        <v>5825.8260000000028</v>
      </c>
      <c r="O215" s="50">
        <f t="shared" si="53"/>
        <v>603.10899999999981</v>
      </c>
      <c r="P215" s="53"/>
    </row>
    <row r="216" spans="1:16" s="11" customFormat="1" ht="14.25" customHeight="1" x14ac:dyDescent="0.2">
      <c r="A216" s="42" t="s">
        <v>109</v>
      </c>
      <c r="B216" s="43"/>
      <c r="C216" s="44"/>
      <c r="D216" s="45">
        <v>0</v>
      </c>
      <c r="E216" s="46">
        <v>1</v>
      </c>
      <c r="F216" s="46">
        <v>0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</row>
    <row r="217" spans="1:16" s="11" customFormat="1" ht="14.25" customHeight="1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1</v>
      </c>
      <c r="H217" s="46">
        <v>3</v>
      </c>
      <c r="I217" s="47">
        <f t="shared" si="52"/>
        <v>10</v>
      </c>
      <c r="J217" s="48">
        <v>31580</v>
      </c>
      <c r="K217" s="48">
        <v>4053</v>
      </c>
      <c r="L217" s="48">
        <v>332946</v>
      </c>
      <c r="M217" s="52"/>
      <c r="N217" s="50">
        <f t="shared" si="53"/>
        <v>16991.990000000009</v>
      </c>
      <c r="O217" s="50">
        <f t="shared" si="53"/>
        <v>2063.7649999999999</v>
      </c>
      <c r="P217" s="53"/>
    </row>
    <row r="218" spans="1:16" s="11" customFormat="1" ht="14.25" customHeight="1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2390</v>
      </c>
      <c r="K218" s="56">
        <v>0</v>
      </c>
      <c r="L218" s="56">
        <v>5417</v>
      </c>
      <c r="M218" s="57"/>
      <c r="N218" s="50">
        <f t="shared" si="53"/>
        <v>1356.2539999999999</v>
      </c>
      <c r="O218" s="50">
        <f t="shared" si="53"/>
        <v>0.29799999999999999</v>
      </c>
      <c r="P218" s="58"/>
    </row>
    <row r="219" spans="1:16" s="232" customFormat="1" ht="27.75" customHeight="1" x14ac:dyDescent="0.2">
      <c r="A219" s="59"/>
      <c r="B219" s="60"/>
      <c r="C219" s="61" t="s">
        <v>77</v>
      </c>
      <c r="D219" s="62">
        <f t="shared" ref="D219:L219" si="54">SUM(D211:D218)</f>
        <v>18</v>
      </c>
      <c r="E219" s="62">
        <f t="shared" si="54"/>
        <v>1</v>
      </c>
      <c r="F219" s="62">
        <f t="shared" si="54"/>
        <v>6</v>
      </c>
      <c r="G219" s="62">
        <f t="shared" si="54"/>
        <v>5</v>
      </c>
      <c r="H219" s="62">
        <f t="shared" si="54"/>
        <v>6</v>
      </c>
      <c r="I219" s="85">
        <f t="shared" si="54"/>
        <v>36</v>
      </c>
      <c r="J219" s="64">
        <f t="shared" si="54"/>
        <v>65174</v>
      </c>
      <c r="K219" s="65">
        <f t="shared" si="54"/>
        <v>6982</v>
      </c>
      <c r="L219" s="66">
        <f t="shared" si="54"/>
        <v>1017080</v>
      </c>
      <c r="M219" s="67"/>
      <c r="N219" s="68">
        <f>SUM(N211:N218)</f>
        <v>103516.94000000003</v>
      </c>
      <c r="O219" s="69">
        <f>SUM(O211:O218)</f>
        <v>9274.0130000000026</v>
      </c>
      <c r="P219" s="70"/>
    </row>
    <row r="220" spans="1:16" s="11" customFormat="1" ht="18.75" customHeight="1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</row>
    <row r="221" spans="1:16" s="11" customFormat="1" ht="14.25" customHeight="1" x14ac:dyDescent="0.2">
      <c r="A221" s="79" t="s">
        <v>112</v>
      </c>
      <c r="B221" s="80"/>
      <c r="C221" s="81"/>
      <c r="D221" s="45">
        <v>28</v>
      </c>
      <c r="E221" s="46">
        <v>16</v>
      </c>
      <c r="F221" s="46">
        <v>7</v>
      </c>
      <c r="G221" s="46">
        <v>63</v>
      </c>
      <c r="H221" s="46">
        <v>0</v>
      </c>
      <c r="I221" s="47">
        <f>SUM(D221:H221)</f>
        <v>114</v>
      </c>
      <c r="J221" s="230">
        <v>136253</v>
      </c>
      <c r="K221" s="82">
        <v>198759</v>
      </c>
      <c r="L221" s="82">
        <v>3455319</v>
      </c>
      <c r="M221" s="50"/>
      <c r="N221" s="83">
        <f t="shared" ref="N221:O223" si="55">N198+(J221/1000)</f>
        <v>417127.0250000002</v>
      </c>
      <c r="O221" s="50">
        <f t="shared" si="55"/>
        <v>554163.98000000056</v>
      </c>
      <c r="P221" s="53"/>
    </row>
    <row r="222" spans="1:16" s="11" customFormat="1" ht="14.25" customHeight="1" x14ac:dyDescent="0.2">
      <c r="A222" s="79" t="s">
        <v>113</v>
      </c>
      <c r="B222" s="80"/>
      <c r="C222" s="81"/>
      <c r="D222" s="45">
        <v>8</v>
      </c>
      <c r="E222" s="46">
        <v>8</v>
      </c>
      <c r="F222" s="46">
        <v>1</v>
      </c>
      <c r="G222" s="46">
        <v>6</v>
      </c>
      <c r="H222" s="46">
        <v>1</v>
      </c>
      <c r="I222" s="47">
        <f>SUM(D222:H222)</f>
        <v>24</v>
      </c>
      <c r="J222" s="230">
        <v>6785</v>
      </c>
      <c r="K222" s="82">
        <v>22276</v>
      </c>
      <c r="L222" s="82">
        <v>616225</v>
      </c>
      <c r="M222" s="50"/>
      <c r="N222" s="83">
        <f t="shared" si="55"/>
        <v>58255.037000000004</v>
      </c>
      <c r="O222" s="50">
        <f t="shared" si="55"/>
        <v>61266.171000000009</v>
      </c>
      <c r="P222" s="53"/>
    </row>
    <row r="223" spans="1:16" s="11" customFormat="1" ht="14.25" customHeight="1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440.19599999999997</v>
      </c>
      <c r="O223" s="50">
        <f t="shared" si="55"/>
        <v>162.18400000000008</v>
      </c>
      <c r="P223" s="58"/>
    </row>
    <row r="224" spans="1:16" s="232" customFormat="1" ht="30" customHeight="1" x14ac:dyDescent="0.2">
      <c r="A224" s="59"/>
      <c r="B224" s="60"/>
      <c r="C224" s="61" t="s">
        <v>78</v>
      </c>
      <c r="D224" s="84">
        <f t="shared" ref="D224:L224" si="56">SUM(D221:D223)</f>
        <v>36</v>
      </c>
      <c r="E224" s="62">
        <f t="shared" si="56"/>
        <v>24</v>
      </c>
      <c r="F224" s="62">
        <f t="shared" si="56"/>
        <v>8</v>
      </c>
      <c r="G224" s="62">
        <f t="shared" si="56"/>
        <v>72</v>
      </c>
      <c r="H224" s="62">
        <f t="shared" si="56"/>
        <v>1</v>
      </c>
      <c r="I224" s="85">
        <f t="shared" si="56"/>
        <v>141</v>
      </c>
      <c r="J224" s="64">
        <f t="shared" si="56"/>
        <v>143038</v>
      </c>
      <c r="K224" s="65">
        <f t="shared" si="56"/>
        <v>221035</v>
      </c>
      <c r="L224" s="66">
        <f t="shared" si="56"/>
        <v>4071544</v>
      </c>
      <c r="M224" s="67"/>
      <c r="N224" s="221">
        <f>SUM(N221:N223)</f>
        <v>475822.25800000021</v>
      </c>
      <c r="O224" s="69">
        <f>SUM(O221:O223)</f>
        <v>615592.33500000054</v>
      </c>
      <c r="P224" s="70"/>
    </row>
    <row r="225" spans="1:16" s="232" customFormat="1" ht="31.5" customHeight="1" x14ac:dyDescent="0.2">
      <c r="A225" s="86"/>
      <c r="B225" s="87" t="s">
        <v>79</v>
      </c>
      <c r="C225" s="88"/>
      <c r="D225" s="90">
        <f t="shared" ref="D225:L225" si="57">D219+D224</f>
        <v>54</v>
      </c>
      <c r="E225" s="90">
        <f t="shared" si="57"/>
        <v>25</v>
      </c>
      <c r="F225" s="90">
        <f t="shared" si="57"/>
        <v>14</v>
      </c>
      <c r="G225" s="90">
        <f t="shared" si="57"/>
        <v>77</v>
      </c>
      <c r="H225" s="90">
        <f t="shared" si="57"/>
        <v>7</v>
      </c>
      <c r="I225" s="91">
        <f t="shared" si="57"/>
        <v>177</v>
      </c>
      <c r="J225" s="92">
        <f t="shared" si="57"/>
        <v>208212</v>
      </c>
      <c r="K225" s="93">
        <f t="shared" si="57"/>
        <v>228017</v>
      </c>
      <c r="L225" s="93">
        <f t="shared" si="57"/>
        <v>5088624</v>
      </c>
      <c r="M225" s="94"/>
      <c r="N225" s="95">
        <f>N219+N224</f>
        <v>579339.19800000021</v>
      </c>
      <c r="O225" s="94">
        <f>O219+O224</f>
        <v>624866.34800000058</v>
      </c>
      <c r="P225" s="96"/>
    </row>
    <row r="226" spans="1:16" s="11" customFormat="1" ht="27.75" customHeight="1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</row>
    <row r="227" spans="1:16" s="11" customFormat="1" ht="27.75" customHeight="1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</row>
    <row r="228" spans="1:16" s="11" customFormat="1" ht="21.75" customHeight="1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</row>
    <row r="229" spans="1:16" s="11" customFormat="1" ht="21.75" customHeight="1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</row>
    <row r="230" spans="1:16" s="11" customFormat="1" ht="24.75" customHeight="1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596798.19800000021</v>
      </c>
      <c r="O230" s="121">
        <f>O225+O226</f>
        <v>630846.34800000058</v>
      </c>
      <c r="P230" s="119"/>
    </row>
    <row r="231" spans="1:16" s="11" customFormat="1" ht="23.25" x14ac:dyDescent="0.35">
      <c r="A231" s="120">
        <f>A208+31</f>
        <v>38666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</row>
    <row r="232" spans="1:16" s="11" customFormat="1" ht="18.75" customHeight="1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</row>
    <row r="233" spans="1:16" s="11" customFormat="1" ht="12.75" customHeight="1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</row>
    <row r="234" spans="1:16" s="11" customFormat="1" ht="18.75" customHeight="1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145">
        <f t="shared" ref="I234:I241" si="58">SUM(D234:H234)</f>
        <v>2</v>
      </c>
      <c r="J234" s="48">
        <v>1032</v>
      </c>
      <c r="K234" s="48">
        <v>95</v>
      </c>
      <c r="L234" s="48">
        <v>91558</v>
      </c>
      <c r="M234" s="49"/>
      <c r="N234" s="50">
        <f t="shared" ref="N234:O241" si="59">N211+(J234/1000)</f>
        <v>18496.559000000012</v>
      </c>
      <c r="O234" s="50">
        <f t="shared" si="59"/>
        <v>1829.2880000000005</v>
      </c>
      <c r="P234" s="51"/>
    </row>
    <row r="235" spans="1:16" s="11" customFormat="1" ht="14.25" customHeight="1" x14ac:dyDescent="0.2">
      <c r="A235" s="42" t="s">
        <v>106</v>
      </c>
      <c r="B235" s="43"/>
      <c r="C235" s="44"/>
      <c r="D235" s="45">
        <v>4</v>
      </c>
      <c r="E235" s="46">
        <v>0</v>
      </c>
      <c r="F235" s="46">
        <v>2</v>
      </c>
      <c r="G235" s="46">
        <v>0</v>
      </c>
      <c r="H235" s="46">
        <v>0</v>
      </c>
      <c r="I235" s="47">
        <f t="shared" si="58"/>
        <v>6</v>
      </c>
      <c r="J235" s="48">
        <v>14663</v>
      </c>
      <c r="K235" s="48">
        <v>1345</v>
      </c>
      <c r="L235" s="48">
        <v>376990</v>
      </c>
      <c r="M235" s="52"/>
      <c r="N235" s="50">
        <f t="shared" si="59"/>
        <v>46497.776000000005</v>
      </c>
      <c r="O235" s="50">
        <f t="shared" si="59"/>
        <v>3690.3300000000022</v>
      </c>
      <c r="P235" s="53"/>
    </row>
    <row r="236" spans="1:16" s="11" customFormat="1" ht="14.25" customHeight="1" x14ac:dyDescent="0.2">
      <c r="A236" s="42" t="s">
        <v>117</v>
      </c>
      <c r="B236" s="43"/>
      <c r="C236" s="44"/>
      <c r="D236" s="45">
        <v>1</v>
      </c>
      <c r="E236" s="46">
        <v>0</v>
      </c>
      <c r="F236" s="46">
        <v>0</v>
      </c>
      <c r="G236" s="46">
        <v>0</v>
      </c>
      <c r="H236" s="46">
        <v>0</v>
      </c>
      <c r="I236" s="47">
        <f t="shared" si="58"/>
        <v>1</v>
      </c>
      <c r="J236" s="48">
        <v>38</v>
      </c>
      <c r="K236" s="48">
        <v>0</v>
      </c>
      <c r="L236" s="48">
        <v>0</v>
      </c>
      <c r="M236" s="52"/>
      <c r="N236" s="50">
        <f t="shared" si="59"/>
        <v>292.46899999999982</v>
      </c>
      <c r="O236" s="50">
        <f t="shared" si="59"/>
        <v>0</v>
      </c>
      <c r="P236" s="53"/>
    </row>
    <row r="237" spans="1:16" s="11" customFormat="1" ht="14.25" customHeight="1" x14ac:dyDescent="0.2">
      <c r="A237" s="42" t="s">
        <v>107</v>
      </c>
      <c r="B237" s="43"/>
      <c r="C237" s="44"/>
      <c r="D237" s="45">
        <v>4</v>
      </c>
      <c r="E237" s="46">
        <v>0</v>
      </c>
      <c r="F237" s="46">
        <v>1</v>
      </c>
      <c r="G237" s="46">
        <v>1</v>
      </c>
      <c r="H237" s="46">
        <v>3</v>
      </c>
      <c r="I237" s="47">
        <f t="shared" si="58"/>
        <v>9</v>
      </c>
      <c r="J237" s="48">
        <v>11813</v>
      </c>
      <c r="K237" s="48">
        <v>1206</v>
      </c>
      <c r="L237" s="48">
        <v>219920</v>
      </c>
      <c r="M237" s="52"/>
      <c r="N237" s="50">
        <f t="shared" si="59"/>
        <v>12565.512000000001</v>
      </c>
      <c r="O237" s="50">
        <f t="shared" si="59"/>
        <v>1079.8689999999995</v>
      </c>
      <c r="P237" s="53"/>
    </row>
    <row r="238" spans="1:16" s="11" customFormat="1" ht="14.25" customHeigh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2485</v>
      </c>
      <c r="K238" s="48">
        <v>303</v>
      </c>
      <c r="L238" s="48">
        <v>79251</v>
      </c>
      <c r="M238" s="52"/>
      <c r="N238" s="50">
        <f t="shared" si="59"/>
        <v>5828.3110000000024</v>
      </c>
      <c r="O238" s="50">
        <f t="shared" si="59"/>
        <v>603.41199999999981</v>
      </c>
      <c r="P238" s="53"/>
    </row>
    <row r="239" spans="1:16" s="11" customFormat="1" ht="14.25" customHeight="1" x14ac:dyDescent="0.2">
      <c r="A239" s="42" t="s">
        <v>109</v>
      </c>
      <c r="B239" s="43"/>
      <c r="C239" s="44"/>
      <c r="D239" s="45">
        <v>0</v>
      </c>
      <c r="E239" s="46">
        <v>1</v>
      </c>
      <c r="F239" s="46">
        <v>0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</row>
    <row r="240" spans="1:16" s="11" customFormat="1" ht="14.25" customHeigh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8"/>
        <v>10</v>
      </c>
      <c r="J240" s="48">
        <v>36914</v>
      </c>
      <c r="K240" s="48">
        <v>4721</v>
      </c>
      <c r="L240" s="48">
        <v>368509</v>
      </c>
      <c r="M240" s="52"/>
      <c r="N240" s="50">
        <f t="shared" si="59"/>
        <v>17028.90400000001</v>
      </c>
      <c r="O240" s="50">
        <f t="shared" si="59"/>
        <v>2068.4859999999999</v>
      </c>
      <c r="P240" s="53"/>
    </row>
    <row r="241" spans="1:16" s="11" customFormat="1" ht="14.25" customHeight="1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55">
        <f t="shared" si="58"/>
        <v>4</v>
      </c>
      <c r="J241" s="48">
        <v>2595</v>
      </c>
      <c r="K241" s="56">
        <v>0</v>
      </c>
      <c r="L241" s="56">
        <v>6152</v>
      </c>
      <c r="M241" s="57"/>
      <c r="N241" s="50">
        <f t="shared" si="59"/>
        <v>1358.8489999999999</v>
      </c>
      <c r="O241" s="50">
        <f t="shared" si="59"/>
        <v>0.29799999999999999</v>
      </c>
      <c r="P241" s="58"/>
    </row>
    <row r="242" spans="1:16" s="232" customFormat="1" ht="27.75" customHeight="1" x14ac:dyDescent="0.2">
      <c r="A242" s="59"/>
      <c r="B242" s="60"/>
      <c r="C242" s="61" t="s">
        <v>77</v>
      </c>
      <c r="D242" s="62">
        <f t="shared" ref="D242:L242" si="60">SUM(D234:D241)</f>
        <v>18</v>
      </c>
      <c r="E242" s="62">
        <f t="shared" si="60"/>
        <v>1</v>
      </c>
      <c r="F242" s="62">
        <f t="shared" si="60"/>
        <v>6</v>
      </c>
      <c r="G242" s="62">
        <f t="shared" si="60"/>
        <v>5</v>
      </c>
      <c r="H242" s="62">
        <f t="shared" si="60"/>
        <v>6</v>
      </c>
      <c r="I242" s="85">
        <f t="shared" si="60"/>
        <v>36</v>
      </c>
      <c r="J242" s="64">
        <f t="shared" si="60"/>
        <v>69540</v>
      </c>
      <c r="K242" s="65">
        <f t="shared" si="60"/>
        <v>7670</v>
      </c>
      <c r="L242" s="66">
        <f t="shared" si="60"/>
        <v>1142380</v>
      </c>
      <c r="M242" s="67"/>
      <c r="N242" s="68">
        <f>SUM(N234:N241)</f>
        <v>103586.48000000004</v>
      </c>
      <c r="O242" s="69">
        <f>SUM(O234:O241)</f>
        <v>9281.6830000000027</v>
      </c>
      <c r="P242" s="70"/>
    </row>
    <row r="243" spans="1:16" s="11" customFormat="1" ht="18.75" customHeight="1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</row>
    <row r="244" spans="1:16" s="11" customFormat="1" ht="14.25" customHeight="1" x14ac:dyDescent="0.2">
      <c r="A244" s="79" t="s">
        <v>112</v>
      </c>
      <c r="B244" s="80"/>
      <c r="C244" s="81"/>
      <c r="D244" s="45">
        <v>27</v>
      </c>
      <c r="E244" s="46">
        <v>18</v>
      </c>
      <c r="F244" s="46">
        <v>7</v>
      </c>
      <c r="G244" s="46">
        <v>52</v>
      </c>
      <c r="H244" s="46">
        <v>0</v>
      </c>
      <c r="I244" s="47">
        <f>SUM(D244:H244)</f>
        <v>104</v>
      </c>
      <c r="J244" s="230">
        <v>115919</v>
      </c>
      <c r="K244" s="82">
        <v>189409</v>
      </c>
      <c r="L244" s="82">
        <v>3126719</v>
      </c>
      <c r="M244" s="50"/>
      <c r="N244" s="83">
        <f t="shared" ref="N244:O246" si="61">N221+(J244/1000)</f>
        <v>417242.94400000019</v>
      </c>
      <c r="O244" s="50">
        <f t="shared" si="61"/>
        <v>554353.38900000055</v>
      </c>
      <c r="P244" s="53"/>
    </row>
    <row r="245" spans="1:16" s="11" customFormat="1" ht="14.25" customHeight="1" x14ac:dyDescent="0.2">
      <c r="A245" s="79" t="s">
        <v>113</v>
      </c>
      <c r="B245" s="80"/>
      <c r="C245" s="81"/>
      <c r="D245" s="45">
        <v>7</v>
      </c>
      <c r="E245" s="46">
        <v>8</v>
      </c>
      <c r="F245" s="46">
        <v>1</v>
      </c>
      <c r="G245" s="46">
        <v>7</v>
      </c>
      <c r="H245" s="46">
        <v>1</v>
      </c>
      <c r="I245" s="47">
        <f>SUM(D245:H245)</f>
        <v>24</v>
      </c>
      <c r="J245" s="230">
        <v>6297</v>
      </c>
      <c r="K245" s="82">
        <v>20890</v>
      </c>
      <c r="L245" s="82">
        <v>422830</v>
      </c>
      <c r="M245" s="50"/>
      <c r="N245" s="83">
        <f t="shared" si="61"/>
        <v>58261.334000000003</v>
      </c>
      <c r="O245" s="50">
        <f t="shared" si="61"/>
        <v>61287.061000000009</v>
      </c>
      <c r="P245" s="53"/>
    </row>
    <row r="246" spans="1:16" s="11" customFormat="1" ht="14.25" customHeight="1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440.19599999999997</v>
      </c>
      <c r="O246" s="50">
        <f t="shared" si="61"/>
        <v>162.18400000000008</v>
      </c>
      <c r="P246" s="58"/>
    </row>
    <row r="247" spans="1:16" s="232" customFormat="1" ht="30" customHeight="1" x14ac:dyDescent="0.2">
      <c r="A247" s="59"/>
      <c r="B247" s="60"/>
      <c r="C247" s="61" t="s">
        <v>78</v>
      </c>
      <c r="D247" s="84">
        <f t="shared" ref="D247:L247" si="62">SUM(D244:D246)</f>
        <v>34</v>
      </c>
      <c r="E247" s="62">
        <f t="shared" si="62"/>
        <v>26</v>
      </c>
      <c r="F247" s="62">
        <f t="shared" si="62"/>
        <v>8</v>
      </c>
      <c r="G247" s="62">
        <f t="shared" si="62"/>
        <v>62</v>
      </c>
      <c r="H247" s="62">
        <f t="shared" si="62"/>
        <v>1</v>
      </c>
      <c r="I247" s="85">
        <f t="shared" si="62"/>
        <v>131</v>
      </c>
      <c r="J247" s="64">
        <f t="shared" si="62"/>
        <v>122216</v>
      </c>
      <c r="K247" s="65">
        <f t="shared" si="62"/>
        <v>210299</v>
      </c>
      <c r="L247" s="66">
        <f t="shared" si="62"/>
        <v>3549549</v>
      </c>
      <c r="M247" s="67"/>
      <c r="N247" s="221">
        <f>SUM(N244:N246)</f>
        <v>475944.47400000016</v>
      </c>
      <c r="O247" s="69">
        <f>SUM(O244:O246)</f>
        <v>615802.63400000054</v>
      </c>
      <c r="P247" s="70"/>
    </row>
    <row r="248" spans="1:16" s="232" customFormat="1" ht="31.5" customHeight="1" x14ac:dyDescent="0.2">
      <c r="A248" s="86"/>
      <c r="B248" s="87" t="s">
        <v>79</v>
      </c>
      <c r="C248" s="88"/>
      <c r="D248" s="90">
        <f t="shared" ref="D248:L248" si="63">D242+D247</f>
        <v>52</v>
      </c>
      <c r="E248" s="90">
        <f t="shared" si="63"/>
        <v>27</v>
      </c>
      <c r="F248" s="90">
        <f t="shared" si="63"/>
        <v>14</v>
      </c>
      <c r="G248" s="90">
        <f t="shared" si="63"/>
        <v>67</v>
      </c>
      <c r="H248" s="90">
        <f t="shared" si="63"/>
        <v>7</v>
      </c>
      <c r="I248" s="91">
        <f t="shared" si="63"/>
        <v>167</v>
      </c>
      <c r="J248" s="92">
        <f t="shared" si="63"/>
        <v>191756</v>
      </c>
      <c r="K248" s="93">
        <f t="shared" si="63"/>
        <v>217969</v>
      </c>
      <c r="L248" s="93">
        <f t="shared" si="63"/>
        <v>4691929</v>
      </c>
      <c r="M248" s="94"/>
      <c r="N248" s="95">
        <f>N242+N247</f>
        <v>579530.95400000014</v>
      </c>
      <c r="O248" s="94">
        <f>O242+O247</f>
        <v>625084.3170000005</v>
      </c>
      <c r="P248" s="96"/>
    </row>
    <row r="249" spans="1:16" s="11" customFormat="1" ht="27.75" customHeight="1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</row>
    <row r="250" spans="1:16" s="11" customFormat="1" ht="27.75" customHeight="1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</row>
    <row r="251" spans="1:16" s="11" customFormat="1" ht="21.75" customHeight="1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</row>
    <row r="252" spans="1:16" s="11" customFormat="1" ht="21.75" customHeight="1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</row>
    <row r="253" spans="1:16" s="11" customFormat="1" ht="24.75" customHeight="1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596989.95400000014</v>
      </c>
      <c r="O253" s="121">
        <f>O248+O249</f>
        <v>631064.3170000005</v>
      </c>
      <c r="P253" s="119"/>
    </row>
    <row r="254" spans="1:16" s="11" customFormat="1" ht="23.25" x14ac:dyDescent="0.35">
      <c r="A254" s="120">
        <f>A231+31</f>
        <v>38697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</row>
    <row r="255" spans="1:16" s="11" customFormat="1" ht="18.75" customHeight="1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</row>
    <row r="256" spans="1:16" s="11" customFormat="1" ht="12.75" customHeight="1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</row>
    <row r="257" spans="1:16" s="11" customFormat="1" ht="18.75" customHeight="1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145">
        <f t="shared" ref="I257:I264" si="64">SUM(D257:H257)</f>
        <v>2</v>
      </c>
      <c r="J257" s="48">
        <v>1031</v>
      </c>
      <c r="K257" s="48">
        <v>95</v>
      </c>
      <c r="L257" s="48">
        <v>94595</v>
      </c>
      <c r="M257" s="49"/>
      <c r="N257" s="50">
        <f t="shared" ref="N257:O264" si="65">N234+(J257/1000)</f>
        <v>18497.590000000011</v>
      </c>
      <c r="O257" s="50">
        <f t="shared" si="65"/>
        <v>1829.3830000000005</v>
      </c>
      <c r="P257" s="51"/>
    </row>
    <row r="258" spans="1:16" s="11" customFormat="1" ht="14.25" customHeight="1" x14ac:dyDescent="0.2">
      <c r="A258" s="42" t="s">
        <v>106</v>
      </c>
      <c r="B258" s="43"/>
      <c r="C258" s="44"/>
      <c r="D258" s="45">
        <v>4</v>
      </c>
      <c r="E258" s="46">
        <v>0</v>
      </c>
      <c r="F258" s="46">
        <v>2</v>
      </c>
      <c r="G258" s="46">
        <v>0</v>
      </c>
      <c r="H258" s="46">
        <v>0</v>
      </c>
      <c r="I258" s="47">
        <f t="shared" si="64"/>
        <v>6</v>
      </c>
      <c r="J258" s="48">
        <v>24756</v>
      </c>
      <c r="K258" s="48">
        <v>2193</v>
      </c>
      <c r="L258" s="48">
        <v>486911</v>
      </c>
      <c r="M258" s="52"/>
      <c r="N258" s="50">
        <f t="shared" si="65"/>
        <v>46522.532000000007</v>
      </c>
      <c r="O258" s="50">
        <f t="shared" si="65"/>
        <v>3692.5230000000024</v>
      </c>
      <c r="P258" s="53"/>
    </row>
    <row r="259" spans="1:16" s="11" customFormat="1" ht="14.25" customHeight="1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36</v>
      </c>
      <c r="K259" s="48">
        <v>0</v>
      </c>
      <c r="L259" s="48">
        <v>0</v>
      </c>
      <c r="M259" s="52"/>
      <c r="N259" s="50">
        <f t="shared" si="65"/>
        <v>292.50499999999982</v>
      </c>
      <c r="O259" s="50">
        <f t="shared" si="65"/>
        <v>0</v>
      </c>
      <c r="P259" s="53"/>
    </row>
    <row r="260" spans="1:16" s="11" customFormat="1" ht="14.25" customHeight="1" x14ac:dyDescent="0.2">
      <c r="A260" s="42" t="s">
        <v>107</v>
      </c>
      <c r="B260" s="43"/>
      <c r="C260" s="44"/>
      <c r="D260" s="45">
        <v>4</v>
      </c>
      <c r="E260" s="46">
        <v>0</v>
      </c>
      <c r="F260" s="46">
        <v>1</v>
      </c>
      <c r="G260" s="46">
        <v>1</v>
      </c>
      <c r="H260" s="46">
        <v>3</v>
      </c>
      <c r="I260" s="47">
        <f t="shared" si="64"/>
        <v>9</v>
      </c>
      <c r="J260" s="48">
        <v>13254</v>
      </c>
      <c r="K260" s="48">
        <v>1345</v>
      </c>
      <c r="L260" s="48">
        <v>206145</v>
      </c>
      <c r="M260" s="52"/>
      <c r="N260" s="50">
        <f t="shared" si="65"/>
        <v>12578.766000000001</v>
      </c>
      <c r="O260" s="50">
        <f t="shared" si="65"/>
        <v>1081.2139999999995</v>
      </c>
      <c r="P260" s="53"/>
    </row>
    <row r="261" spans="1:16" s="11" customFormat="1" ht="14.25" customHeight="1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2854</v>
      </c>
      <c r="K261" s="48">
        <v>348</v>
      </c>
      <c r="L261" s="48">
        <v>83827</v>
      </c>
      <c r="M261" s="52"/>
      <c r="N261" s="50">
        <f t="shared" si="65"/>
        <v>5831.1650000000027</v>
      </c>
      <c r="O261" s="50">
        <f t="shared" si="65"/>
        <v>603.75999999999976</v>
      </c>
      <c r="P261" s="53"/>
    </row>
    <row r="262" spans="1:16" s="11" customFormat="1" ht="14.25" customHeight="1" x14ac:dyDescent="0.2">
      <c r="A262" s="42" t="s">
        <v>109</v>
      </c>
      <c r="B262" s="43"/>
      <c r="C262" s="44"/>
      <c r="D262" s="45">
        <v>0</v>
      </c>
      <c r="E262" s="46">
        <v>1</v>
      </c>
      <c r="F262" s="46">
        <v>0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5"/>
        <v>10</v>
      </c>
      <c r="P262" s="53"/>
    </row>
    <row r="263" spans="1:16" s="11" customFormat="1" ht="14.25" customHeight="1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1</v>
      </c>
      <c r="H263" s="46">
        <v>3</v>
      </c>
      <c r="I263" s="47">
        <f t="shared" si="64"/>
        <v>10</v>
      </c>
      <c r="J263" s="48">
        <v>37046</v>
      </c>
      <c r="K263" s="48">
        <v>4733</v>
      </c>
      <c r="L263" s="48">
        <v>375953</v>
      </c>
      <c r="M263" s="52"/>
      <c r="N263" s="50">
        <f t="shared" si="65"/>
        <v>17065.950000000008</v>
      </c>
      <c r="O263" s="50">
        <f t="shared" si="65"/>
        <v>2073.2190000000001</v>
      </c>
      <c r="P263" s="53"/>
    </row>
    <row r="264" spans="1:16" s="11" customFormat="1" ht="14.25" customHeight="1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4"/>
        <v>4</v>
      </c>
      <c r="J264" s="48">
        <v>2805</v>
      </c>
      <c r="K264" s="56">
        <v>0</v>
      </c>
      <c r="L264" s="56">
        <v>6801</v>
      </c>
      <c r="M264" s="57"/>
      <c r="N264" s="50">
        <f t="shared" si="65"/>
        <v>1361.654</v>
      </c>
      <c r="O264" s="50">
        <f t="shared" si="65"/>
        <v>0.29799999999999999</v>
      </c>
      <c r="P264" s="58"/>
    </row>
    <row r="265" spans="1:16" s="232" customFormat="1" ht="27.75" customHeight="1" x14ac:dyDescent="0.2">
      <c r="A265" s="59"/>
      <c r="B265" s="60"/>
      <c r="C265" s="61" t="s">
        <v>77</v>
      </c>
      <c r="D265" s="62">
        <f t="shared" ref="D265:L265" si="66">SUM(D257:D264)</f>
        <v>18</v>
      </c>
      <c r="E265" s="62">
        <f t="shared" si="66"/>
        <v>1</v>
      </c>
      <c r="F265" s="62">
        <f t="shared" si="66"/>
        <v>6</v>
      </c>
      <c r="G265" s="62">
        <f t="shared" si="66"/>
        <v>5</v>
      </c>
      <c r="H265" s="62">
        <f t="shared" si="66"/>
        <v>6</v>
      </c>
      <c r="I265" s="85">
        <f t="shared" si="66"/>
        <v>36</v>
      </c>
      <c r="J265" s="64">
        <f t="shared" si="66"/>
        <v>81782</v>
      </c>
      <c r="K265" s="65">
        <f t="shared" si="66"/>
        <v>8714</v>
      </c>
      <c r="L265" s="66">
        <f t="shared" si="66"/>
        <v>1254232</v>
      </c>
      <c r="M265" s="67"/>
      <c r="N265" s="68">
        <f>SUM(N257:N264)</f>
        <v>103668.26200000003</v>
      </c>
      <c r="O265" s="69">
        <f>SUM(O257:O264)</f>
        <v>9290.3970000000027</v>
      </c>
      <c r="P265" s="70"/>
    </row>
    <row r="266" spans="1:16" s="11" customFormat="1" ht="18.75" customHeight="1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</row>
    <row r="267" spans="1:16" s="11" customFormat="1" ht="14.25" customHeight="1" x14ac:dyDescent="0.2">
      <c r="A267" s="79" t="s">
        <v>112</v>
      </c>
      <c r="B267" s="80"/>
      <c r="C267" s="81"/>
      <c r="D267" s="45">
        <v>28</v>
      </c>
      <c r="E267" s="46">
        <v>19</v>
      </c>
      <c r="F267" s="46">
        <v>7</v>
      </c>
      <c r="G267" s="46">
        <v>50</v>
      </c>
      <c r="H267" s="46">
        <v>0</v>
      </c>
      <c r="I267" s="47">
        <f>SUM(D267:H267)</f>
        <v>104</v>
      </c>
      <c r="J267" s="230">
        <v>120233</v>
      </c>
      <c r="K267" s="82">
        <v>189264</v>
      </c>
      <c r="L267" s="82">
        <v>3223345</v>
      </c>
      <c r="M267" s="50"/>
      <c r="N267" s="83">
        <f t="shared" ref="N267:O269" si="67">N244+(J267/1000)</f>
        <v>417363.1770000002</v>
      </c>
      <c r="O267" s="50">
        <f t="shared" si="67"/>
        <v>554542.65300000052</v>
      </c>
      <c r="P267" s="53"/>
    </row>
    <row r="268" spans="1:16" s="11" customFormat="1" ht="14.25" customHeight="1" x14ac:dyDescent="0.2">
      <c r="A268" s="79" t="s">
        <v>113</v>
      </c>
      <c r="B268" s="80"/>
      <c r="C268" s="81"/>
      <c r="D268" s="45">
        <v>7</v>
      </c>
      <c r="E268" s="46">
        <v>8</v>
      </c>
      <c r="F268" s="46">
        <v>1</v>
      </c>
      <c r="G268" s="46">
        <v>7</v>
      </c>
      <c r="H268" s="46">
        <v>1</v>
      </c>
      <c r="I268" s="47">
        <f>SUM(D268:H268)</f>
        <v>24</v>
      </c>
      <c r="J268" s="230">
        <v>7095</v>
      </c>
      <c r="K268" s="82">
        <v>2017</v>
      </c>
      <c r="L268" s="82">
        <v>454378</v>
      </c>
      <c r="M268" s="50"/>
      <c r="N268" s="83">
        <f t="shared" si="67"/>
        <v>58268.429000000004</v>
      </c>
      <c r="O268" s="50">
        <f t="shared" si="67"/>
        <v>61289.078000000009</v>
      </c>
      <c r="P268" s="53"/>
    </row>
    <row r="269" spans="1:16" s="11" customFormat="1" ht="14.25" customHeight="1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7"/>
        <v>440.19599999999997</v>
      </c>
      <c r="O269" s="50">
        <f t="shared" si="67"/>
        <v>162.18400000000008</v>
      </c>
      <c r="P269" s="58"/>
    </row>
    <row r="270" spans="1:16" s="232" customFormat="1" ht="30" customHeight="1" x14ac:dyDescent="0.2">
      <c r="A270" s="59"/>
      <c r="B270" s="60"/>
      <c r="C270" s="61" t="s">
        <v>78</v>
      </c>
      <c r="D270" s="84">
        <f t="shared" ref="D270:L270" si="68">SUM(D267:D269)</f>
        <v>35</v>
      </c>
      <c r="E270" s="62">
        <f t="shared" si="68"/>
        <v>27</v>
      </c>
      <c r="F270" s="62">
        <f t="shared" si="68"/>
        <v>8</v>
      </c>
      <c r="G270" s="62">
        <f t="shared" si="68"/>
        <v>60</v>
      </c>
      <c r="H270" s="62">
        <f t="shared" si="68"/>
        <v>1</v>
      </c>
      <c r="I270" s="85">
        <f t="shared" si="68"/>
        <v>131</v>
      </c>
      <c r="J270" s="64">
        <f t="shared" si="68"/>
        <v>127328</v>
      </c>
      <c r="K270" s="65">
        <f t="shared" si="68"/>
        <v>191281</v>
      </c>
      <c r="L270" s="66">
        <f t="shared" si="68"/>
        <v>3677723</v>
      </c>
      <c r="M270" s="67"/>
      <c r="N270" s="221">
        <f>SUM(N267:N269)</f>
        <v>476071.8020000002</v>
      </c>
      <c r="O270" s="69">
        <f>SUM(O267:O269)</f>
        <v>615993.9150000005</v>
      </c>
      <c r="P270" s="70"/>
    </row>
    <row r="271" spans="1:16" s="232" customFormat="1" ht="31.5" customHeight="1" x14ac:dyDescent="0.2">
      <c r="A271" s="86"/>
      <c r="B271" s="87" t="s">
        <v>79</v>
      </c>
      <c r="C271" s="88"/>
      <c r="D271" s="90">
        <f t="shared" ref="D271:L271" si="69">D265+D270</f>
        <v>53</v>
      </c>
      <c r="E271" s="90">
        <f t="shared" si="69"/>
        <v>28</v>
      </c>
      <c r="F271" s="90">
        <f t="shared" si="69"/>
        <v>14</v>
      </c>
      <c r="G271" s="90">
        <f t="shared" si="69"/>
        <v>65</v>
      </c>
      <c r="H271" s="90">
        <f t="shared" si="69"/>
        <v>7</v>
      </c>
      <c r="I271" s="91">
        <f t="shared" si="69"/>
        <v>167</v>
      </c>
      <c r="J271" s="92">
        <f t="shared" si="69"/>
        <v>209110</v>
      </c>
      <c r="K271" s="93">
        <f t="shared" si="69"/>
        <v>199995</v>
      </c>
      <c r="L271" s="93">
        <f t="shared" si="69"/>
        <v>4931955</v>
      </c>
      <c r="M271" s="94"/>
      <c r="N271" s="95">
        <f>N265+N270</f>
        <v>579740.06400000025</v>
      </c>
      <c r="O271" s="94">
        <f>O265+O270</f>
        <v>625284.3120000005</v>
      </c>
      <c r="P271" s="96"/>
    </row>
    <row r="272" spans="1:16" s="11" customFormat="1" ht="27.75" customHeight="1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</row>
    <row r="273" spans="1:19" s="11" customFormat="1" ht="27.75" customHeight="1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</row>
    <row r="274" spans="1:19" s="11" customFormat="1" ht="21.75" customHeight="1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</row>
    <row r="275" spans="1:19" s="11" customFormat="1" ht="21.75" customHeight="1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</row>
    <row r="276" spans="1:19" s="11" customFormat="1" ht="24.75" customHeight="1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597199.06400000025</v>
      </c>
      <c r="O276" s="121">
        <f>O271+O272</f>
        <v>631264.3120000005</v>
      </c>
      <c r="P276" s="119"/>
    </row>
    <row r="277" spans="1:19" s="11" customFormat="1" ht="29.25" customHeight="1" x14ac:dyDescent="0.2">
      <c r="A277" s="122" t="s">
        <v>84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</row>
    <row r="278" spans="1:19" s="11" customFormat="1" ht="18.75" customHeight="1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</row>
    <row r="279" spans="1:19" s="11" customFormat="1" ht="11.25" customHeight="1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</row>
    <row r="280" spans="1:19" s="11" customFormat="1" ht="14.25" customHeight="1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11758</v>
      </c>
      <c r="K280" s="50">
        <f t="shared" si="72"/>
        <v>1082</v>
      </c>
      <c r="L280" s="50">
        <f t="shared" si="72"/>
        <v>1072361</v>
      </c>
      <c r="M280" s="49"/>
      <c r="N280" s="50">
        <f t="shared" ref="N280:O287" si="73">N257</f>
        <v>18497.590000000011</v>
      </c>
      <c r="O280" s="50">
        <f t="shared" si="73"/>
        <v>1829.3830000000005</v>
      </c>
      <c r="P280" s="51"/>
    </row>
    <row r="281" spans="1:19" s="11" customFormat="1" ht="14.25" customHeight="1" x14ac:dyDescent="0.2">
      <c r="A281" s="142" t="s">
        <v>106</v>
      </c>
      <c r="B281" s="143"/>
      <c r="C281" s="144"/>
      <c r="D281" s="75">
        <f t="shared" si="70"/>
        <v>4</v>
      </c>
      <c r="E281" s="76">
        <f t="shared" si="70"/>
        <v>0</v>
      </c>
      <c r="F281" s="76">
        <f t="shared" si="70"/>
        <v>2</v>
      </c>
      <c r="G281" s="76">
        <f t="shared" si="70"/>
        <v>0</v>
      </c>
      <c r="H281" s="76">
        <f t="shared" si="70"/>
        <v>0</v>
      </c>
      <c r="I281" s="47">
        <f t="shared" si="71"/>
        <v>6</v>
      </c>
      <c r="J281" s="50">
        <f t="shared" si="72"/>
        <v>239954</v>
      </c>
      <c r="K281" s="50">
        <f t="shared" si="72"/>
        <v>21436</v>
      </c>
      <c r="L281" s="50">
        <f t="shared" si="72"/>
        <v>4357663</v>
      </c>
      <c r="M281" s="52"/>
      <c r="N281" s="50">
        <f t="shared" si="73"/>
        <v>46522.532000000007</v>
      </c>
      <c r="O281" s="50">
        <f t="shared" si="73"/>
        <v>3692.5230000000024</v>
      </c>
      <c r="P281" s="53"/>
    </row>
    <row r="282" spans="1:19" s="11" customFormat="1" ht="14.25" customHeight="1" x14ac:dyDescent="0.2">
      <c r="A282" s="142" t="s">
        <v>117</v>
      </c>
      <c r="B282" s="143"/>
      <c r="C282" s="144"/>
      <c r="D282" s="75">
        <f t="shared" si="70"/>
        <v>1</v>
      </c>
      <c r="E282" s="76">
        <f t="shared" si="70"/>
        <v>0</v>
      </c>
      <c r="F282" s="76">
        <f t="shared" si="70"/>
        <v>0</v>
      </c>
      <c r="G282" s="76">
        <f t="shared" si="70"/>
        <v>0</v>
      </c>
      <c r="H282" s="76">
        <f t="shared" si="70"/>
        <v>0</v>
      </c>
      <c r="I282" s="47">
        <f t="shared" si="71"/>
        <v>1</v>
      </c>
      <c r="J282" s="50">
        <f t="shared" si="72"/>
        <v>430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292.50499999999982</v>
      </c>
      <c r="O282" s="50">
        <f t="shared" si="73"/>
        <v>0</v>
      </c>
      <c r="P282" s="53"/>
    </row>
    <row r="283" spans="1:19" s="11" customFormat="1" ht="14.25" customHeight="1" x14ac:dyDescent="0.2">
      <c r="A283" s="142" t="s">
        <v>107</v>
      </c>
      <c r="B283" s="143"/>
      <c r="C283" s="144"/>
      <c r="D283" s="75">
        <f t="shared" si="70"/>
        <v>4</v>
      </c>
      <c r="E283" s="76">
        <f t="shared" si="70"/>
        <v>0</v>
      </c>
      <c r="F283" s="76">
        <f t="shared" si="70"/>
        <v>1</v>
      </c>
      <c r="G283" s="76">
        <f t="shared" si="70"/>
        <v>1</v>
      </c>
      <c r="H283" s="76">
        <f t="shared" si="70"/>
        <v>3</v>
      </c>
      <c r="I283" s="47">
        <f t="shared" si="71"/>
        <v>9</v>
      </c>
      <c r="J283" s="50">
        <f t="shared" si="72"/>
        <v>135402</v>
      </c>
      <c r="K283" s="50">
        <f t="shared" si="72"/>
        <v>25960</v>
      </c>
      <c r="L283" s="50">
        <f t="shared" si="72"/>
        <v>2736256</v>
      </c>
      <c r="M283" s="52"/>
      <c r="N283" s="50">
        <f t="shared" si="73"/>
        <v>12578.766000000001</v>
      </c>
      <c r="O283" s="50">
        <f t="shared" si="73"/>
        <v>1081.2139999999995</v>
      </c>
      <c r="P283" s="53"/>
      <c r="S283" s="48"/>
    </row>
    <row r="284" spans="1:19" s="11" customFormat="1" ht="14.25" customHeight="1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20579</v>
      </c>
      <c r="K284" s="50">
        <f t="shared" si="72"/>
        <v>2510</v>
      </c>
      <c r="L284" s="50">
        <f t="shared" si="72"/>
        <v>712725</v>
      </c>
      <c r="M284" s="52"/>
      <c r="N284" s="50">
        <f t="shared" si="73"/>
        <v>5831.1650000000027</v>
      </c>
      <c r="O284" s="50">
        <f t="shared" si="73"/>
        <v>603.75999999999976</v>
      </c>
      <c r="P284" s="53"/>
    </row>
    <row r="285" spans="1:19" s="11" customFormat="1" ht="14.25" customHeight="1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1</v>
      </c>
      <c r="F285" s="76">
        <f t="shared" si="70"/>
        <v>0</v>
      </c>
      <c r="G285" s="76">
        <f t="shared" si="70"/>
        <v>1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</row>
    <row r="286" spans="1:19" s="11" customFormat="1" ht="14.25" customHeight="1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1</v>
      </c>
      <c r="H286" s="76">
        <f t="shared" si="70"/>
        <v>3</v>
      </c>
      <c r="I286" s="47">
        <f t="shared" si="71"/>
        <v>10</v>
      </c>
      <c r="J286" s="50">
        <f t="shared" si="72"/>
        <v>427622</v>
      </c>
      <c r="K286" s="50">
        <f t="shared" si="72"/>
        <v>54830</v>
      </c>
      <c r="L286" s="50">
        <f t="shared" si="72"/>
        <v>4315839</v>
      </c>
      <c r="M286" s="52"/>
      <c r="N286" s="50">
        <f t="shared" si="73"/>
        <v>17065.950000000008</v>
      </c>
      <c r="O286" s="50">
        <f t="shared" si="73"/>
        <v>2073.2190000000001</v>
      </c>
      <c r="P286" s="53"/>
    </row>
    <row r="287" spans="1:19" s="11" customFormat="1" ht="14.25" customHeight="1" x14ac:dyDescent="0.2">
      <c r="A287" s="142" t="s">
        <v>111</v>
      </c>
      <c r="B287" s="143"/>
      <c r="C287" s="144"/>
      <c r="D287" s="75">
        <f t="shared" si="70"/>
        <v>2</v>
      </c>
      <c r="E287" s="76">
        <f t="shared" si="70"/>
        <v>0</v>
      </c>
      <c r="F287" s="76">
        <f t="shared" si="70"/>
        <v>0</v>
      </c>
      <c r="G287" s="76">
        <f t="shared" si="70"/>
        <v>2</v>
      </c>
      <c r="H287" s="76">
        <f t="shared" si="70"/>
        <v>0</v>
      </c>
      <c r="I287" s="55">
        <f t="shared" si="71"/>
        <v>4</v>
      </c>
      <c r="J287" s="50">
        <f t="shared" si="72"/>
        <v>30092</v>
      </c>
      <c r="K287" s="147">
        <f t="shared" si="72"/>
        <v>0</v>
      </c>
      <c r="L287" s="147">
        <f t="shared" si="72"/>
        <v>67969</v>
      </c>
      <c r="M287" s="57"/>
      <c r="N287" s="50">
        <f t="shared" si="73"/>
        <v>1361.654</v>
      </c>
      <c r="O287" s="50">
        <f t="shared" si="73"/>
        <v>0.29799999999999999</v>
      </c>
      <c r="P287" s="58"/>
    </row>
    <row r="288" spans="1:19" s="11" customFormat="1" ht="24.75" customHeight="1" x14ac:dyDescent="0.2">
      <c r="A288" s="148"/>
      <c r="B288" s="149"/>
      <c r="C288" s="150" t="s">
        <v>77</v>
      </c>
      <c r="D288" s="151">
        <f t="shared" ref="D288:K288" si="74">SUM(D280:D287)</f>
        <v>18</v>
      </c>
      <c r="E288" s="151">
        <f t="shared" si="74"/>
        <v>1</v>
      </c>
      <c r="F288" s="151">
        <f t="shared" si="74"/>
        <v>6</v>
      </c>
      <c r="G288" s="151">
        <f t="shared" si="74"/>
        <v>5</v>
      </c>
      <c r="H288" s="151">
        <f t="shared" si="74"/>
        <v>6</v>
      </c>
      <c r="I288" s="152">
        <f t="shared" si="74"/>
        <v>36</v>
      </c>
      <c r="J288" s="153">
        <f t="shared" si="74"/>
        <v>865837</v>
      </c>
      <c r="K288" s="154">
        <f t="shared" si="74"/>
        <v>105818</v>
      </c>
      <c r="L288" s="155">
        <f>SUM(L280:L287)</f>
        <v>13262813</v>
      </c>
      <c r="M288" s="156"/>
      <c r="N288" s="157">
        <f>SUM(N280:N287)</f>
        <v>103668.26200000003</v>
      </c>
      <c r="O288" s="158">
        <f>SUM(O280:O287)</f>
        <v>9290.3970000000027</v>
      </c>
      <c r="P288" s="159"/>
    </row>
    <row r="289" spans="1:16" s="11" customFormat="1" ht="24.75" customHeight="1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</row>
    <row r="290" spans="1:16" s="11" customFormat="1" ht="14.25" customHeight="1" x14ac:dyDescent="0.2">
      <c r="A290" s="163" t="s">
        <v>112</v>
      </c>
      <c r="B290" s="164"/>
      <c r="C290" s="165"/>
      <c r="D290" s="75">
        <f t="shared" ref="D290:H292" si="75">D267</f>
        <v>28</v>
      </c>
      <c r="E290" s="76">
        <f t="shared" si="75"/>
        <v>19</v>
      </c>
      <c r="F290" s="76">
        <f t="shared" si="75"/>
        <v>7</v>
      </c>
      <c r="G290" s="76">
        <f t="shared" si="75"/>
        <v>50</v>
      </c>
      <c r="H290" s="76">
        <f t="shared" si="75"/>
        <v>0</v>
      </c>
      <c r="I290" s="47">
        <f>SUM(D290:H290)</f>
        <v>104</v>
      </c>
      <c r="J290" s="146">
        <f t="shared" ref="J290:L292" si="76">J14+J37+J60+J83+J106+J129+J152+J175+J198+J221+J244+J267</f>
        <v>1632121</v>
      </c>
      <c r="K290" s="77">
        <f t="shared" si="76"/>
        <v>2619304</v>
      </c>
      <c r="L290" s="77">
        <f t="shared" si="76"/>
        <v>38548042</v>
      </c>
      <c r="M290" s="50"/>
      <c r="N290" s="83">
        <f t="shared" ref="N290:O292" si="77">N267</f>
        <v>417363.1770000002</v>
      </c>
      <c r="O290" s="50">
        <f t="shared" si="77"/>
        <v>554542.65300000052</v>
      </c>
      <c r="P290" s="53"/>
    </row>
    <row r="291" spans="1:16" s="11" customFormat="1" ht="14.25" customHeight="1" x14ac:dyDescent="0.2">
      <c r="A291" s="163" t="s">
        <v>113</v>
      </c>
      <c r="B291" s="164"/>
      <c r="C291" s="165"/>
      <c r="D291" s="75">
        <f t="shared" si="75"/>
        <v>7</v>
      </c>
      <c r="E291" s="76">
        <f t="shared" si="75"/>
        <v>8</v>
      </c>
      <c r="F291" s="76">
        <f t="shared" si="75"/>
        <v>1</v>
      </c>
      <c r="G291" s="76">
        <f t="shared" si="75"/>
        <v>7</v>
      </c>
      <c r="H291" s="76">
        <f t="shared" si="75"/>
        <v>1</v>
      </c>
      <c r="I291" s="47">
        <f>SUM(D291:H291)</f>
        <v>24</v>
      </c>
      <c r="J291" s="146">
        <f t="shared" si="76"/>
        <v>86587</v>
      </c>
      <c r="K291" s="77">
        <f t="shared" si="76"/>
        <v>244547</v>
      </c>
      <c r="L291" s="77">
        <f t="shared" si="76"/>
        <v>5417763</v>
      </c>
      <c r="M291" s="50"/>
      <c r="N291" s="83">
        <f t="shared" si="77"/>
        <v>58268.429000000004</v>
      </c>
      <c r="O291" s="50">
        <f t="shared" si="77"/>
        <v>61289.078000000009</v>
      </c>
      <c r="P291" s="53"/>
    </row>
    <row r="292" spans="1:16" s="11" customFormat="1" ht="14.25" customHeight="1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0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440.19599999999997</v>
      </c>
      <c r="O292" s="50">
        <f t="shared" si="77"/>
        <v>162.18400000000008</v>
      </c>
      <c r="P292" s="58"/>
    </row>
    <row r="293" spans="1:16" s="11" customFormat="1" ht="24.75" customHeight="1" x14ac:dyDescent="0.2">
      <c r="A293" s="166"/>
      <c r="B293" s="167"/>
      <c r="C293" s="168" t="s">
        <v>78</v>
      </c>
      <c r="D293" s="169">
        <f t="shared" ref="D293:L293" si="78">SUM(D290:D292)</f>
        <v>35</v>
      </c>
      <c r="E293" s="151">
        <f t="shared" si="78"/>
        <v>27</v>
      </c>
      <c r="F293" s="151">
        <f t="shared" si="78"/>
        <v>8</v>
      </c>
      <c r="G293" s="151">
        <f t="shared" si="78"/>
        <v>60</v>
      </c>
      <c r="H293" s="151">
        <f t="shared" si="78"/>
        <v>1</v>
      </c>
      <c r="I293" s="152">
        <f t="shared" si="78"/>
        <v>131</v>
      </c>
      <c r="J293" s="153">
        <f t="shared" si="78"/>
        <v>1718708</v>
      </c>
      <c r="K293" s="155">
        <f t="shared" si="78"/>
        <v>2863851</v>
      </c>
      <c r="L293" s="155">
        <f t="shared" si="78"/>
        <v>43965805</v>
      </c>
      <c r="M293" s="156"/>
      <c r="N293" s="224">
        <f>SUM(N290:N292)</f>
        <v>476071.8020000002</v>
      </c>
      <c r="O293" s="158">
        <f>SUM(O290:O292)</f>
        <v>615993.9150000005</v>
      </c>
      <c r="P293" s="159"/>
    </row>
    <row r="294" spans="1:16" s="11" customFormat="1" ht="30" customHeight="1" x14ac:dyDescent="0.2">
      <c r="A294" s="170"/>
      <c r="B294" s="171" t="s">
        <v>79</v>
      </c>
      <c r="C294" s="172"/>
      <c r="D294" s="90">
        <f t="shared" ref="D294:L294" si="79">D288+D293</f>
        <v>53</v>
      </c>
      <c r="E294" s="90">
        <f t="shared" si="79"/>
        <v>28</v>
      </c>
      <c r="F294" s="90">
        <f t="shared" si="79"/>
        <v>14</v>
      </c>
      <c r="G294" s="90">
        <f t="shared" si="79"/>
        <v>65</v>
      </c>
      <c r="H294" s="90">
        <f t="shared" si="79"/>
        <v>7</v>
      </c>
      <c r="I294" s="91">
        <f t="shared" si="79"/>
        <v>167</v>
      </c>
      <c r="J294" s="92">
        <f t="shared" si="79"/>
        <v>2584545</v>
      </c>
      <c r="K294" s="93">
        <f t="shared" si="79"/>
        <v>2969669</v>
      </c>
      <c r="L294" s="93">
        <f t="shared" si="79"/>
        <v>57228618</v>
      </c>
      <c r="M294" s="94"/>
      <c r="N294" s="95">
        <f>N288+N293</f>
        <v>579740.06400000025</v>
      </c>
      <c r="O294" s="94">
        <f>O288+O293</f>
        <v>625284.3120000005</v>
      </c>
      <c r="P294" s="96"/>
    </row>
    <row r="295" spans="1:16" s="11" customFormat="1" ht="24.75" customHeight="1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</row>
    <row r="296" spans="1:16" s="11" customFormat="1" ht="24.75" customHeight="1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</row>
    <row r="297" spans="1:16" s="11" customFormat="1" ht="24.75" customHeight="1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</row>
    <row r="298" spans="1:16" s="11" customFormat="1" ht="24.75" customHeight="1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</row>
    <row r="299" spans="1:16" s="11" customFormat="1" ht="24.75" customHeight="1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597199.06400000025</v>
      </c>
      <c r="O299" s="195">
        <f>O294+O295</f>
        <v>631264.3120000005</v>
      </c>
      <c r="P299" s="196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74048</v>
      </c>
      <c r="K446" s="209">
        <f>K12</f>
        <v>7834</v>
      </c>
      <c r="L446" s="209">
        <f>L12</f>
        <v>1155227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68947</v>
      </c>
      <c r="K447" s="209">
        <f>K35</f>
        <v>7365</v>
      </c>
      <c r="L447" s="209">
        <f>L35</f>
        <v>1058047</v>
      </c>
      <c r="M447" s="210"/>
      <c r="O447" s="25">
        <v>56</v>
      </c>
      <c r="Q447" s="25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65566</v>
      </c>
      <c r="K448" s="209">
        <f>K58</f>
        <v>6949</v>
      </c>
      <c r="L448" s="209">
        <f>L58</f>
        <v>1097259</v>
      </c>
      <c r="M448" s="210"/>
      <c r="O448" s="25">
        <v>79</v>
      </c>
      <c r="Q448" s="25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76054</v>
      </c>
      <c r="K449" s="209">
        <f>K81</f>
        <v>8193</v>
      </c>
      <c r="L449" s="209">
        <f>L81</f>
        <v>1120865</v>
      </c>
      <c r="M449" s="210"/>
      <c r="O449" s="25">
        <v>102</v>
      </c>
      <c r="Q449" s="25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78646</v>
      </c>
      <c r="K450" s="209">
        <f>K104</f>
        <v>8402</v>
      </c>
      <c r="L450" s="209">
        <f>L104</f>
        <v>1151316</v>
      </c>
      <c r="M450" s="210"/>
      <c r="O450" s="25">
        <f t="shared" ref="O450:O457" si="83">O449+23</f>
        <v>125</v>
      </c>
      <c r="Q450" s="25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75594</v>
      </c>
      <c r="K451" s="209">
        <f>K127</f>
        <v>8261</v>
      </c>
      <c r="L451" s="209">
        <f>L127</f>
        <v>1089191</v>
      </c>
      <c r="M451" s="210"/>
      <c r="O451" s="25">
        <f t="shared" si="83"/>
        <v>148</v>
      </c>
      <c r="Q451" s="25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71879</v>
      </c>
      <c r="K452" s="209">
        <f>K150</f>
        <v>7791</v>
      </c>
      <c r="L452" s="209">
        <f>L150</f>
        <v>1008209</v>
      </c>
      <c r="M452" s="210"/>
      <c r="O452" s="25">
        <f t="shared" si="83"/>
        <v>171</v>
      </c>
      <c r="Q452" s="25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67014</v>
      </c>
      <c r="K453" s="209">
        <f>K173</f>
        <v>7490</v>
      </c>
      <c r="L453" s="209">
        <f>L173</f>
        <v>1024466</v>
      </c>
      <c r="M453" s="210"/>
      <c r="O453" s="25">
        <f t="shared" si="83"/>
        <v>194</v>
      </c>
      <c r="Q453" s="25">
        <f t="shared" si="82"/>
        <v>23</v>
      </c>
      <c r="R453" s="233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71593</v>
      </c>
      <c r="K454" s="209">
        <f>K196</f>
        <v>20167</v>
      </c>
      <c r="L454" s="209">
        <f>L196</f>
        <v>1144541</v>
      </c>
      <c r="M454" s="210"/>
      <c r="O454" s="25">
        <f t="shared" si="83"/>
        <v>217</v>
      </c>
      <c r="Q454" s="25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65174</v>
      </c>
      <c r="K455" s="209">
        <f>K219</f>
        <v>6982</v>
      </c>
      <c r="L455" s="209">
        <f>L219</f>
        <v>1017080</v>
      </c>
      <c r="M455" s="210"/>
      <c r="O455" s="25">
        <f t="shared" si="83"/>
        <v>240</v>
      </c>
      <c r="Q455" s="25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69540</v>
      </c>
      <c r="K456" s="209">
        <f>K242</f>
        <v>7670</v>
      </c>
      <c r="L456" s="209">
        <f>L242</f>
        <v>1142380</v>
      </c>
      <c r="M456" s="210"/>
      <c r="O456" s="25">
        <f t="shared" si="83"/>
        <v>263</v>
      </c>
      <c r="Q456" s="25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81782</v>
      </c>
      <c r="K457" s="209">
        <f>K265</f>
        <v>8714</v>
      </c>
      <c r="L457" s="209">
        <f>L265</f>
        <v>1254232</v>
      </c>
      <c r="M457" s="210"/>
      <c r="O457" s="25">
        <f t="shared" si="83"/>
        <v>286</v>
      </c>
      <c r="Q457" s="25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204585</v>
      </c>
      <c r="K462" s="209">
        <f>K17</f>
        <v>369185</v>
      </c>
      <c r="L462" s="209">
        <f>L17</f>
        <v>3316150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150350</v>
      </c>
      <c r="K463" s="209">
        <f>K40</f>
        <v>267642</v>
      </c>
      <c r="L463" s="209">
        <f>L40</f>
        <v>3431873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188331</v>
      </c>
      <c r="K464" s="209">
        <f>K63</f>
        <v>321609</v>
      </c>
      <c r="L464" s="209">
        <f>L63</f>
        <v>4745416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165638</v>
      </c>
      <c r="K465" s="209">
        <f>K86</f>
        <v>284877</v>
      </c>
      <c r="L465" s="209">
        <f>L86</f>
        <v>4036905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172143</v>
      </c>
      <c r="K466" s="209">
        <f>K109</f>
        <v>310024</v>
      </c>
      <c r="L466" s="209">
        <f>L109</f>
        <v>4449266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146909</v>
      </c>
      <c r="K467" s="209">
        <f>K132</f>
        <v>228322</v>
      </c>
      <c r="L467" s="209">
        <f>L132</f>
        <v>4461578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63939</v>
      </c>
      <c r="K468" s="209">
        <f>K155</f>
        <v>94138</v>
      </c>
      <c r="L468" s="209">
        <f>L155</f>
        <v>1365968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113178</v>
      </c>
      <c r="K469" s="209">
        <f>K178</f>
        <v>158667</v>
      </c>
      <c r="L469" s="209">
        <f>L178</f>
        <v>3261802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121053</v>
      </c>
      <c r="K470" s="209">
        <f>K201</f>
        <v>206772</v>
      </c>
      <c r="L470" s="209">
        <f>L201</f>
        <v>3598031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143038</v>
      </c>
      <c r="K471" s="209">
        <f>K224</f>
        <v>221035</v>
      </c>
      <c r="L471" s="209">
        <f>L224</f>
        <v>4071544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122216</v>
      </c>
      <c r="K472" s="209">
        <f>K247</f>
        <v>210299</v>
      </c>
      <c r="L472" s="209">
        <f>L247</f>
        <v>3549549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127328</v>
      </c>
      <c r="K473" s="209">
        <f>K270</f>
        <v>191281</v>
      </c>
      <c r="L473" s="209">
        <f>L270</f>
        <v>3677723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278633</v>
      </c>
      <c r="K478" s="209">
        <f>K18</f>
        <v>377019</v>
      </c>
      <c r="L478" s="209">
        <f>L18</f>
        <v>4471377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219297</v>
      </c>
      <c r="K479" s="209">
        <f>K41</f>
        <v>275007</v>
      </c>
      <c r="L479" s="209">
        <f>L41</f>
        <v>4489920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253897</v>
      </c>
      <c r="K480" s="209">
        <f>K64</f>
        <v>328558</v>
      </c>
      <c r="L480" s="209">
        <f>L64</f>
        <v>5842675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241692</v>
      </c>
      <c r="K481" s="209">
        <f>K87</f>
        <v>293070</v>
      </c>
      <c r="L481" s="209">
        <f>L87</f>
        <v>5157770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250789</v>
      </c>
      <c r="K482" s="209">
        <f>K110</f>
        <v>318426</v>
      </c>
      <c r="L482" s="209">
        <f>L110</f>
        <v>5600582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222503</v>
      </c>
      <c r="K483" s="209">
        <f>K133</f>
        <v>236583</v>
      </c>
      <c r="L483" s="209">
        <f>L133</f>
        <v>5550769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135818</v>
      </c>
      <c r="K484" s="209">
        <f>K156</f>
        <v>101929</v>
      </c>
      <c r="L484" s="209">
        <f>L156</f>
        <v>2374177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180192</v>
      </c>
      <c r="K485" s="209">
        <f>K179</f>
        <v>166157</v>
      </c>
      <c r="L485" s="209">
        <f>L179</f>
        <v>4286268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192646</v>
      </c>
      <c r="K486" s="209">
        <f>K202</f>
        <v>226939</v>
      </c>
      <c r="L486" s="209">
        <f>L202</f>
        <v>4742572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208212</v>
      </c>
      <c r="K487" s="209">
        <f>K225</f>
        <v>228017</v>
      </c>
      <c r="L487" s="209">
        <f>L225</f>
        <v>5088624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191756</v>
      </c>
      <c r="K488" s="209">
        <f>K248</f>
        <v>217969</v>
      </c>
      <c r="L488" s="209">
        <f>L248</f>
        <v>4691929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209110</v>
      </c>
      <c r="K489" s="209">
        <f>K271</f>
        <v>199995</v>
      </c>
      <c r="L489" s="209">
        <f>L271</f>
        <v>4931955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0" type="noConversion"/>
  <printOptions horizontalCentered="1"/>
  <pageMargins left="0.18" right="0.16" top="2.0299999999999998" bottom="0.54" header="0.6" footer="0.36"/>
  <pageSetup scale="68" orientation="landscape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5" manualBreakCount="15">
    <brk id="23" max="15" man="1"/>
    <brk id="46" max="15" man="1"/>
    <brk id="69" max="15" man="1"/>
    <brk id="92" max="15" man="1"/>
    <brk id="115" max="15" man="1"/>
    <brk id="138" max="15" man="1"/>
    <brk id="161" max="15" man="1"/>
    <brk id="184" max="15" man="1"/>
    <brk id="207" max="15" man="1"/>
    <brk id="230" max="15" man="1"/>
    <brk id="253" max="15" man="1"/>
    <brk id="276" max="15" man="1"/>
    <brk id="299" max="15" man="1"/>
    <brk id="340" max="15" man="1"/>
    <brk id="384" max="15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AF5D-6228-47D2-B2A2-554E6606014D}">
  <sheetPr>
    <tabColor theme="0"/>
  </sheetPr>
  <dimension ref="A1:S490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1.85546875" style="25" customWidth="1"/>
    <col min="4" max="5" width="8.5703125" style="25" customWidth="1"/>
    <col min="6" max="6" width="9.28515625" style="25" bestFit="1" customWidth="1"/>
    <col min="7" max="7" width="7.42578125" style="25" customWidth="1"/>
    <col min="8" max="8" width="10" style="25" customWidth="1"/>
    <col min="9" max="9" width="7.28515625" style="25" customWidth="1"/>
    <col min="10" max="10" width="10.85546875" style="25" bestFit="1" customWidth="1"/>
    <col min="11" max="11" width="11" style="25" bestFit="1" customWidth="1"/>
    <col min="12" max="12" width="11.8554687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s="11" customFormat="1" ht="23.25" x14ac:dyDescent="0.35">
      <c r="A1" s="120">
        <v>37990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</row>
    <row r="2" spans="1:16" s="11" customFormat="1" ht="18.75" customHeight="1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</row>
    <row r="3" spans="1:16" s="11" customFormat="1" ht="12.75" customHeight="1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7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</row>
    <row r="4" spans="1:16" s="11" customFormat="1" ht="18.75" customHeight="1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145">
        <f t="shared" ref="I4:I11" si="0">SUM(D4:H4)</f>
        <v>2</v>
      </c>
      <c r="J4" s="48">
        <v>845</v>
      </c>
      <c r="K4" s="48">
        <v>78</v>
      </c>
      <c r="L4" s="48">
        <v>96329</v>
      </c>
      <c r="M4" s="49"/>
      <c r="N4" s="50">
        <f>'2003'!N381+(J4/1000)</f>
        <v>18477.522000000012</v>
      </c>
      <c r="O4" s="50">
        <f>'2003'!O381+(K4/1000)</f>
        <v>1827.5370000000005</v>
      </c>
      <c r="P4" s="51"/>
    </row>
    <row r="5" spans="1:16" s="11" customFormat="1" ht="14.25" customHeight="1" x14ac:dyDescent="0.2">
      <c r="A5" s="42" t="s">
        <v>106</v>
      </c>
      <c r="B5" s="43"/>
      <c r="C5" s="44"/>
      <c r="D5" s="45">
        <v>4</v>
      </c>
      <c r="E5" s="46">
        <v>0</v>
      </c>
      <c r="F5" s="46">
        <v>2</v>
      </c>
      <c r="G5" s="46">
        <v>0</v>
      </c>
      <c r="H5" s="46">
        <v>2</v>
      </c>
      <c r="I5" s="47">
        <f t="shared" si="0"/>
        <v>8</v>
      </c>
      <c r="J5" s="48">
        <v>24849</v>
      </c>
      <c r="K5" s="48">
        <v>2215</v>
      </c>
      <c r="L5" s="48">
        <v>399040</v>
      </c>
      <c r="M5" s="52"/>
      <c r="N5" s="50">
        <f>'2003'!N383+(J5/1000)</f>
        <v>46045.715000000004</v>
      </c>
      <c r="O5" s="50">
        <f>'2003'!O383+(K5/1000)</f>
        <v>3650.6650000000018</v>
      </c>
      <c r="P5" s="53"/>
    </row>
    <row r="6" spans="1:16" s="11" customFormat="1" ht="14.25" customHeight="1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74</v>
      </c>
      <c r="K6" s="48">
        <v>0</v>
      </c>
      <c r="L6" s="48">
        <v>0</v>
      </c>
      <c r="M6" s="52"/>
      <c r="N6" s="50">
        <f>'2003'!N384+(J6/1000)</f>
        <v>291.77299999999997</v>
      </c>
      <c r="O6" s="50">
        <f>'2003'!O384+(K6/1000)</f>
        <v>0</v>
      </c>
      <c r="P6" s="53"/>
    </row>
    <row r="7" spans="1:16" s="11" customFormat="1" ht="14.25" customHeight="1" x14ac:dyDescent="0.2">
      <c r="A7" s="42" t="s">
        <v>107</v>
      </c>
      <c r="B7" s="43"/>
      <c r="C7" s="44"/>
      <c r="D7" s="45">
        <v>4</v>
      </c>
      <c r="E7" s="46">
        <v>0</v>
      </c>
      <c r="F7" s="46">
        <v>2</v>
      </c>
      <c r="G7" s="46">
        <v>0</v>
      </c>
      <c r="H7" s="46">
        <v>3</v>
      </c>
      <c r="I7" s="47">
        <f t="shared" si="0"/>
        <v>9</v>
      </c>
      <c r="J7" s="48">
        <v>12715</v>
      </c>
      <c r="K7" s="48">
        <v>1375</v>
      </c>
      <c r="L7" s="48">
        <v>213172</v>
      </c>
      <c r="M7" s="52"/>
      <c r="N7" s="50">
        <f>'2003'!N385+(J7/1000)</f>
        <v>12351.992000000002</v>
      </c>
      <c r="O7" s="50">
        <f>'2003'!O385+(K7/1000)</f>
        <v>1046.7779999999993</v>
      </c>
      <c r="P7" s="53"/>
    </row>
    <row r="8" spans="1:16" s="11" customFormat="1" ht="14.25" customHeight="1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3149</v>
      </c>
      <c r="K8" s="48">
        <v>384</v>
      </c>
      <c r="L8" s="48">
        <v>92706</v>
      </c>
      <c r="M8" s="52"/>
      <c r="N8" s="50">
        <f>'2003'!N386+(J8/1000)</f>
        <v>5782.0660000000016</v>
      </c>
      <c r="O8" s="50">
        <f>'2003'!O386+(K8/1000)</f>
        <v>597.77199999999993</v>
      </c>
      <c r="P8" s="53"/>
    </row>
    <row r="9" spans="1:16" s="11" customFormat="1" ht="14.25" customHeight="1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'2003'!N387+(J9/1000)</f>
        <v>1518.1</v>
      </c>
      <c r="O9" s="50">
        <f>'2003'!O387+(K9/1000)</f>
        <v>10</v>
      </c>
      <c r="P9" s="53"/>
    </row>
    <row r="10" spans="1:16" s="11" customFormat="1" ht="14.25" customHeight="1" x14ac:dyDescent="0.2">
      <c r="A10" s="42" t="s">
        <v>110</v>
      </c>
      <c r="B10" s="43"/>
      <c r="C10" s="44"/>
      <c r="D10" s="45">
        <v>6</v>
      </c>
      <c r="E10" s="46">
        <v>0</v>
      </c>
      <c r="F10" s="46">
        <v>1</v>
      </c>
      <c r="G10" s="46">
        <v>0</v>
      </c>
      <c r="H10" s="46">
        <v>3</v>
      </c>
      <c r="I10" s="47">
        <f t="shared" si="0"/>
        <v>10</v>
      </c>
      <c r="J10" s="48">
        <v>44905</v>
      </c>
      <c r="K10" s="48">
        <v>5738</v>
      </c>
      <c r="L10" s="48">
        <v>393238</v>
      </c>
      <c r="M10" s="52"/>
      <c r="N10" s="50">
        <f>'2003'!N388+(J10/1000)</f>
        <v>16238.437000000005</v>
      </c>
      <c r="O10" s="50">
        <f>'2003'!O388+(K10/1000)</f>
        <v>1967.615</v>
      </c>
      <c r="P10" s="53"/>
    </row>
    <row r="11" spans="1:16" s="11" customFormat="1" ht="14.25" customHeight="1" x14ac:dyDescent="0.2">
      <c r="A11" s="42" t="s">
        <v>111</v>
      </c>
      <c r="B11" s="43"/>
      <c r="C11" s="44"/>
      <c r="D11" s="45">
        <v>4</v>
      </c>
      <c r="E11" s="46">
        <v>0</v>
      </c>
      <c r="F11" s="46">
        <v>0</v>
      </c>
      <c r="G11" s="46">
        <v>0</v>
      </c>
      <c r="H11" s="46">
        <v>0</v>
      </c>
      <c r="I11" s="55">
        <f t="shared" si="0"/>
        <v>4</v>
      </c>
      <c r="J11" s="48">
        <v>2803</v>
      </c>
      <c r="K11" s="56">
        <v>0</v>
      </c>
      <c r="L11" s="56">
        <v>3303</v>
      </c>
      <c r="M11" s="57"/>
      <c r="N11" s="50">
        <f>'2003'!N389+(J11/1000)</f>
        <v>1304.681</v>
      </c>
      <c r="O11" s="50">
        <f>'2003'!O389+(K11/1000)</f>
        <v>0.29799999999999999</v>
      </c>
      <c r="P11" s="58"/>
    </row>
    <row r="12" spans="1:16" s="232" customFormat="1" ht="27.75" customHeight="1" x14ac:dyDescent="0.2">
      <c r="A12" s="59"/>
      <c r="B12" s="60"/>
      <c r="C12" s="61" t="s">
        <v>77</v>
      </c>
      <c r="D12" s="62">
        <f t="shared" ref="D12:L12" si="1">SUM(D4:D11)</f>
        <v>21</v>
      </c>
      <c r="E12" s="62">
        <f t="shared" si="1"/>
        <v>0</v>
      </c>
      <c r="F12" s="62">
        <f t="shared" si="1"/>
        <v>8</v>
      </c>
      <c r="G12" s="62">
        <f t="shared" si="1"/>
        <v>1</v>
      </c>
      <c r="H12" s="62">
        <f t="shared" si="1"/>
        <v>8</v>
      </c>
      <c r="I12" s="85">
        <f t="shared" si="1"/>
        <v>38</v>
      </c>
      <c r="J12" s="64">
        <f t="shared" si="1"/>
        <v>89340</v>
      </c>
      <c r="K12" s="65">
        <f t="shared" si="1"/>
        <v>9790</v>
      </c>
      <c r="L12" s="66">
        <f t="shared" si="1"/>
        <v>1197788</v>
      </c>
      <c r="M12" s="67"/>
      <c r="N12" s="68">
        <f>SUM(N4:N11)</f>
        <v>102010.28600000004</v>
      </c>
      <c r="O12" s="69">
        <f>SUM(O4:O11)</f>
        <v>9100.6650000000027</v>
      </c>
      <c r="P12" s="70"/>
    </row>
    <row r="13" spans="1:16" s="11" customFormat="1" ht="18.75" customHeight="1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146"/>
      <c r="K13" s="77"/>
      <c r="L13" s="77"/>
      <c r="M13" s="50"/>
      <c r="N13" s="83"/>
      <c r="O13" s="50"/>
      <c r="P13" s="53"/>
    </row>
    <row r="14" spans="1:16" s="11" customFormat="1" ht="14.25" customHeight="1" x14ac:dyDescent="0.2">
      <c r="A14" s="79" t="s">
        <v>112</v>
      </c>
      <c r="B14" s="80"/>
      <c r="C14" s="81"/>
      <c r="D14" s="45">
        <v>31</v>
      </c>
      <c r="E14" s="46">
        <v>34</v>
      </c>
      <c r="F14" s="46">
        <v>8</v>
      </c>
      <c r="G14" s="46">
        <v>45</v>
      </c>
      <c r="H14" s="46">
        <v>0</v>
      </c>
      <c r="I14" s="47">
        <f>SUM(D14:H14)</f>
        <v>118</v>
      </c>
      <c r="J14" s="230">
        <v>200905</v>
      </c>
      <c r="K14" s="82">
        <v>312682</v>
      </c>
      <c r="L14" s="82">
        <v>3743688</v>
      </c>
      <c r="M14" s="50"/>
      <c r="N14" s="83">
        <f>'2003'!N394+(J14/1000)</f>
        <v>413955.31600000017</v>
      </c>
      <c r="O14" s="50">
        <f>'2003'!O394+(K14/1000)</f>
        <v>548896.09500000044</v>
      </c>
      <c r="P14" s="53"/>
    </row>
    <row r="15" spans="1:16" s="11" customFormat="1" ht="14.25" customHeight="1" x14ac:dyDescent="0.2">
      <c r="A15" s="79" t="s">
        <v>113</v>
      </c>
      <c r="B15" s="80"/>
      <c r="C15" s="81"/>
      <c r="D15" s="45">
        <v>0</v>
      </c>
      <c r="E15" s="46">
        <v>1</v>
      </c>
      <c r="F15" s="46">
        <v>1</v>
      </c>
      <c r="G15" s="46">
        <v>21</v>
      </c>
      <c r="H15" s="46">
        <v>1</v>
      </c>
      <c r="I15" s="47">
        <f>SUM(D15:H15)</f>
        <v>24</v>
      </c>
      <c r="J15" s="230">
        <v>0</v>
      </c>
      <c r="K15" s="82">
        <v>0</v>
      </c>
      <c r="L15" s="82">
        <v>0</v>
      </c>
      <c r="M15" s="50"/>
      <c r="N15" s="83">
        <f>'2003'!N395+(J15/1000)</f>
        <v>58135.527999999991</v>
      </c>
      <c r="O15" s="50">
        <f>'2003'!O395+(K15/1000)</f>
        <v>60843.037000000004</v>
      </c>
      <c r="P15" s="53"/>
    </row>
    <row r="16" spans="1:16" s="11" customFormat="1" ht="14.25" customHeight="1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31">
        <v>0</v>
      </c>
      <c r="K16" s="219">
        <v>0</v>
      </c>
      <c r="L16" s="219">
        <v>0</v>
      </c>
      <c r="M16" s="147"/>
      <c r="N16" s="220">
        <f>'2003'!N396+(J16/1000)</f>
        <v>440.18699999999995</v>
      </c>
      <c r="O16" s="50">
        <f>'2003'!O396+(K16/1000)</f>
        <v>162.18400000000008</v>
      </c>
      <c r="P16" s="58"/>
    </row>
    <row r="17" spans="1:16" s="232" customFormat="1" ht="30" customHeight="1" x14ac:dyDescent="0.2">
      <c r="A17" s="59"/>
      <c r="B17" s="60"/>
      <c r="C17" s="61" t="s">
        <v>78</v>
      </c>
      <c r="D17" s="84">
        <f t="shared" ref="D17:L17" si="2">SUM(D14:D16)</f>
        <v>31</v>
      </c>
      <c r="E17" s="62">
        <f t="shared" si="2"/>
        <v>35</v>
      </c>
      <c r="F17" s="62">
        <f t="shared" si="2"/>
        <v>9</v>
      </c>
      <c r="G17" s="62">
        <f t="shared" si="2"/>
        <v>69</v>
      </c>
      <c r="H17" s="62">
        <f t="shared" si="2"/>
        <v>1</v>
      </c>
      <c r="I17" s="85">
        <f t="shared" si="2"/>
        <v>145</v>
      </c>
      <c r="J17" s="64">
        <f t="shared" si="2"/>
        <v>200905</v>
      </c>
      <c r="K17" s="65">
        <f t="shared" si="2"/>
        <v>312682</v>
      </c>
      <c r="L17" s="66">
        <f t="shared" si="2"/>
        <v>3743688</v>
      </c>
      <c r="M17" s="67"/>
      <c r="N17" s="221">
        <f>SUM(N14:N16)</f>
        <v>472531.03100000013</v>
      </c>
      <c r="O17" s="69">
        <f>SUM(O14:O16)</f>
        <v>609901.31600000046</v>
      </c>
      <c r="P17" s="70"/>
    </row>
    <row r="18" spans="1:16" s="232" customFormat="1" ht="31.5" customHeight="1" x14ac:dyDescent="0.2">
      <c r="A18" s="86"/>
      <c r="B18" s="87" t="s">
        <v>79</v>
      </c>
      <c r="C18" s="88"/>
      <c r="D18" s="90">
        <f>D12+D17</f>
        <v>52</v>
      </c>
      <c r="E18" s="90">
        <f t="shared" ref="E18:L18" si="3">E12+E17</f>
        <v>35</v>
      </c>
      <c r="F18" s="90">
        <f>F12+F17</f>
        <v>17</v>
      </c>
      <c r="G18" s="90">
        <f t="shared" si="3"/>
        <v>70</v>
      </c>
      <c r="H18" s="90">
        <f>H12+H17</f>
        <v>9</v>
      </c>
      <c r="I18" s="91">
        <f t="shared" si="3"/>
        <v>183</v>
      </c>
      <c r="J18" s="92">
        <f>J12+J17</f>
        <v>290245</v>
      </c>
      <c r="K18" s="93">
        <f>K12+K17</f>
        <v>322472</v>
      </c>
      <c r="L18" s="93">
        <f t="shared" si="3"/>
        <v>4941476</v>
      </c>
      <c r="M18" s="94"/>
      <c r="N18" s="95">
        <f>N12+N17</f>
        <v>574541.31700000016</v>
      </c>
      <c r="O18" s="94">
        <f>O12+O17</f>
        <v>619001.98100000049</v>
      </c>
      <c r="P18" s="96"/>
    </row>
    <row r="19" spans="1:16" s="11" customFormat="1" ht="27.75" customHeight="1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</row>
    <row r="20" spans="1:16" s="11" customFormat="1" ht="27.75" customHeight="1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</row>
    <row r="21" spans="1:16" s="11" customFormat="1" ht="21.75" customHeight="1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</row>
    <row r="22" spans="1:16" s="11" customFormat="1" ht="21.75" customHeight="1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</row>
    <row r="23" spans="1:16" s="11" customFormat="1" ht="24.75" customHeight="1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592000.31700000016</v>
      </c>
      <c r="O23" s="121">
        <f>O18+O19</f>
        <v>624981.98100000049</v>
      </c>
      <c r="P23" s="119"/>
    </row>
    <row r="24" spans="1:16" s="11" customFormat="1" ht="23.25" x14ac:dyDescent="0.35">
      <c r="A24" s="120">
        <f>A1+31</f>
        <v>38021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</row>
    <row r="25" spans="1:16" s="11" customFormat="1" ht="18.75" customHeight="1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</row>
    <row r="26" spans="1:16" s="11" customFormat="1" ht="12.75" customHeight="1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</row>
    <row r="27" spans="1:16" s="11" customFormat="1" ht="18.75" customHeight="1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145">
        <f t="shared" ref="I27:I33" si="4">SUM(D27:H27)</f>
        <v>2</v>
      </c>
      <c r="J27" s="48">
        <v>909</v>
      </c>
      <c r="K27" s="48">
        <v>84</v>
      </c>
      <c r="L27" s="48">
        <v>87855</v>
      </c>
      <c r="M27" s="49"/>
      <c r="N27" s="50">
        <f>N4+(J27/1000)</f>
        <v>18478.431000000011</v>
      </c>
      <c r="O27" s="50">
        <f>O4+(K27/1000)</f>
        <v>1827.6210000000005</v>
      </c>
      <c r="P27" s="51"/>
    </row>
    <row r="28" spans="1:16" s="11" customFormat="1" ht="14.25" customHeight="1" x14ac:dyDescent="0.2">
      <c r="A28" s="42" t="s">
        <v>106</v>
      </c>
      <c r="B28" s="43"/>
      <c r="C28" s="44"/>
      <c r="D28" s="45">
        <v>5</v>
      </c>
      <c r="E28" s="46">
        <v>0</v>
      </c>
      <c r="F28" s="46">
        <v>2</v>
      </c>
      <c r="G28" s="46">
        <v>0</v>
      </c>
      <c r="H28" s="46">
        <v>2</v>
      </c>
      <c r="I28" s="47">
        <f t="shared" si="4"/>
        <v>9</v>
      </c>
      <c r="J28" s="48">
        <v>23106</v>
      </c>
      <c r="K28" s="48">
        <v>1983</v>
      </c>
      <c r="L28" s="48">
        <v>349384</v>
      </c>
      <c r="M28" s="52"/>
      <c r="N28" s="50">
        <f t="shared" ref="N28:O34" si="5">N5+(J28/1000)</f>
        <v>46068.821000000004</v>
      </c>
      <c r="O28" s="50">
        <f t="shared" si="5"/>
        <v>3652.648000000002</v>
      </c>
      <c r="P28" s="53"/>
    </row>
    <row r="29" spans="1:16" s="11" customFormat="1" ht="14.25" customHeight="1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42</v>
      </c>
      <c r="K29" s="48">
        <v>0</v>
      </c>
      <c r="L29" s="48">
        <v>0</v>
      </c>
      <c r="M29" s="52"/>
      <c r="N29" s="50">
        <f t="shared" si="5"/>
        <v>291.81499999999994</v>
      </c>
      <c r="O29" s="50">
        <f t="shared" si="5"/>
        <v>0</v>
      </c>
      <c r="P29" s="53"/>
    </row>
    <row r="30" spans="1:16" s="11" customFormat="1" ht="14.25" customHeight="1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2</v>
      </c>
      <c r="G30" s="46">
        <v>1</v>
      </c>
      <c r="H30" s="46">
        <v>3</v>
      </c>
      <c r="I30" s="47">
        <f t="shared" si="4"/>
        <v>9</v>
      </c>
      <c r="J30" s="48">
        <v>11210</v>
      </c>
      <c r="K30" s="48">
        <v>1208</v>
      </c>
      <c r="L30" s="48">
        <v>180247</v>
      </c>
      <c r="M30" s="52"/>
      <c r="N30" s="50">
        <f t="shared" si="5"/>
        <v>12363.202000000001</v>
      </c>
      <c r="O30" s="50">
        <f t="shared" si="5"/>
        <v>1047.9859999999994</v>
      </c>
      <c r="P30" s="53"/>
    </row>
    <row r="31" spans="1:16" s="11" customFormat="1" ht="14.25" customHeight="1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2938</v>
      </c>
      <c r="K31" s="48">
        <v>358</v>
      </c>
      <c r="L31" s="48">
        <v>86582</v>
      </c>
      <c r="M31" s="52"/>
      <c r="N31" s="50">
        <f t="shared" si="5"/>
        <v>5785.0040000000017</v>
      </c>
      <c r="O31" s="50">
        <f t="shared" si="5"/>
        <v>598.12999999999988</v>
      </c>
      <c r="P31" s="53"/>
    </row>
    <row r="32" spans="1:16" s="11" customFormat="1" ht="14.25" customHeight="1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</row>
    <row r="33" spans="1:16" s="11" customFormat="1" ht="14.25" customHeight="1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1</v>
      </c>
      <c r="H33" s="46">
        <v>3</v>
      </c>
      <c r="I33" s="47">
        <f t="shared" si="4"/>
        <v>10</v>
      </c>
      <c r="J33" s="48">
        <v>41985</v>
      </c>
      <c r="K33" s="48">
        <v>5368</v>
      </c>
      <c r="L33" s="48">
        <v>362378</v>
      </c>
      <c r="M33" s="52"/>
      <c r="N33" s="50">
        <f t="shared" si="5"/>
        <v>16280.422000000006</v>
      </c>
      <c r="O33" s="50">
        <f t="shared" si="5"/>
        <v>1972.9829999999999</v>
      </c>
      <c r="P33" s="53"/>
    </row>
    <row r="34" spans="1:16" s="11" customFormat="1" ht="14.25" customHeight="1" x14ac:dyDescent="0.2">
      <c r="A34" s="42" t="s">
        <v>111</v>
      </c>
      <c r="B34" s="43"/>
      <c r="C34" s="44"/>
      <c r="D34" s="45">
        <v>4</v>
      </c>
      <c r="E34" s="46">
        <v>0</v>
      </c>
      <c r="F34" s="46">
        <v>0</v>
      </c>
      <c r="G34" s="46">
        <v>0</v>
      </c>
      <c r="H34" s="46">
        <v>0</v>
      </c>
      <c r="I34" s="55">
        <f>SUM(D34:H34)</f>
        <v>4</v>
      </c>
      <c r="J34" s="48">
        <v>4406</v>
      </c>
      <c r="K34" s="56">
        <v>0</v>
      </c>
      <c r="L34" s="56">
        <v>8074</v>
      </c>
      <c r="M34" s="57"/>
      <c r="N34" s="50">
        <f t="shared" si="5"/>
        <v>1309.087</v>
      </c>
      <c r="O34" s="50">
        <f t="shared" si="5"/>
        <v>0.29799999999999999</v>
      </c>
      <c r="P34" s="58"/>
    </row>
    <row r="35" spans="1:16" s="232" customFormat="1" ht="27.75" customHeight="1" x14ac:dyDescent="0.2">
      <c r="A35" s="59"/>
      <c r="B35" s="60"/>
      <c r="C35" s="61" t="s">
        <v>77</v>
      </c>
      <c r="D35" s="62">
        <f>SUM(D27:D34)</f>
        <v>20</v>
      </c>
      <c r="E35" s="62">
        <f t="shared" ref="E35:L35" si="6">SUM(E27:E34)</f>
        <v>0</v>
      </c>
      <c r="F35" s="62">
        <f t="shared" si="6"/>
        <v>8</v>
      </c>
      <c r="G35" s="62">
        <f t="shared" si="6"/>
        <v>3</v>
      </c>
      <c r="H35" s="62">
        <f t="shared" si="6"/>
        <v>8</v>
      </c>
      <c r="I35" s="85">
        <f t="shared" si="6"/>
        <v>39</v>
      </c>
      <c r="J35" s="64">
        <f t="shared" si="6"/>
        <v>84596</v>
      </c>
      <c r="K35" s="65">
        <f t="shared" si="6"/>
        <v>9001</v>
      </c>
      <c r="L35" s="66">
        <f t="shared" si="6"/>
        <v>1074520</v>
      </c>
      <c r="M35" s="67"/>
      <c r="N35" s="68">
        <f>SUM(N27:N34)</f>
        <v>102094.88200000003</v>
      </c>
      <c r="O35" s="69">
        <f>SUM(O27:O34)</f>
        <v>9109.6660000000011</v>
      </c>
      <c r="P35" s="70"/>
    </row>
    <row r="36" spans="1:16" s="11" customFormat="1" ht="18.75" customHeight="1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</row>
    <row r="37" spans="1:16" s="11" customFormat="1" ht="14.25" customHeight="1" x14ac:dyDescent="0.2">
      <c r="A37" s="79" t="s">
        <v>112</v>
      </c>
      <c r="B37" s="80"/>
      <c r="C37" s="81"/>
      <c r="D37" s="45">
        <v>32</v>
      </c>
      <c r="E37" s="46">
        <v>24</v>
      </c>
      <c r="F37" s="46">
        <v>8</v>
      </c>
      <c r="G37" s="46">
        <v>39</v>
      </c>
      <c r="H37" s="46">
        <v>0</v>
      </c>
      <c r="I37" s="47">
        <f>SUM(D37:H37)</f>
        <v>103</v>
      </c>
      <c r="J37" s="230">
        <v>175214</v>
      </c>
      <c r="K37" s="82">
        <v>298687</v>
      </c>
      <c r="L37" s="82">
        <v>3617032</v>
      </c>
      <c r="M37" s="50"/>
      <c r="N37" s="83">
        <f t="shared" ref="N37:O39" si="7">N14+(J37/1000)</f>
        <v>414130.53000000014</v>
      </c>
      <c r="O37" s="50">
        <f t="shared" si="7"/>
        <v>549194.78200000047</v>
      </c>
      <c r="P37" s="53"/>
    </row>
    <row r="38" spans="1:16" s="11" customFormat="1" ht="14.25" customHeight="1" x14ac:dyDescent="0.2">
      <c r="A38" s="79" t="s">
        <v>113</v>
      </c>
      <c r="B38" s="80"/>
      <c r="C38" s="81"/>
      <c r="D38" s="45">
        <v>0</v>
      </c>
      <c r="E38" s="46">
        <v>11</v>
      </c>
      <c r="F38" s="46">
        <v>1</v>
      </c>
      <c r="G38" s="46">
        <v>11</v>
      </c>
      <c r="H38" s="46">
        <v>1</v>
      </c>
      <c r="I38" s="47">
        <f>SUM(D38:H38)</f>
        <v>24</v>
      </c>
      <c r="J38" s="230">
        <v>0</v>
      </c>
      <c r="K38" s="82">
        <v>0</v>
      </c>
      <c r="L38" s="82">
        <v>0</v>
      </c>
      <c r="M38" s="50"/>
      <c r="N38" s="83">
        <f t="shared" si="7"/>
        <v>58135.527999999991</v>
      </c>
      <c r="O38" s="50">
        <f t="shared" si="7"/>
        <v>60843.037000000004</v>
      </c>
      <c r="P38" s="53"/>
    </row>
    <row r="39" spans="1:16" s="11" customFormat="1" ht="14.25" customHeight="1" x14ac:dyDescent="0.2">
      <c r="A39" s="79" t="s">
        <v>116</v>
      </c>
      <c r="B39" s="80"/>
      <c r="C39" s="81"/>
      <c r="D39" s="45">
        <v>1</v>
      </c>
      <c r="E39" s="46">
        <v>0</v>
      </c>
      <c r="F39" s="46">
        <v>0</v>
      </c>
      <c r="G39" s="46">
        <v>2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211</v>
      </c>
      <c r="M39" s="147"/>
      <c r="N39" s="220">
        <f t="shared" si="7"/>
        <v>440.18699999999995</v>
      </c>
      <c r="O39" s="50">
        <f t="shared" si="7"/>
        <v>162.18400000000008</v>
      </c>
      <c r="P39" s="58"/>
    </row>
    <row r="40" spans="1:16" s="232" customFormat="1" ht="30" customHeight="1" x14ac:dyDescent="0.2">
      <c r="A40" s="59"/>
      <c r="B40" s="60"/>
      <c r="C40" s="61" t="s">
        <v>78</v>
      </c>
      <c r="D40" s="84">
        <f t="shared" ref="D40:L40" si="8">SUM(D37:D39)</f>
        <v>33</v>
      </c>
      <c r="E40" s="62">
        <f t="shared" si="8"/>
        <v>35</v>
      </c>
      <c r="F40" s="62">
        <f t="shared" si="8"/>
        <v>9</v>
      </c>
      <c r="G40" s="62">
        <f t="shared" si="8"/>
        <v>52</v>
      </c>
      <c r="H40" s="62">
        <f t="shared" si="8"/>
        <v>1</v>
      </c>
      <c r="I40" s="85">
        <f t="shared" si="8"/>
        <v>130</v>
      </c>
      <c r="J40" s="64">
        <f t="shared" si="8"/>
        <v>175214</v>
      </c>
      <c r="K40" s="65">
        <f t="shared" si="8"/>
        <v>298687</v>
      </c>
      <c r="L40" s="66">
        <f t="shared" si="8"/>
        <v>3617243</v>
      </c>
      <c r="M40" s="67"/>
      <c r="N40" s="221">
        <f>SUM(N37:N39)</f>
        <v>472706.24500000011</v>
      </c>
      <c r="O40" s="69">
        <f>SUM(O37:O39)</f>
        <v>610200.00300000049</v>
      </c>
      <c r="P40" s="70"/>
    </row>
    <row r="41" spans="1:16" s="232" customFormat="1" ht="31.5" customHeight="1" x14ac:dyDescent="0.2">
      <c r="A41" s="86"/>
      <c r="B41" s="87" t="s">
        <v>79</v>
      </c>
      <c r="C41" s="88"/>
      <c r="D41" s="90">
        <f t="shared" ref="D41:L41" si="9">D35+D40</f>
        <v>53</v>
      </c>
      <c r="E41" s="90">
        <f t="shared" si="9"/>
        <v>35</v>
      </c>
      <c r="F41" s="90">
        <f t="shared" si="9"/>
        <v>17</v>
      </c>
      <c r="G41" s="90">
        <f t="shared" si="9"/>
        <v>55</v>
      </c>
      <c r="H41" s="90">
        <f t="shared" si="9"/>
        <v>9</v>
      </c>
      <c r="I41" s="91">
        <f t="shared" si="9"/>
        <v>169</v>
      </c>
      <c r="J41" s="92">
        <f t="shared" si="9"/>
        <v>259810</v>
      </c>
      <c r="K41" s="93">
        <f t="shared" si="9"/>
        <v>307688</v>
      </c>
      <c r="L41" s="93">
        <f t="shared" si="9"/>
        <v>4691763</v>
      </c>
      <c r="M41" s="94"/>
      <c r="N41" s="95">
        <f>N35+N40</f>
        <v>574801.12700000009</v>
      </c>
      <c r="O41" s="94">
        <f>O35+O40</f>
        <v>619309.66900000046</v>
      </c>
      <c r="P41" s="96"/>
    </row>
    <row r="42" spans="1:16" s="11" customFormat="1" ht="27.75" customHeight="1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</row>
    <row r="43" spans="1:16" s="11" customFormat="1" ht="27.75" customHeight="1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</row>
    <row r="44" spans="1:16" s="11" customFormat="1" ht="21.75" customHeight="1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</row>
    <row r="45" spans="1:16" s="11" customFormat="1" ht="21.75" customHeight="1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</row>
    <row r="46" spans="1:16" s="11" customFormat="1" ht="24.75" customHeight="1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592260.12700000009</v>
      </c>
      <c r="O46" s="121">
        <f>O41+O42</f>
        <v>625289.66900000046</v>
      </c>
      <c r="P46" s="119"/>
    </row>
    <row r="47" spans="1:16" s="11" customFormat="1" ht="23.25" x14ac:dyDescent="0.35">
      <c r="A47" s="120">
        <f>A24+31</f>
        <v>38052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</row>
    <row r="48" spans="1:16" s="11" customFormat="1" ht="18.75" customHeight="1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</row>
    <row r="49" spans="1:16" s="11" customFormat="1" ht="12.75" customHeight="1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7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</row>
    <row r="50" spans="1:16" s="11" customFormat="1" ht="18.75" customHeight="1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145">
        <f t="shared" ref="I50:I57" si="10">SUM(D50:H50)</f>
        <v>2</v>
      </c>
      <c r="J50" s="48">
        <v>993</v>
      </c>
      <c r="K50" s="48">
        <v>91</v>
      </c>
      <c r="L50" s="48">
        <v>96759</v>
      </c>
      <c r="M50" s="49"/>
      <c r="N50" s="50">
        <f t="shared" ref="N50:O57" si="11">N27+(J50/1000)</f>
        <v>18479.42400000001</v>
      </c>
      <c r="O50" s="50">
        <f t="shared" si="11"/>
        <v>1827.7120000000004</v>
      </c>
      <c r="P50" s="51"/>
    </row>
    <row r="51" spans="1:16" s="11" customFormat="1" ht="14.25" customHeight="1" x14ac:dyDescent="0.2">
      <c r="A51" s="42" t="s">
        <v>106</v>
      </c>
      <c r="B51" s="43"/>
      <c r="C51" s="44"/>
      <c r="D51" s="45">
        <v>4</v>
      </c>
      <c r="E51" s="46">
        <v>0</v>
      </c>
      <c r="F51" s="46">
        <v>2</v>
      </c>
      <c r="G51" s="46">
        <v>0</v>
      </c>
      <c r="H51" s="46">
        <v>2</v>
      </c>
      <c r="I51" s="47">
        <f t="shared" si="10"/>
        <v>8</v>
      </c>
      <c r="J51" s="48">
        <v>20304</v>
      </c>
      <c r="K51" s="48">
        <v>1804</v>
      </c>
      <c r="L51" s="48">
        <v>336019</v>
      </c>
      <c r="M51" s="52"/>
      <c r="N51" s="50">
        <f t="shared" si="11"/>
        <v>46089.125</v>
      </c>
      <c r="O51" s="50">
        <f t="shared" si="11"/>
        <v>3654.452000000002</v>
      </c>
      <c r="P51" s="53"/>
    </row>
    <row r="52" spans="1:16" s="11" customFormat="1" ht="14.25" customHeight="1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32</v>
      </c>
      <c r="K52" s="48">
        <v>0</v>
      </c>
      <c r="L52" s="48">
        <v>0</v>
      </c>
      <c r="M52" s="52"/>
      <c r="N52" s="50">
        <f t="shared" si="11"/>
        <v>291.84699999999992</v>
      </c>
      <c r="O52" s="50">
        <f t="shared" si="11"/>
        <v>0</v>
      </c>
      <c r="P52" s="53"/>
    </row>
    <row r="53" spans="1:16" s="11" customFormat="1" ht="14.25" customHeight="1" x14ac:dyDescent="0.2">
      <c r="A53" s="42" t="s">
        <v>107</v>
      </c>
      <c r="B53" s="43"/>
      <c r="C53" s="44"/>
      <c r="D53" s="45">
        <v>4</v>
      </c>
      <c r="E53" s="46">
        <v>0</v>
      </c>
      <c r="F53" s="46">
        <v>2</v>
      </c>
      <c r="G53" s="46">
        <v>0</v>
      </c>
      <c r="H53" s="46">
        <v>3</v>
      </c>
      <c r="I53" s="47">
        <f t="shared" si="10"/>
        <v>9</v>
      </c>
      <c r="J53" s="48">
        <v>11937</v>
      </c>
      <c r="K53" s="48">
        <v>1279</v>
      </c>
      <c r="L53" s="48">
        <v>231708</v>
      </c>
      <c r="M53" s="52"/>
      <c r="N53" s="50">
        <f>N30+(J53/1000)</f>
        <v>12375.139000000001</v>
      </c>
      <c r="O53" s="50">
        <f t="shared" si="11"/>
        <v>1049.2649999999994</v>
      </c>
      <c r="P53" s="53"/>
    </row>
    <row r="54" spans="1:16" s="11" customFormat="1" ht="14.25" customHeight="1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3207</v>
      </c>
      <c r="K54" s="48">
        <v>391</v>
      </c>
      <c r="L54" s="48">
        <v>87681</v>
      </c>
      <c r="M54" s="52"/>
      <c r="N54" s="50">
        <f t="shared" si="11"/>
        <v>5788.2110000000021</v>
      </c>
      <c r="O54" s="50">
        <f t="shared" si="11"/>
        <v>598.52099999999984</v>
      </c>
      <c r="P54" s="53"/>
    </row>
    <row r="55" spans="1:16" s="11" customFormat="1" ht="14.25" customHeight="1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1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>N32+(J55/1000)</f>
        <v>1518.1</v>
      </c>
      <c r="O55" s="50">
        <f t="shared" si="11"/>
        <v>10</v>
      </c>
      <c r="P55" s="53"/>
    </row>
    <row r="56" spans="1:16" s="11" customFormat="1" ht="14.25" customHeight="1" x14ac:dyDescent="0.2">
      <c r="A56" s="42" t="s">
        <v>110</v>
      </c>
      <c r="B56" s="43"/>
      <c r="C56" s="44"/>
      <c r="D56" s="45">
        <v>5</v>
      </c>
      <c r="E56" s="46">
        <v>0</v>
      </c>
      <c r="F56" s="46">
        <v>1</v>
      </c>
      <c r="G56" s="46">
        <v>1</v>
      </c>
      <c r="H56" s="46">
        <v>3</v>
      </c>
      <c r="I56" s="47">
        <f t="shared" si="10"/>
        <v>10</v>
      </c>
      <c r="J56" s="48">
        <v>43453</v>
      </c>
      <c r="K56" s="48">
        <v>5550</v>
      </c>
      <c r="L56" s="48">
        <v>384144</v>
      </c>
      <c r="M56" s="52"/>
      <c r="N56" s="50">
        <f t="shared" si="11"/>
        <v>16323.875000000005</v>
      </c>
      <c r="O56" s="50">
        <f t="shared" si="11"/>
        <v>1978.5329999999999</v>
      </c>
      <c r="P56" s="53"/>
    </row>
    <row r="57" spans="1:16" s="11" customFormat="1" ht="14.25" customHeight="1" x14ac:dyDescent="0.2">
      <c r="A57" s="42" t="s">
        <v>111</v>
      </c>
      <c r="B57" s="43"/>
      <c r="C57" s="44"/>
      <c r="D57" s="45">
        <v>3</v>
      </c>
      <c r="E57" s="46">
        <v>0</v>
      </c>
      <c r="F57" s="46">
        <v>0</v>
      </c>
      <c r="G57" s="46">
        <v>0</v>
      </c>
      <c r="H57" s="46">
        <v>0</v>
      </c>
      <c r="I57" s="55">
        <f t="shared" si="10"/>
        <v>3</v>
      </c>
      <c r="J57" s="48">
        <v>3750</v>
      </c>
      <c r="K57" s="56">
        <v>0</v>
      </c>
      <c r="L57" s="56">
        <v>7910</v>
      </c>
      <c r="M57" s="57"/>
      <c r="N57" s="50">
        <f t="shared" si="11"/>
        <v>1312.837</v>
      </c>
      <c r="O57" s="50">
        <f t="shared" si="11"/>
        <v>0.29799999999999999</v>
      </c>
      <c r="P57" s="58"/>
    </row>
    <row r="58" spans="1:16" s="232" customFormat="1" ht="27.75" customHeight="1" x14ac:dyDescent="0.2">
      <c r="A58" s="59"/>
      <c r="B58" s="60"/>
      <c r="C58" s="61" t="s">
        <v>77</v>
      </c>
      <c r="D58" s="62">
        <f t="shared" ref="D58:L58" si="12">SUM(D50:D57)</f>
        <v>19</v>
      </c>
      <c r="E58" s="62">
        <f t="shared" si="12"/>
        <v>0</v>
      </c>
      <c r="F58" s="62">
        <f t="shared" si="12"/>
        <v>8</v>
      </c>
      <c r="G58" s="62">
        <f t="shared" si="12"/>
        <v>2</v>
      </c>
      <c r="H58" s="62">
        <f t="shared" si="12"/>
        <v>8</v>
      </c>
      <c r="I58" s="85">
        <f t="shared" si="12"/>
        <v>37</v>
      </c>
      <c r="J58" s="64">
        <f t="shared" si="12"/>
        <v>83676</v>
      </c>
      <c r="K58" s="65">
        <f t="shared" si="12"/>
        <v>9115</v>
      </c>
      <c r="L58" s="66">
        <f t="shared" si="12"/>
        <v>1144221</v>
      </c>
      <c r="M58" s="67"/>
      <c r="N58" s="68">
        <f>SUM(N50:N57)</f>
        <v>102178.55800000002</v>
      </c>
      <c r="O58" s="69">
        <f>SUM(O50:O57)</f>
        <v>9118.7810000000027</v>
      </c>
      <c r="P58" s="70"/>
    </row>
    <row r="59" spans="1:16" s="11" customFormat="1" ht="18.75" customHeight="1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</row>
    <row r="60" spans="1:16" s="11" customFormat="1" ht="14.25" customHeight="1" x14ac:dyDescent="0.2">
      <c r="A60" s="79" t="s">
        <v>112</v>
      </c>
      <c r="B60" s="80"/>
      <c r="C60" s="81"/>
      <c r="D60" s="45">
        <v>33</v>
      </c>
      <c r="E60" s="46">
        <v>24</v>
      </c>
      <c r="F60" s="46">
        <v>8</v>
      </c>
      <c r="G60" s="46">
        <v>35</v>
      </c>
      <c r="H60" s="46">
        <v>0</v>
      </c>
      <c r="I60" s="47">
        <f>SUM(D60:H60)</f>
        <v>100</v>
      </c>
      <c r="J60" s="230">
        <v>175214</v>
      </c>
      <c r="K60" s="82">
        <v>298687</v>
      </c>
      <c r="L60" s="82">
        <v>3617032</v>
      </c>
      <c r="M60" s="50"/>
      <c r="N60" s="83">
        <f t="shared" ref="N60:O62" si="13">N37+(J60/1000)</f>
        <v>414305.74400000012</v>
      </c>
      <c r="O60" s="50">
        <f t="shared" si="13"/>
        <v>549493.46900000051</v>
      </c>
      <c r="P60" s="53"/>
    </row>
    <row r="61" spans="1:16" s="11" customFormat="1" ht="14.25" customHeight="1" x14ac:dyDescent="0.2">
      <c r="A61" s="79" t="s">
        <v>113</v>
      </c>
      <c r="B61" s="80"/>
      <c r="C61" s="81"/>
      <c r="D61" s="45">
        <v>5</v>
      </c>
      <c r="E61" s="46">
        <v>7</v>
      </c>
      <c r="F61" s="46">
        <v>2</v>
      </c>
      <c r="G61" s="46">
        <v>9</v>
      </c>
      <c r="H61" s="46">
        <v>1</v>
      </c>
      <c r="I61" s="47">
        <f>SUM(D61:H61)</f>
        <v>24</v>
      </c>
      <c r="J61" s="230">
        <v>0</v>
      </c>
      <c r="K61" s="82">
        <v>402</v>
      </c>
      <c r="L61" s="82">
        <v>16725</v>
      </c>
      <c r="M61" s="50"/>
      <c r="N61" s="83">
        <f t="shared" si="13"/>
        <v>58135.527999999991</v>
      </c>
      <c r="O61" s="50">
        <f t="shared" si="13"/>
        <v>60843.439000000006</v>
      </c>
      <c r="P61" s="53"/>
    </row>
    <row r="62" spans="1:16" s="11" customFormat="1" ht="14.25" customHeight="1" x14ac:dyDescent="0.2">
      <c r="A62" s="79" t="s">
        <v>116</v>
      </c>
      <c r="B62" s="80"/>
      <c r="C62" s="81"/>
      <c r="D62" s="45">
        <v>1</v>
      </c>
      <c r="E62" s="46">
        <v>0</v>
      </c>
      <c r="F62" s="46">
        <v>0</v>
      </c>
      <c r="G62" s="46">
        <v>2</v>
      </c>
      <c r="H62" s="46">
        <v>0</v>
      </c>
      <c r="I62" s="55">
        <f>SUM(D62:H62)</f>
        <v>3</v>
      </c>
      <c r="J62" s="231">
        <v>9</v>
      </c>
      <c r="K62" s="219">
        <v>0</v>
      </c>
      <c r="L62" s="219">
        <v>0</v>
      </c>
      <c r="M62" s="147"/>
      <c r="N62" s="220">
        <f t="shared" si="13"/>
        <v>440.19599999999997</v>
      </c>
      <c r="O62" s="50">
        <f t="shared" si="13"/>
        <v>162.18400000000008</v>
      </c>
      <c r="P62" s="58"/>
    </row>
    <row r="63" spans="1:16" s="232" customFormat="1" ht="30" customHeight="1" x14ac:dyDescent="0.2">
      <c r="A63" s="59"/>
      <c r="B63" s="60"/>
      <c r="C63" s="61" t="s">
        <v>78</v>
      </c>
      <c r="D63" s="84">
        <f>SUM(D60:D62)</f>
        <v>39</v>
      </c>
      <c r="E63" s="62">
        <f t="shared" ref="E63:L63" si="14">SUM(E60:E62)</f>
        <v>31</v>
      </c>
      <c r="F63" s="62">
        <f t="shared" si="14"/>
        <v>10</v>
      </c>
      <c r="G63" s="62">
        <f t="shared" si="14"/>
        <v>46</v>
      </c>
      <c r="H63" s="62">
        <f t="shared" si="14"/>
        <v>1</v>
      </c>
      <c r="I63" s="85">
        <f t="shared" si="14"/>
        <v>127</v>
      </c>
      <c r="J63" s="64">
        <f t="shared" si="14"/>
        <v>175223</v>
      </c>
      <c r="K63" s="65">
        <f t="shared" si="14"/>
        <v>299089</v>
      </c>
      <c r="L63" s="66">
        <f t="shared" si="14"/>
        <v>3633757</v>
      </c>
      <c r="M63" s="67"/>
      <c r="N63" s="221">
        <f>SUM(N60:N62)</f>
        <v>472881.46800000011</v>
      </c>
      <c r="O63" s="69">
        <f>SUM(O60:O62)</f>
        <v>610499.09200000053</v>
      </c>
      <c r="P63" s="70"/>
    </row>
    <row r="64" spans="1:16" s="232" customFormat="1" ht="31.5" customHeight="1" x14ac:dyDescent="0.2">
      <c r="A64" s="86"/>
      <c r="B64" s="87" t="s">
        <v>79</v>
      </c>
      <c r="C64" s="88"/>
      <c r="D64" s="90">
        <f>D58+D63</f>
        <v>58</v>
      </c>
      <c r="E64" s="90">
        <f t="shared" ref="E64:L64" si="15">E58+E63</f>
        <v>31</v>
      </c>
      <c r="F64" s="90">
        <f t="shared" si="15"/>
        <v>18</v>
      </c>
      <c r="G64" s="90">
        <f t="shared" si="15"/>
        <v>48</v>
      </c>
      <c r="H64" s="90">
        <f t="shared" si="15"/>
        <v>9</v>
      </c>
      <c r="I64" s="91">
        <f t="shared" si="15"/>
        <v>164</v>
      </c>
      <c r="J64" s="92">
        <f t="shared" si="15"/>
        <v>258899</v>
      </c>
      <c r="K64" s="93">
        <f t="shared" si="15"/>
        <v>308204</v>
      </c>
      <c r="L64" s="93">
        <f t="shared" si="15"/>
        <v>4777978</v>
      </c>
      <c r="M64" s="94"/>
      <c r="N64" s="95">
        <f>N58+N63</f>
        <v>575060.02600000007</v>
      </c>
      <c r="O64" s="94">
        <f>O58+O63</f>
        <v>619617.87300000049</v>
      </c>
      <c r="P64" s="96"/>
    </row>
    <row r="65" spans="1:16" s="11" customFormat="1" ht="27.75" customHeight="1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</row>
    <row r="66" spans="1:16" s="11" customFormat="1" ht="27.75" customHeight="1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</row>
    <row r="67" spans="1:16" s="11" customFormat="1" ht="21.75" customHeight="1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</row>
    <row r="68" spans="1:16" s="11" customFormat="1" ht="21.75" customHeight="1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</row>
    <row r="69" spans="1:16" s="11" customFormat="1" ht="24.75" customHeight="1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592519.02600000007</v>
      </c>
      <c r="O69" s="121">
        <f>O64+O65</f>
        <v>625597.87300000049</v>
      </c>
      <c r="P69" s="119"/>
    </row>
    <row r="70" spans="1:16" s="11" customFormat="1" ht="23.25" x14ac:dyDescent="0.35">
      <c r="A70" s="120">
        <f>A47+31</f>
        <v>38083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</row>
    <row r="71" spans="1:16" s="11" customFormat="1" ht="18.75" customHeight="1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</row>
    <row r="72" spans="1:16" s="11" customFormat="1" ht="12.75" customHeight="1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</row>
    <row r="73" spans="1:16" s="11" customFormat="1" ht="18.75" customHeight="1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145">
        <f t="shared" ref="I73:I80" si="16">SUM(D73:H73)</f>
        <v>2</v>
      </c>
      <c r="J73" s="48">
        <v>873</v>
      </c>
      <c r="K73" s="48">
        <v>80</v>
      </c>
      <c r="L73" s="48">
        <v>84192</v>
      </c>
      <c r="M73" s="49"/>
      <c r="N73" s="50">
        <f t="shared" ref="N73:O80" si="17">N50+(J73/1000)</f>
        <v>18480.29700000001</v>
      </c>
      <c r="O73" s="50">
        <f t="shared" si="17"/>
        <v>1827.7920000000004</v>
      </c>
      <c r="P73" s="51"/>
    </row>
    <row r="74" spans="1:16" s="11" customFormat="1" ht="14.25" customHeight="1" x14ac:dyDescent="0.2">
      <c r="A74" s="42" t="s">
        <v>106</v>
      </c>
      <c r="B74" s="43"/>
      <c r="C74" s="44"/>
      <c r="D74" s="45">
        <v>4</v>
      </c>
      <c r="E74" s="46">
        <v>0</v>
      </c>
      <c r="F74" s="46">
        <v>2</v>
      </c>
      <c r="G74" s="46">
        <v>0</v>
      </c>
      <c r="H74" s="46">
        <v>2</v>
      </c>
      <c r="I74" s="47">
        <f t="shared" si="16"/>
        <v>8</v>
      </c>
      <c r="J74" s="48">
        <v>23792</v>
      </c>
      <c r="K74" s="48">
        <v>2113</v>
      </c>
      <c r="L74" s="48">
        <v>380026</v>
      </c>
      <c r="M74" s="52"/>
      <c r="N74" s="50">
        <f t="shared" si="17"/>
        <v>46112.917000000001</v>
      </c>
      <c r="O74" s="50">
        <f t="shared" si="17"/>
        <v>3656.5650000000019</v>
      </c>
      <c r="P74" s="53"/>
    </row>
    <row r="75" spans="1:16" s="11" customFormat="1" ht="14.25" customHeight="1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23</v>
      </c>
      <c r="K75" s="48">
        <v>0</v>
      </c>
      <c r="L75" s="48">
        <v>0</v>
      </c>
      <c r="M75" s="52"/>
      <c r="N75" s="50">
        <f t="shared" si="17"/>
        <v>291.86999999999995</v>
      </c>
      <c r="O75" s="50">
        <f t="shared" si="17"/>
        <v>0</v>
      </c>
      <c r="P75" s="53"/>
    </row>
    <row r="76" spans="1:16" s="11" customFormat="1" ht="14.25" customHeight="1" x14ac:dyDescent="0.2">
      <c r="A76" s="42" t="s">
        <v>107</v>
      </c>
      <c r="B76" s="43"/>
      <c r="C76" s="44"/>
      <c r="D76" s="45">
        <v>4</v>
      </c>
      <c r="E76" s="46">
        <v>0</v>
      </c>
      <c r="F76" s="46">
        <v>2</v>
      </c>
      <c r="G76" s="46">
        <v>0</v>
      </c>
      <c r="H76" s="46">
        <v>3</v>
      </c>
      <c r="I76" s="47">
        <f t="shared" si="16"/>
        <v>9</v>
      </c>
      <c r="J76" s="48">
        <v>8570</v>
      </c>
      <c r="K76" s="48">
        <v>818</v>
      </c>
      <c r="L76" s="48">
        <v>215416</v>
      </c>
      <c r="M76" s="52"/>
      <c r="N76" s="50">
        <f t="shared" si="17"/>
        <v>12383.709000000001</v>
      </c>
      <c r="O76" s="50">
        <f t="shared" si="17"/>
        <v>1050.0829999999994</v>
      </c>
      <c r="P76" s="53"/>
    </row>
    <row r="77" spans="1:16" s="11" customFormat="1" ht="14.25" customHeight="1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3107</v>
      </c>
      <c r="K77" s="48">
        <v>379</v>
      </c>
      <c r="L77" s="48">
        <v>82980</v>
      </c>
      <c r="M77" s="52"/>
      <c r="N77" s="50">
        <f t="shared" si="17"/>
        <v>5791.318000000002</v>
      </c>
      <c r="O77" s="50">
        <f t="shared" si="17"/>
        <v>598.89999999999986</v>
      </c>
      <c r="P77" s="53"/>
    </row>
    <row r="78" spans="1:16" s="11" customFormat="1" ht="14.25" customHeight="1" x14ac:dyDescent="0.2">
      <c r="A78" s="42" t="s">
        <v>109</v>
      </c>
      <c r="B78" s="43"/>
      <c r="C78" s="44"/>
      <c r="D78" s="45">
        <v>1</v>
      </c>
      <c r="E78" s="46">
        <v>1</v>
      </c>
      <c r="F78" s="46">
        <v>0</v>
      </c>
      <c r="G78" s="46">
        <v>0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</row>
    <row r="79" spans="1:16" s="11" customFormat="1" ht="14.25" customHeight="1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1</v>
      </c>
      <c r="H79" s="46">
        <v>3</v>
      </c>
      <c r="I79" s="47">
        <f t="shared" si="16"/>
        <v>10</v>
      </c>
      <c r="J79" s="48">
        <v>41974</v>
      </c>
      <c r="K79" s="48">
        <v>5366</v>
      </c>
      <c r="L79" s="48">
        <v>374020</v>
      </c>
      <c r="M79" s="52"/>
      <c r="N79" s="50">
        <f t="shared" si="17"/>
        <v>16365.849000000006</v>
      </c>
      <c r="O79" s="50">
        <f t="shared" si="17"/>
        <v>1983.8989999999999</v>
      </c>
      <c r="P79" s="53"/>
    </row>
    <row r="80" spans="1:16" s="11" customFormat="1" ht="14.25" customHeight="1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55">
        <f t="shared" si="16"/>
        <v>3</v>
      </c>
      <c r="J80" s="48">
        <v>1645</v>
      </c>
      <c r="K80" s="56">
        <v>0</v>
      </c>
      <c r="L80" s="56">
        <v>5971</v>
      </c>
      <c r="M80" s="57"/>
      <c r="N80" s="50">
        <f t="shared" si="17"/>
        <v>1314.482</v>
      </c>
      <c r="O80" s="50">
        <f t="shared" si="17"/>
        <v>0.29799999999999999</v>
      </c>
      <c r="P80" s="58"/>
    </row>
    <row r="81" spans="1:16" s="232" customFormat="1" ht="27.75" customHeight="1" x14ac:dyDescent="0.2">
      <c r="A81" s="59"/>
      <c r="B81" s="60"/>
      <c r="C81" s="61" t="s">
        <v>77</v>
      </c>
      <c r="D81" s="62">
        <f t="shared" ref="D81:L81" si="18">SUM(D73:D80)</f>
        <v>19</v>
      </c>
      <c r="E81" s="62">
        <f t="shared" si="18"/>
        <v>1</v>
      </c>
      <c r="F81" s="62">
        <f t="shared" si="18"/>
        <v>7</v>
      </c>
      <c r="G81" s="62">
        <f t="shared" si="18"/>
        <v>2</v>
      </c>
      <c r="H81" s="62">
        <f t="shared" si="18"/>
        <v>8</v>
      </c>
      <c r="I81" s="85">
        <f t="shared" si="18"/>
        <v>37</v>
      </c>
      <c r="J81" s="64">
        <f t="shared" si="18"/>
        <v>79984</v>
      </c>
      <c r="K81" s="65">
        <f t="shared" si="18"/>
        <v>8756</v>
      </c>
      <c r="L81" s="66">
        <f t="shared" si="18"/>
        <v>1142605</v>
      </c>
      <c r="M81" s="67"/>
      <c r="N81" s="68">
        <f>SUM(N73:N80)</f>
        <v>102258.54200000002</v>
      </c>
      <c r="O81" s="69">
        <f>SUM(O73:O80)</f>
        <v>9127.5370000000021</v>
      </c>
      <c r="P81" s="70"/>
    </row>
    <row r="82" spans="1:16" s="11" customFormat="1" ht="18.75" customHeight="1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</row>
    <row r="83" spans="1:16" s="11" customFormat="1" ht="14.25" customHeight="1" x14ac:dyDescent="0.2">
      <c r="A83" s="79" t="s">
        <v>112</v>
      </c>
      <c r="B83" s="80"/>
      <c r="C83" s="81"/>
      <c r="D83" s="45">
        <v>35</v>
      </c>
      <c r="E83" s="46">
        <v>34</v>
      </c>
      <c r="F83" s="46">
        <v>8</v>
      </c>
      <c r="G83" s="46">
        <v>33</v>
      </c>
      <c r="H83" s="46">
        <v>0</v>
      </c>
      <c r="I83" s="47">
        <f>SUM(D83:H83)</f>
        <v>110</v>
      </c>
      <c r="J83" s="230">
        <v>171470</v>
      </c>
      <c r="K83" s="82">
        <v>293877</v>
      </c>
      <c r="L83" s="82">
        <v>3553269</v>
      </c>
      <c r="M83" s="50"/>
      <c r="N83" s="83">
        <f t="shared" ref="N83:O85" si="19">N60+(J83/1000)</f>
        <v>414477.21400000009</v>
      </c>
      <c r="O83" s="50">
        <f t="shared" si="19"/>
        <v>549787.34600000049</v>
      </c>
      <c r="P83" s="53"/>
    </row>
    <row r="84" spans="1:16" s="11" customFormat="1" ht="14.25" customHeight="1" x14ac:dyDescent="0.2">
      <c r="A84" s="79" t="s">
        <v>113</v>
      </c>
      <c r="B84" s="80"/>
      <c r="C84" s="81"/>
      <c r="D84" s="45">
        <v>7</v>
      </c>
      <c r="E84" s="46">
        <v>10</v>
      </c>
      <c r="F84" s="46">
        <v>2</v>
      </c>
      <c r="G84" s="46">
        <v>4</v>
      </c>
      <c r="H84" s="46">
        <v>1</v>
      </c>
      <c r="I84" s="47">
        <f>SUM(D84:H84)</f>
        <v>24</v>
      </c>
      <c r="J84" s="230">
        <v>4556</v>
      </c>
      <c r="K84" s="82">
        <v>13066</v>
      </c>
      <c r="L84" s="82">
        <v>333988</v>
      </c>
      <c r="M84" s="50"/>
      <c r="N84" s="83">
        <f t="shared" si="19"/>
        <v>58140.083999999988</v>
      </c>
      <c r="O84" s="50">
        <f t="shared" si="19"/>
        <v>60856.505000000005</v>
      </c>
      <c r="P84" s="53"/>
    </row>
    <row r="85" spans="1:16" s="11" customFormat="1" ht="14.25" customHeight="1" x14ac:dyDescent="0.2">
      <c r="A85" s="79" t="s">
        <v>116</v>
      </c>
      <c r="B85" s="80"/>
      <c r="C85" s="81"/>
      <c r="D85" s="45">
        <v>0</v>
      </c>
      <c r="E85" s="46">
        <v>1</v>
      </c>
      <c r="F85" s="46">
        <v>0</v>
      </c>
      <c r="G85" s="46">
        <v>2</v>
      </c>
      <c r="H85" s="46">
        <v>0</v>
      </c>
      <c r="I85" s="55">
        <f>SUM(D85:H85)</f>
        <v>3</v>
      </c>
      <c r="J85" s="231">
        <v>0</v>
      </c>
      <c r="K85" s="219">
        <v>0</v>
      </c>
      <c r="L85" s="219">
        <v>0</v>
      </c>
      <c r="M85" s="147"/>
      <c r="N85" s="220">
        <f t="shared" si="19"/>
        <v>440.19599999999997</v>
      </c>
      <c r="O85" s="50">
        <f t="shared" si="19"/>
        <v>162.18400000000008</v>
      </c>
      <c r="P85" s="58"/>
    </row>
    <row r="86" spans="1:16" s="232" customFormat="1" ht="30" customHeight="1" x14ac:dyDescent="0.2">
      <c r="A86" s="59"/>
      <c r="B86" s="60"/>
      <c r="C86" s="61" t="s">
        <v>78</v>
      </c>
      <c r="D86" s="84">
        <f t="shared" ref="D86:L86" si="20">SUM(D83:D85)</f>
        <v>42</v>
      </c>
      <c r="E86" s="62">
        <f t="shared" si="20"/>
        <v>45</v>
      </c>
      <c r="F86" s="62">
        <f t="shared" si="20"/>
        <v>10</v>
      </c>
      <c r="G86" s="62">
        <f t="shared" si="20"/>
        <v>39</v>
      </c>
      <c r="H86" s="62">
        <f t="shared" si="20"/>
        <v>1</v>
      </c>
      <c r="I86" s="85">
        <f t="shared" si="20"/>
        <v>137</v>
      </c>
      <c r="J86" s="64">
        <f t="shared" si="20"/>
        <v>176026</v>
      </c>
      <c r="K86" s="65">
        <f t="shared" si="20"/>
        <v>306943</v>
      </c>
      <c r="L86" s="66">
        <f t="shared" si="20"/>
        <v>3887257</v>
      </c>
      <c r="M86" s="67"/>
      <c r="N86" s="221">
        <f>SUM(N83:N85)</f>
        <v>473057.49400000006</v>
      </c>
      <c r="O86" s="69">
        <f>SUM(O83:O85)</f>
        <v>610806.0350000005</v>
      </c>
      <c r="P86" s="70"/>
    </row>
    <row r="87" spans="1:16" s="232" customFormat="1" ht="31.5" customHeight="1" x14ac:dyDescent="0.2">
      <c r="A87" s="86"/>
      <c r="B87" s="87" t="s">
        <v>79</v>
      </c>
      <c r="C87" s="88"/>
      <c r="D87" s="90">
        <f t="shared" ref="D87:L87" si="21">D81+D86</f>
        <v>61</v>
      </c>
      <c r="E87" s="90">
        <f t="shared" si="21"/>
        <v>46</v>
      </c>
      <c r="F87" s="90">
        <f t="shared" si="21"/>
        <v>17</v>
      </c>
      <c r="G87" s="90">
        <f t="shared" si="21"/>
        <v>41</v>
      </c>
      <c r="H87" s="90">
        <f t="shared" si="21"/>
        <v>9</v>
      </c>
      <c r="I87" s="91">
        <f t="shared" si="21"/>
        <v>174</v>
      </c>
      <c r="J87" s="92">
        <f t="shared" si="21"/>
        <v>256010</v>
      </c>
      <c r="K87" s="93">
        <f t="shared" si="21"/>
        <v>315699</v>
      </c>
      <c r="L87" s="93">
        <f t="shared" si="21"/>
        <v>5029862</v>
      </c>
      <c r="M87" s="94"/>
      <c r="N87" s="95">
        <f>N81+N86</f>
        <v>575316.03600000008</v>
      </c>
      <c r="O87" s="94">
        <f>O81+O86</f>
        <v>619933.57200000051</v>
      </c>
      <c r="P87" s="96"/>
    </row>
    <row r="88" spans="1:16" s="11" customFormat="1" ht="27.75" customHeight="1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</row>
    <row r="89" spans="1:16" s="11" customFormat="1" ht="27.75" customHeight="1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</row>
    <row r="90" spans="1:16" s="11" customFormat="1" ht="21.75" customHeight="1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</row>
    <row r="91" spans="1:16" s="11" customFormat="1" ht="21.75" customHeight="1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</row>
    <row r="92" spans="1:16" s="11" customFormat="1" ht="24.75" customHeight="1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592775.03600000008</v>
      </c>
      <c r="O92" s="121">
        <f>O87+O88</f>
        <v>625913.57200000051</v>
      </c>
      <c r="P92" s="119"/>
    </row>
    <row r="93" spans="1:16" s="11" customFormat="1" ht="23.25" x14ac:dyDescent="0.35">
      <c r="A93" s="120">
        <f>A70+31</f>
        <v>38114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</row>
    <row r="94" spans="1:16" s="11" customFormat="1" ht="18.75" customHeight="1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</row>
    <row r="95" spans="1:16" s="11" customFormat="1" ht="12.75" customHeight="1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</row>
    <row r="96" spans="1:16" s="11" customFormat="1" ht="18.75" customHeight="1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145">
        <f t="shared" ref="I96:I103" si="22">SUM(D96:H96)</f>
        <v>2</v>
      </c>
      <c r="J96" s="48">
        <v>960</v>
      </c>
      <c r="K96" s="48">
        <v>88</v>
      </c>
      <c r="L96" s="48">
        <v>89844</v>
      </c>
      <c r="M96" s="49"/>
      <c r="N96" s="50">
        <f t="shared" ref="N96:O103" si="23">N73+(J96/1000)</f>
        <v>18481.257000000009</v>
      </c>
      <c r="O96" s="50">
        <f t="shared" si="23"/>
        <v>1827.8800000000003</v>
      </c>
      <c r="P96" s="51"/>
    </row>
    <row r="97" spans="1:16" s="11" customFormat="1" ht="14.25" customHeight="1" x14ac:dyDescent="0.2">
      <c r="A97" s="42" t="s">
        <v>106</v>
      </c>
      <c r="B97" s="43"/>
      <c r="C97" s="44"/>
      <c r="D97" s="45">
        <v>4</v>
      </c>
      <c r="E97" s="46">
        <v>0</v>
      </c>
      <c r="F97" s="46">
        <v>2</v>
      </c>
      <c r="G97" s="46">
        <v>0</v>
      </c>
      <c r="H97" s="46">
        <v>2</v>
      </c>
      <c r="I97" s="47">
        <f t="shared" si="22"/>
        <v>8</v>
      </c>
      <c r="J97" s="48">
        <v>26100</v>
      </c>
      <c r="K97" s="48">
        <v>2323</v>
      </c>
      <c r="L97" s="48">
        <v>408008</v>
      </c>
      <c r="M97" s="52"/>
      <c r="N97" s="50">
        <f t="shared" si="23"/>
        <v>46139.017</v>
      </c>
      <c r="O97" s="50">
        <f t="shared" si="23"/>
        <v>3658.8880000000017</v>
      </c>
      <c r="P97" s="53"/>
    </row>
    <row r="98" spans="1:16" s="11" customFormat="1" ht="14.25" customHeight="1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16</v>
      </c>
      <c r="K98" s="48">
        <v>0</v>
      </c>
      <c r="L98" s="48">
        <v>0</v>
      </c>
      <c r="M98" s="52"/>
      <c r="N98" s="50">
        <f t="shared" si="23"/>
        <v>291.88599999999997</v>
      </c>
      <c r="O98" s="50">
        <f t="shared" si="23"/>
        <v>0</v>
      </c>
      <c r="P98" s="53"/>
    </row>
    <row r="99" spans="1:16" s="11" customFormat="1" ht="14.25" customHeight="1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2</v>
      </c>
      <c r="G99" s="46">
        <v>1</v>
      </c>
      <c r="H99" s="46">
        <v>3</v>
      </c>
      <c r="I99" s="47">
        <f t="shared" si="22"/>
        <v>9</v>
      </c>
      <c r="J99" s="48">
        <v>8239</v>
      </c>
      <c r="K99" s="48">
        <v>717</v>
      </c>
      <c r="L99" s="48">
        <v>202771</v>
      </c>
      <c r="M99" s="52"/>
      <c r="N99" s="50">
        <f t="shared" si="23"/>
        <v>12391.948</v>
      </c>
      <c r="O99" s="50">
        <f t="shared" si="23"/>
        <v>1050.7999999999995</v>
      </c>
      <c r="P99" s="53"/>
    </row>
    <row r="100" spans="1:16" s="11" customFormat="1" ht="14.25" customHeight="1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3135</v>
      </c>
      <c r="K100" s="48">
        <v>382</v>
      </c>
      <c r="L100" s="48">
        <v>73298</v>
      </c>
      <c r="M100" s="52"/>
      <c r="N100" s="50">
        <f t="shared" si="23"/>
        <v>5794.4530000000022</v>
      </c>
      <c r="O100" s="50">
        <f t="shared" si="23"/>
        <v>599.28199999999981</v>
      </c>
      <c r="P100" s="53"/>
    </row>
    <row r="101" spans="1:16" s="11" customFormat="1" ht="14.25" customHeight="1" x14ac:dyDescent="0.2">
      <c r="A101" s="42" t="s">
        <v>109</v>
      </c>
      <c r="B101" s="43"/>
      <c r="C101" s="44"/>
      <c r="D101" s="45">
        <v>0</v>
      </c>
      <c r="E101" s="46">
        <v>1</v>
      </c>
      <c r="F101" s="46">
        <v>0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</row>
    <row r="102" spans="1:16" s="11" customFormat="1" ht="14.25" customHeight="1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2"/>
        <v>10</v>
      </c>
      <c r="J102" s="48">
        <v>42742</v>
      </c>
      <c r="K102" s="48">
        <v>5459</v>
      </c>
      <c r="L102" s="48">
        <v>388125</v>
      </c>
      <c r="M102" s="52"/>
      <c r="N102" s="50">
        <f t="shared" si="23"/>
        <v>16408.591000000004</v>
      </c>
      <c r="O102" s="50">
        <f t="shared" si="23"/>
        <v>1989.3579999999999</v>
      </c>
      <c r="P102" s="53"/>
    </row>
    <row r="103" spans="1:16" s="11" customFormat="1" ht="14.25" customHeight="1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1</v>
      </c>
      <c r="H103" s="46">
        <v>0</v>
      </c>
      <c r="I103" s="55">
        <f t="shared" si="22"/>
        <v>3</v>
      </c>
      <c r="J103" s="48">
        <v>1739</v>
      </c>
      <c r="K103" s="56">
        <v>0</v>
      </c>
      <c r="L103" s="56">
        <v>5867</v>
      </c>
      <c r="M103" s="57"/>
      <c r="N103" s="50">
        <f t="shared" si="23"/>
        <v>1316.221</v>
      </c>
      <c r="O103" s="50">
        <f t="shared" si="23"/>
        <v>0.29799999999999999</v>
      </c>
      <c r="P103" s="58"/>
    </row>
    <row r="104" spans="1:16" s="232" customFormat="1" ht="27.75" customHeight="1" x14ac:dyDescent="0.2">
      <c r="A104" s="59"/>
      <c r="B104" s="60"/>
      <c r="C104" s="61" t="s">
        <v>77</v>
      </c>
      <c r="D104" s="62">
        <f t="shared" ref="D104:L104" si="24">SUM(D96:D103)</f>
        <v>17</v>
      </c>
      <c r="E104" s="62">
        <f t="shared" si="24"/>
        <v>1</v>
      </c>
      <c r="F104" s="62">
        <f t="shared" si="24"/>
        <v>7</v>
      </c>
      <c r="G104" s="62">
        <f t="shared" si="24"/>
        <v>4</v>
      </c>
      <c r="H104" s="62">
        <f t="shared" si="24"/>
        <v>8</v>
      </c>
      <c r="I104" s="85">
        <f t="shared" si="24"/>
        <v>37</v>
      </c>
      <c r="J104" s="64">
        <f t="shared" si="24"/>
        <v>82931</v>
      </c>
      <c r="K104" s="65">
        <f t="shared" si="24"/>
        <v>8969</v>
      </c>
      <c r="L104" s="66">
        <f t="shared" si="24"/>
        <v>1167913</v>
      </c>
      <c r="M104" s="67"/>
      <c r="N104" s="68">
        <f>SUM(N96:N103)</f>
        <v>102341.47300000003</v>
      </c>
      <c r="O104" s="69">
        <f>SUM(O96:O103)</f>
        <v>9136.5060000000012</v>
      </c>
      <c r="P104" s="70"/>
    </row>
    <row r="105" spans="1:16" s="11" customFormat="1" ht="18.75" customHeight="1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</row>
    <row r="106" spans="1:16" s="11" customFormat="1" ht="14.25" customHeight="1" x14ac:dyDescent="0.2">
      <c r="A106" s="79" t="s">
        <v>112</v>
      </c>
      <c r="B106" s="80"/>
      <c r="C106" s="81"/>
      <c r="D106" s="45">
        <v>36</v>
      </c>
      <c r="E106" s="46">
        <v>18</v>
      </c>
      <c r="F106" s="46">
        <v>5</v>
      </c>
      <c r="G106" s="46">
        <v>50</v>
      </c>
      <c r="H106" s="46">
        <v>0</v>
      </c>
      <c r="I106" s="47">
        <f>SUM(D106:H106)</f>
        <v>109</v>
      </c>
      <c r="J106" s="230">
        <v>170713</v>
      </c>
      <c r="K106" s="82">
        <v>271166</v>
      </c>
      <c r="L106" s="82">
        <v>3748515</v>
      </c>
      <c r="M106" s="50"/>
      <c r="N106" s="83">
        <f t="shared" ref="N106:O108" si="25">N83+(J106/1000)</f>
        <v>414647.92700000008</v>
      </c>
      <c r="O106" s="50">
        <f t="shared" si="25"/>
        <v>550058.51200000045</v>
      </c>
      <c r="P106" s="53"/>
    </row>
    <row r="107" spans="1:16" s="11" customFormat="1" ht="14.25" customHeight="1" x14ac:dyDescent="0.2">
      <c r="A107" s="79" t="s">
        <v>113</v>
      </c>
      <c r="B107" s="80"/>
      <c r="C107" s="81"/>
      <c r="D107" s="45">
        <v>7</v>
      </c>
      <c r="E107" s="46">
        <v>7</v>
      </c>
      <c r="F107" s="46">
        <v>1</v>
      </c>
      <c r="G107" s="46">
        <v>8</v>
      </c>
      <c r="H107" s="46">
        <v>1</v>
      </c>
      <c r="I107" s="47">
        <f>SUM(D107:H107)</f>
        <v>24</v>
      </c>
      <c r="J107" s="230">
        <v>6656</v>
      </c>
      <c r="K107" s="82">
        <v>19489</v>
      </c>
      <c r="L107" s="82">
        <v>394957</v>
      </c>
      <c r="M107" s="50"/>
      <c r="N107" s="83">
        <f t="shared" si="25"/>
        <v>58146.739999999991</v>
      </c>
      <c r="O107" s="50">
        <f t="shared" si="25"/>
        <v>60875.994000000006</v>
      </c>
      <c r="P107" s="53"/>
    </row>
    <row r="108" spans="1:16" s="11" customFormat="1" ht="14.25" customHeight="1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440.19599999999997</v>
      </c>
      <c r="O108" s="50">
        <f t="shared" si="25"/>
        <v>162.18400000000008</v>
      </c>
      <c r="P108" s="58"/>
    </row>
    <row r="109" spans="1:16" s="232" customFormat="1" ht="30" customHeight="1" x14ac:dyDescent="0.2">
      <c r="A109" s="59"/>
      <c r="B109" s="60"/>
      <c r="C109" s="61" t="s">
        <v>78</v>
      </c>
      <c r="D109" s="84">
        <f t="shared" ref="D109:L109" si="26">SUM(D106:D108)</f>
        <v>43</v>
      </c>
      <c r="E109" s="62">
        <f t="shared" si="26"/>
        <v>25</v>
      </c>
      <c r="F109" s="62">
        <f t="shared" si="26"/>
        <v>6</v>
      </c>
      <c r="G109" s="62">
        <f t="shared" si="26"/>
        <v>61</v>
      </c>
      <c r="H109" s="62">
        <f t="shared" si="26"/>
        <v>1</v>
      </c>
      <c r="I109" s="85">
        <f t="shared" si="26"/>
        <v>136</v>
      </c>
      <c r="J109" s="64">
        <f t="shared" si="26"/>
        <v>177369</v>
      </c>
      <c r="K109" s="65">
        <f t="shared" si="26"/>
        <v>290655</v>
      </c>
      <c r="L109" s="66">
        <f t="shared" si="26"/>
        <v>4143472</v>
      </c>
      <c r="M109" s="67"/>
      <c r="N109" s="221">
        <f>SUM(N106:N108)</f>
        <v>473234.86300000007</v>
      </c>
      <c r="O109" s="69">
        <f>SUM(O106:O108)</f>
        <v>611096.69000000053</v>
      </c>
      <c r="P109" s="70"/>
    </row>
    <row r="110" spans="1:16" s="232" customFormat="1" ht="31.5" customHeight="1" x14ac:dyDescent="0.2">
      <c r="A110" s="86"/>
      <c r="B110" s="87" t="s">
        <v>79</v>
      </c>
      <c r="C110" s="88"/>
      <c r="D110" s="90">
        <f t="shared" ref="D110:L110" si="27">D104+D109</f>
        <v>60</v>
      </c>
      <c r="E110" s="90">
        <f t="shared" si="27"/>
        <v>26</v>
      </c>
      <c r="F110" s="90">
        <f t="shared" si="27"/>
        <v>13</v>
      </c>
      <c r="G110" s="90">
        <f t="shared" si="27"/>
        <v>65</v>
      </c>
      <c r="H110" s="90">
        <f t="shared" si="27"/>
        <v>9</v>
      </c>
      <c r="I110" s="91">
        <f t="shared" si="27"/>
        <v>173</v>
      </c>
      <c r="J110" s="92">
        <f t="shared" si="27"/>
        <v>260300</v>
      </c>
      <c r="K110" s="93">
        <f t="shared" si="27"/>
        <v>299624</v>
      </c>
      <c r="L110" s="93">
        <f t="shared" si="27"/>
        <v>5311385</v>
      </c>
      <c r="M110" s="94"/>
      <c r="N110" s="95">
        <f>N104+N109</f>
        <v>575576.33600000013</v>
      </c>
      <c r="O110" s="94">
        <f>O104+O109</f>
        <v>620233.19600000058</v>
      </c>
      <c r="P110" s="96"/>
    </row>
    <row r="111" spans="1:16" s="11" customFormat="1" ht="27.75" customHeight="1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</row>
    <row r="112" spans="1:16" s="11" customFormat="1" ht="27.75" customHeight="1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</row>
    <row r="113" spans="1:16" s="11" customFormat="1" ht="21.75" customHeight="1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</row>
    <row r="114" spans="1:16" s="11" customFormat="1" ht="21.75" customHeight="1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</row>
    <row r="115" spans="1:16" s="11" customFormat="1" ht="24.75" customHeight="1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593035.33600000013</v>
      </c>
      <c r="O115" s="121">
        <f>O110+O111</f>
        <v>626213.19600000058</v>
      </c>
      <c r="P115" s="119"/>
    </row>
    <row r="116" spans="1:16" s="11" customFormat="1" ht="23.25" x14ac:dyDescent="0.35">
      <c r="A116" s="120">
        <f>A93+31</f>
        <v>38145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</row>
    <row r="117" spans="1:16" s="11" customFormat="1" ht="18.75" customHeight="1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</row>
    <row r="118" spans="1:16" s="11" customFormat="1" ht="12.75" customHeight="1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</row>
    <row r="119" spans="1:16" s="11" customFormat="1" ht="18.75" customHeight="1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145">
        <f t="shared" ref="I119:I126" si="28">SUM(D119:H119)</f>
        <v>2</v>
      </c>
      <c r="J119" s="48">
        <v>824</v>
      </c>
      <c r="K119" s="48">
        <v>76</v>
      </c>
      <c r="L119" s="48">
        <v>83295</v>
      </c>
      <c r="M119" s="49"/>
      <c r="N119" s="50">
        <f t="shared" ref="N119:O126" si="29">N96+(J119/1000)</f>
        <v>18482.081000000009</v>
      </c>
      <c r="O119" s="50">
        <f t="shared" si="29"/>
        <v>1827.9560000000004</v>
      </c>
      <c r="P119" s="51"/>
    </row>
    <row r="120" spans="1:16" s="11" customFormat="1" ht="14.25" customHeight="1" x14ac:dyDescent="0.2">
      <c r="A120" s="42" t="s">
        <v>106</v>
      </c>
      <c r="B120" s="43"/>
      <c r="C120" s="44"/>
      <c r="D120" s="45">
        <v>4</v>
      </c>
      <c r="E120" s="46">
        <v>0</v>
      </c>
      <c r="F120" s="46">
        <v>1</v>
      </c>
      <c r="G120" s="46">
        <v>1</v>
      </c>
      <c r="H120" s="46">
        <v>2</v>
      </c>
      <c r="I120" s="47">
        <f t="shared" si="28"/>
        <v>8</v>
      </c>
      <c r="J120" s="48">
        <v>18551</v>
      </c>
      <c r="K120" s="48">
        <v>1681</v>
      </c>
      <c r="L120" s="48">
        <v>319900</v>
      </c>
      <c r="M120" s="52"/>
      <c r="N120" s="50">
        <f t="shared" si="29"/>
        <v>46157.567999999999</v>
      </c>
      <c r="O120" s="50">
        <f t="shared" si="29"/>
        <v>3660.5690000000018</v>
      </c>
      <c r="P120" s="53"/>
    </row>
    <row r="121" spans="1:16" s="11" customFormat="1" ht="14.25" customHeight="1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15</v>
      </c>
      <c r="K121" s="48">
        <v>0</v>
      </c>
      <c r="L121" s="48">
        <v>0</v>
      </c>
      <c r="M121" s="52"/>
      <c r="N121" s="50">
        <f t="shared" si="29"/>
        <v>291.90099999999995</v>
      </c>
      <c r="O121" s="50">
        <f t="shared" si="29"/>
        <v>0</v>
      </c>
      <c r="P121" s="53"/>
    </row>
    <row r="122" spans="1:16" s="11" customFormat="1" ht="14.25" customHeight="1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8"/>
        <v>9</v>
      </c>
      <c r="J122" s="48">
        <v>8293</v>
      </c>
      <c r="K122" s="48">
        <v>725</v>
      </c>
      <c r="L122" s="48">
        <v>191683</v>
      </c>
      <c r="M122" s="52"/>
      <c r="N122" s="50">
        <f t="shared" si="29"/>
        <v>12400.241</v>
      </c>
      <c r="O122" s="50">
        <f t="shared" si="29"/>
        <v>1051.5249999999994</v>
      </c>
      <c r="P122" s="53"/>
    </row>
    <row r="123" spans="1:16" s="11" customFormat="1" ht="14.25" customHeight="1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2376</v>
      </c>
      <c r="K123" s="48">
        <v>290</v>
      </c>
      <c r="L123" s="48">
        <v>72323</v>
      </c>
      <c r="M123" s="52"/>
      <c r="N123" s="50">
        <f t="shared" si="29"/>
        <v>5796.8290000000025</v>
      </c>
      <c r="O123" s="50">
        <f t="shared" si="29"/>
        <v>599.57199999999978</v>
      </c>
      <c r="P123" s="53"/>
    </row>
    <row r="124" spans="1:16" s="11" customFormat="1" ht="14.25" customHeight="1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</row>
    <row r="125" spans="1:16" s="11" customFormat="1" ht="14.25" customHeight="1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8"/>
        <v>10</v>
      </c>
      <c r="J125" s="48">
        <v>37453</v>
      </c>
      <c r="K125" s="48">
        <v>4769</v>
      </c>
      <c r="L125" s="48">
        <v>354069</v>
      </c>
      <c r="M125" s="52"/>
      <c r="N125" s="50">
        <f t="shared" si="29"/>
        <v>16446.044000000005</v>
      </c>
      <c r="O125" s="50">
        <f t="shared" si="29"/>
        <v>1994.127</v>
      </c>
      <c r="P125" s="53"/>
    </row>
    <row r="126" spans="1:16" s="11" customFormat="1" ht="14.25" customHeight="1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1</v>
      </c>
      <c r="H126" s="46">
        <v>0</v>
      </c>
      <c r="I126" s="55">
        <f t="shared" si="28"/>
        <v>3</v>
      </c>
      <c r="J126" s="48">
        <v>1567</v>
      </c>
      <c r="K126" s="56">
        <v>0</v>
      </c>
      <c r="L126" s="56">
        <v>5991</v>
      </c>
      <c r="M126" s="57"/>
      <c r="N126" s="50">
        <f t="shared" si="29"/>
        <v>1317.788</v>
      </c>
      <c r="O126" s="50">
        <f t="shared" si="29"/>
        <v>0.29799999999999999</v>
      </c>
      <c r="P126" s="58"/>
    </row>
    <row r="127" spans="1:16" s="232" customFormat="1" ht="27.75" customHeight="1" x14ac:dyDescent="0.2">
      <c r="A127" s="59"/>
      <c r="B127" s="60"/>
      <c r="C127" s="61" t="s">
        <v>77</v>
      </c>
      <c r="D127" s="62">
        <f t="shared" ref="D127:L127" si="30">SUM(D119:D126)</f>
        <v>17</v>
      </c>
      <c r="E127" s="62">
        <f t="shared" si="30"/>
        <v>0</v>
      </c>
      <c r="F127" s="62">
        <f t="shared" si="30"/>
        <v>6</v>
      </c>
      <c r="G127" s="62">
        <f t="shared" si="30"/>
        <v>6</v>
      </c>
      <c r="H127" s="62">
        <f t="shared" si="30"/>
        <v>8</v>
      </c>
      <c r="I127" s="85">
        <f t="shared" si="30"/>
        <v>37</v>
      </c>
      <c r="J127" s="64">
        <f t="shared" si="30"/>
        <v>69079</v>
      </c>
      <c r="K127" s="65">
        <f t="shared" si="30"/>
        <v>7541</v>
      </c>
      <c r="L127" s="66">
        <f t="shared" si="30"/>
        <v>1027261</v>
      </c>
      <c r="M127" s="67"/>
      <c r="N127" s="68">
        <f>SUM(N119:N126)</f>
        <v>102410.55200000001</v>
      </c>
      <c r="O127" s="69">
        <f>SUM(O119:O126)</f>
        <v>9144.0470000000023</v>
      </c>
      <c r="P127" s="70"/>
    </row>
    <row r="128" spans="1:16" s="11" customFormat="1" ht="18.75" customHeight="1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</row>
    <row r="129" spans="1:16" s="11" customFormat="1" ht="14.25" customHeight="1" x14ac:dyDescent="0.2">
      <c r="A129" s="79" t="s">
        <v>112</v>
      </c>
      <c r="B129" s="80"/>
      <c r="C129" s="81"/>
      <c r="D129" s="45">
        <v>32</v>
      </c>
      <c r="E129" s="46">
        <v>16</v>
      </c>
      <c r="F129" s="46">
        <v>1</v>
      </c>
      <c r="G129" s="46">
        <v>58</v>
      </c>
      <c r="H129" s="46">
        <v>0</v>
      </c>
      <c r="I129" s="47">
        <f>SUM(D129:H129)</f>
        <v>107</v>
      </c>
      <c r="J129" s="230">
        <v>158169</v>
      </c>
      <c r="K129" s="82">
        <v>289106</v>
      </c>
      <c r="L129" s="82">
        <v>3316333</v>
      </c>
      <c r="M129" s="50"/>
      <c r="N129" s="83">
        <f t="shared" ref="N129:O131" si="31">N106+(J129/1000)</f>
        <v>414806.09600000008</v>
      </c>
      <c r="O129" s="50">
        <f t="shared" si="31"/>
        <v>550347.61800000048</v>
      </c>
      <c r="P129" s="53"/>
    </row>
    <row r="130" spans="1:16" s="11" customFormat="1" ht="14.25" customHeight="1" x14ac:dyDescent="0.2">
      <c r="A130" s="79" t="s">
        <v>113</v>
      </c>
      <c r="B130" s="80"/>
      <c r="C130" s="81"/>
      <c r="D130" s="45">
        <v>7</v>
      </c>
      <c r="E130" s="46">
        <v>7</v>
      </c>
      <c r="F130" s="46">
        <v>1</v>
      </c>
      <c r="G130" s="46">
        <v>8</v>
      </c>
      <c r="H130" s="46">
        <v>1</v>
      </c>
      <c r="I130" s="47">
        <f>SUM(D130:H130)</f>
        <v>24</v>
      </c>
      <c r="J130" s="230">
        <v>5242</v>
      </c>
      <c r="K130" s="82">
        <v>16416</v>
      </c>
      <c r="L130" s="82">
        <v>325642</v>
      </c>
      <c r="M130" s="50"/>
      <c r="N130" s="83">
        <f t="shared" si="31"/>
        <v>58151.981999999989</v>
      </c>
      <c r="O130" s="50">
        <f t="shared" si="31"/>
        <v>60892.41</v>
      </c>
      <c r="P130" s="53"/>
    </row>
    <row r="131" spans="1:16" s="11" customFormat="1" ht="14.25" customHeight="1" x14ac:dyDescent="0.2">
      <c r="A131" s="79" t="s">
        <v>116</v>
      </c>
      <c r="B131" s="80"/>
      <c r="C131" s="81"/>
      <c r="D131" s="45">
        <v>2</v>
      </c>
      <c r="E131" s="46">
        <v>0</v>
      </c>
      <c r="F131" s="46">
        <v>0</v>
      </c>
      <c r="G131" s="46">
        <v>1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300</v>
      </c>
      <c r="M131" s="147"/>
      <c r="N131" s="220">
        <f t="shared" si="31"/>
        <v>440.19599999999997</v>
      </c>
      <c r="O131" s="50">
        <f t="shared" si="31"/>
        <v>162.18400000000008</v>
      </c>
      <c r="P131" s="58"/>
    </row>
    <row r="132" spans="1:16" s="232" customFormat="1" ht="30" customHeight="1" x14ac:dyDescent="0.2">
      <c r="A132" s="59"/>
      <c r="B132" s="60"/>
      <c r="C132" s="61" t="s">
        <v>78</v>
      </c>
      <c r="D132" s="84">
        <f t="shared" ref="D132:L132" si="32">SUM(D129:D131)</f>
        <v>41</v>
      </c>
      <c r="E132" s="62">
        <f t="shared" si="32"/>
        <v>23</v>
      </c>
      <c r="F132" s="62">
        <f t="shared" si="32"/>
        <v>2</v>
      </c>
      <c r="G132" s="62">
        <f t="shared" si="32"/>
        <v>67</v>
      </c>
      <c r="H132" s="62">
        <f t="shared" si="32"/>
        <v>1</v>
      </c>
      <c r="I132" s="85">
        <f t="shared" si="32"/>
        <v>134</v>
      </c>
      <c r="J132" s="64">
        <f t="shared" si="32"/>
        <v>163411</v>
      </c>
      <c r="K132" s="65">
        <f t="shared" si="32"/>
        <v>305522</v>
      </c>
      <c r="L132" s="66">
        <f t="shared" si="32"/>
        <v>3642275</v>
      </c>
      <c r="M132" s="67"/>
      <c r="N132" s="221">
        <f>SUM(N129:N131)</f>
        <v>473398.27400000009</v>
      </c>
      <c r="O132" s="69">
        <f>SUM(O129:O131)</f>
        <v>611402.21200000052</v>
      </c>
      <c r="P132" s="70"/>
    </row>
    <row r="133" spans="1:16" s="232" customFormat="1" ht="31.5" customHeight="1" x14ac:dyDescent="0.2">
      <c r="A133" s="86"/>
      <c r="B133" s="87" t="s">
        <v>79</v>
      </c>
      <c r="C133" s="88"/>
      <c r="D133" s="90">
        <f t="shared" ref="D133:L133" si="33">D127+D132</f>
        <v>58</v>
      </c>
      <c r="E133" s="90">
        <f t="shared" si="33"/>
        <v>23</v>
      </c>
      <c r="F133" s="90">
        <f t="shared" si="33"/>
        <v>8</v>
      </c>
      <c r="G133" s="90">
        <f t="shared" si="33"/>
        <v>73</v>
      </c>
      <c r="H133" s="90">
        <f t="shared" si="33"/>
        <v>9</v>
      </c>
      <c r="I133" s="91">
        <f t="shared" si="33"/>
        <v>171</v>
      </c>
      <c r="J133" s="92">
        <f t="shared" si="33"/>
        <v>232490</v>
      </c>
      <c r="K133" s="93">
        <f t="shared" si="33"/>
        <v>313063</v>
      </c>
      <c r="L133" s="93">
        <f t="shared" si="33"/>
        <v>4669536</v>
      </c>
      <c r="M133" s="94"/>
      <c r="N133" s="95">
        <f>N127+N132</f>
        <v>575808.82600000012</v>
      </c>
      <c r="O133" s="94">
        <f>O127+O132</f>
        <v>620546.25900000054</v>
      </c>
      <c r="P133" s="96"/>
    </row>
    <row r="134" spans="1:16" s="11" customFormat="1" ht="27.75" customHeight="1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</row>
    <row r="135" spans="1:16" s="11" customFormat="1" ht="27.75" customHeight="1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</row>
    <row r="136" spans="1:16" s="11" customFormat="1" ht="21.75" customHeight="1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</row>
    <row r="137" spans="1:16" s="11" customFormat="1" ht="21.75" customHeight="1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</row>
    <row r="138" spans="1:16" s="11" customFormat="1" ht="24.75" customHeight="1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593267.82600000012</v>
      </c>
      <c r="O138" s="121">
        <f>O133+O134</f>
        <v>626526.25900000054</v>
      </c>
      <c r="P138" s="119"/>
    </row>
    <row r="139" spans="1:16" s="11" customFormat="1" ht="23.25" x14ac:dyDescent="0.35">
      <c r="A139" s="120">
        <f>A116+31</f>
        <v>38176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</row>
    <row r="140" spans="1:16" s="11" customFormat="1" ht="18.75" customHeight="1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</row>
    <row r="141" spans="1:16" s="11" customFormat="1" ht="12.75" customHeight="1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</row>
    <row r="142" spans="1:16" s="11" customFormat="1" ht="18.75" customHeight="1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145">
        <f t="shared" ref="I142:I149" si="34">SUM(D142:H142)</f>
        <v>2</v>
      </c>
      <c r="J142" s="48">
        <v>521</v>
      </c>
      <c r="K142" s="48">
        <v>48</v>
      </c>
      <c r="L142" s="48">
        <v>49555</v>
      </c>
      <c r="M142" s="49"/>
      <c r="N142" s="50">
        <f t="shared" ref="N142:O149" si="35">N119+(J142/1000)</f>
        <v>18482.60200000001</v>
      </c>
      <c r="O142" s="50">
        <f t="shared" si="35"/>
        <v>1828.0040000000004</v>
      </c>
      <c r="P142" s="51"/>
    </row>
    <row r="143" spans="1:16" s="11" customFormat="1" ht="14.25" customHeight="1" x14ac:dyDescent="0.2">
      <c r="A143" s="42" t="s">
        <v>106</v>
      </c>
      <c r="B143" s="43"/>
      <c r="C143" s="44"/>
      <c r="D143" s="45">
        <v>4</v>
      </c>
      <c r="E143" s="46">
        <v>0</v>
      </c>
      <c r="F143" s="46">
        <v>2</v>
      </c>
      <c r="G143" s="46">
        <v>0</v>
      </c>
      <c r="H143" s="46">
        <v>0</v>
      </c>
      <c r="I143" s="47">
        <f t="shared" si="34"/>
        <v>6</v>
      </c>
      <c r="J143" s="48">
        <v>24187</v>
      </c>
      <c r="K143" s="48">
        <v>2167</v>
      </c>
      <c r="L143" s="48">
        <v>398109</v>
      </c>
      <c r="M143" s="52"/>
      <c r="N143" s="50">
        <f t="shared" si="35"/>
        <v>46181.754999999997</v>
      </c>
      <c r="O143" s="50">
        <f t="shared" si="35"/>
        <v>3662.7360000000017</v>
      </c>
      <c r="P143" s="53"/>
    </row>
    <row r="144" spans="1:16" s="11" customFormat="1" ht="14.25" customHeight="1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1</v>
      </c>
      <c r="J144" s="48">
        <v>3</v>
      </c>
      <c r="K144" s="48">
        <v>0</v>
      </c>
      <c r="L144" s="48">
        <v>0</v>
      </c>
      <c r="M144" s="52"/>
      <c r="N144" s="50">
        <f t="shared" si="35"/>
        <v>291.90399999999994</v>
      </c>
      <c r="O144" s="50">
        <f t="shared" si="35"/>
        <v>0</v>
      </c>
      <c r="P144" s="53"/>
    </row>
    <row r="145" spans="1:16" s="11" customFormat="1" ht="14.25" customHeight="1" x14ac:dyDescent="0.2">
      <c r="A145" s="42" t="s">
        <v>107</v>
      </c>
      <c r="B145" s="43"/>
      <c r="C145" s="44"/>
      <c r="D145" s="45">
        <v>2</v>
      </c>
      <c r="E145" s="46">
        <v>0</v>
      </c>
      <c r="F145" s="46">
        <v>1</v>
      </c>
      <c r="G145" s="46">
        <v>3</v>
      </c>
      <c r="H145" s="46">
        <v>3</v>
      </c>
      <c r="I145" s="47">
        <f t="shared" si="34"/>
        <v>9</v>
      </c>
      <c r="J145" s="48">
        <v>5343</v>
      </c>
      <c r="K145" s="48">
        <v>444</v>
      </c>
      <c r="L145" s="48">
        <v>144373</v>
      </c>
      <c r="M145" s="52"/>
      <c r="N145" s="50">
        <f t="shared" si="35"/>
        <v>12405.584000000001</v>
      </c>
      <c r="O145" s="50">
        <f t="shared" si="35"/>
        <v>1051.9689999999994</v>
      </c>
      <c r="P145" s="53"/>
    </row>
    <row r="146" spans="1:16" s="11" customFormat="1" ht="14.25" customHeight="1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2408</v>
      </c>
      <c r="K146" s="48">
        <v>294</v>
      </c>
      <c r="L146" s="48">
        <v>66039</v>
      </c>
      <c r="M146" s="52"/>
      <c r="N146" s="50">
        <f t="shared" si="35"/>
        <v>5799.2370000000028</v>
      </c>
      <c r="O146" s="50">
        <f t="shared" si="35"/>
        <v>599.86599999999976</v>
      </c>
      <c r="P146" s="53"/>
    </row>
    <row r="147" spans="1:16" s="11" customFormat="1" ht="14.25" customHeight="1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</row>
    <row r="148" spans="1:16" s="11" customFormat="1" ht="14.25" customHeight="1" x14ac:dyDescent="0.2">
      <c r="A148" s="42" t="s">
        <v>110</v>
      </c>
      <c r="B148" s="43"/>
      <c r="C148" s="44"/>
      <c r="D148" s="45">
        <v>3</v>
      </c>
      <c r="E148" s="46">
        <v>0</v>
      </c>
      <c r="F148" s="46">
        <v>1</v>
      </c>
      <c r="G148" s="46">
        <v>3</v>
      </c>
      <c r="H148" s="46">
        <v>3</v>
      </c>
      <c r="I148" s="47">
        <f t="shared" si="34"/>
        <v>10</v>
      </c>
      <c r="J148" s="48">
        <v>22982</v>
      </c>
      <c r="K148" s="48">
        <v>2796</v>
      </c>
      <c r="L148" s="48">
        <v>300044</v>
      </c>
      <c r="M148" s="52"/>
      <c r="N148" s="50">
        <f t="shared" si="35"/>
        <v>16469.026000000005</v>
      </c>
      <c r="O148" s="50">
        <f t="shared" si="35"/>
        <v>1996.923</v>
      </c>
      <c r="P148" s="53"/>
    </row>
    <row r="149" spans="1:16" s="11" customFormat="1" ht="14.25" customHeight="1" x14ac:dyDescent="0.2">
      <c r="A149" s="42" t="s">
        <v>111</v>
      </c>
      <c r="B149" s="43"/>
      <c r="C149" s="44"/>
      <c r="D149" s="45">
        <v>3</v>
      </c>
      <c r="E149" s="46">
        <v>0</v>
      </c>
      <c r="F149" s="46">
        <v>0</v>
      </c>
      <c r="G149" s="46">
        <v>0</v>
      </c>
      <c r="H149" s="46">
        <v>1</v>
      </c>
      <c r="I149" s="55">
        <f t="shared" si="34"/>
        <v>4</v>
      </c>
      <c r="J149" s="48">
        <v>1784</v>
      </c>
      <c r="K149" s="56">
        <v>0</v>
      </c>
      <c r="L149" s="56">
        <v>7031</v>
      </c>
      <c r="M149" s="57"/>
      <c r="N149" s="50">
        <f t="shared" si="35"/>
        <v>1319.5720000000001</v>
      </c>
      <c r="O149" s="50">
        <f t="shared" si="35"/>
        <v>0.29799999999999999</v>
      </c>
      <c r="P149" s="58"/>
    </row>
    <row r="150" spans="1:16" s="232" customFormat="1" ht="27.75" customHeight="1" x14ac:dyDescent="0.2">
      <c r="A150" s="59"/>
      <c r="B150" s="60"/>
      <c r="C150" s="61" t="s">
        <v>77</v>
      </c>
      <c r="D150" s="62">
        <f t="shared" ref="D150:L150" si="36">SUM(D142:D149)</f>
        <v>15</v>
      </c>
      <c r="E150" s="62">
        <f t="shared" si="36"/>
        <v>0</v>
      </c>
      <c r="F150" s="62">
        <f t="shared" si="36"/>
        <v>7</v>
      </c>
      <c r="G150" s="62">
        <f t="shared" si="36"/>
        <v>7</v>
      </c>
      <c r="H150" s="62">
        <f t="shared" si="36"/>
        <v>7</v>
      </c>
      <c r="I150" s="85">
        <f t="shared" si="36"/>
        <v>36</v>
      </c>
      <c r="J150" s="64">
        <f t="shared" si="36"/>
        <v>57228</v>
      </c>
      <c r="K150" s="65">
        <f t="shared" si="36"/>
        <v>5749</v>
      </c>
      <c r="L150" s="66">
        <f t="shared" si="36"/>
        <v>965151</v>
      </c>
      <c r="M150" s="67"/>
      <c r="N150" s="68">
        <f>SUM(N142:N149)</f>
        <v>102467.78000000001</v>
      </c>
      <c r="O150" s="69">
        <f>SUM(O142:O149)</f>
        <v>9149.7960000000021</v>
      </c>
      <c r="P150" s="70"/>
    </row>
    <row r="151" spans="1:16" s="11" customFormat="1" ht="18.75" customHeight="1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</row>
    <row r="152" spans="1:16" s="11" customFormat="1" ht="14.25" customHeight="1" x14ac:dyDescent="0.2">
      <c r="A152" s="79" t="s">
        <v>112</v>
      </c>
      <c r="B152" s="80"/>
      <c r="C152" s="81"/>
      <c r="D152" s="45">
        <v>34</v>
      </c>
      <c r="E152" s="46">
        <v>20</v>
      </c>
      <c r="F152" s="46">
        <v>0</v>
      </c>
      <c r="G152" s="46">
        <v>48</v>
      </c>
      <c r="H152" s="46">
        <v>17</v>
      </c>
      <c r="I152" s="47">
        <f>SUM(D152:H152)</f>
        <v>119</v>
      </c>
      <c r="J152" s="230">
        <v>170667</v>
      </c>
      <c r="K152" s="82">
        <v>290542</v>
      </c>
      <c r="L152" s="82">
        <v>3706287</v>
      </c>
      <c r="M152" s="50"/>
      <c r="N152" s="83">
        <f t="shared" ref="N152:O154" si="37">N129+(J152/1000)</f>
        <v>414976.76300000009</v>
      </c>
      <c r="O152" s="50">
        <f t="shared" si="37"/>
        <v>550638.1600000005</v>
      </c>
      <c r="P152" s="53"/>
    </row>
    <row r="153" spans="1:16" s="11" customFormat="1" ht="14.25" customHeight="1" x14ac:dyDescent="0.2">
      <c r="A153" s="79" t="s">
        <v>113</v>
      </c>
      <c r="B153" s="80"/>
      <c r="C153" s="81"/>
      <c r="D153" s="45">
        <v>7</v>
      </c>
      <c r="E153" s="46">
        <v>8</v>
      </c>
      <c r="F153" s="46">
        <v>0</v>
      </c>
      <c r="G153" s="46">
        <v>8</v>
      </c>
      <c r="H153" s="46">
        <v>1</v>
      </c>
      <c r="I153" s="47">
        <f>SUM(D153:H153)</f>
        <v>24</v>
      </c>
      <c r="J153" s="230">
        <v>7102</v>
      </c>
      <c r="K153" s="82">
        <v>76341</v>
      </c>
      <c r="L153" s="82">
        <v>427907</v>
      </c>
      <c r="M153" s="50"/>
      <c r="N153" s="83">
        <f t="shared" si="37"/>
        <v>58159.083999999988</v>
      </c>
      <c r="O153" s="50">
        <f t="shared" si="37"/>
        <v>60968.751000000004</v>
      </c>
      <c r="P153" s="53"/>
    </row>
    <row r="154" spans="1:16" s="11" customFormat="1" ht="14.25" customHeight="1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440.19599999999997</v>
      </c>
      <c r="O154" s="50">
        <f t="shared" si="37"/>
        <v>162.18400000000008</v>
      </c>
      <c r="P154" s="58"/>
    </row>
    <row r="155" spans="1:16" s="232" customFormat="1" ht="30" customHeight="1" x14ac:dyDescent="0.2">
      <c r="A155" s="59"/>
      <c r="B155" s="60"/>
      <c r="C155" s="61" t="s">
        <v>78</v>
      </c>
      <c r="D155" s="84">
        <f t="shared" ref="D155:L155" si="38">SUM(D152:D154)</f>
        <v>41</v>
      </c>
      <c r="E155" s="62">
        <f t="shared" si="38"/>
        <v>28</v>
      </c>
      <c r="F155" s="62">
        <f t="shared" si="38"/>
        <v>0</v>
      </c>
      <c r="G155" s="62">
        <f t="shared" si="38"/>
        <v>59</v>
      </c>
      <c r="H155" s="62">
        <f t="shared" si="38"/>
        <v>18</v>
      </c>
      <c r="I155" s="85">
        <f t="shared" si="38"/>
        <v>146</v>
      </c>
      <c r="J155" s="64">
        <f t="shared" si="38"/>
        <v>177769</v>
      </c>
      <c r="K155" s="65">
        <f t="shared" si="38"/>
        <v>366883</v>
      </c>
      <c r="L155" s="66">
        <f t="shared" si="38"/>
        <v>4134194</v>
      </c>
      <c r="M155" s="67"/>
      <c r="N155" s="221">
        <f>SUM(N152:N154)</f>
        <v>473576.04300000006</v>
      </c>
      <c r="O155" s="69">
        <f>SUM(O152:O154)</f>
        <v>611769.09500000055</v>
      </c>
      <c r="P155" s="70"/>
    </row>
    <row r="156" spans="1:16" s="232" customFormat="1" ht="31.5" customHeight="1" x14ac:dyDescent="0.2">
      <c r="A156" s="86"/>
      <c r="B156" s="87" t="s">
        <v>79</v>
      </c>
      <c r="C156" s="88"/>
      <c r="D156" s="90">
        <f t="shared" ref="D156:L156" si="39">D150+D155</f>
        <v>56</v>
      </c>
      <c r="E156" s="90">
        <f t="shared" si="39"/>
        <v>28</v>
      </c>
      <c r="F156" s="90">
        <f t="shared" si="39"/>
        <v>7</v>
      </c>
      <c r="G156" s="90">
        <f t="shared" si="39"/>
        <v>66</v>
      </c>
      <c r="H156" s="90">
        <f t="shared" si="39"/>
        <v>25</v>
      </c>
      <c r="I156" s="91">
        <f t="shared" si="39"/>
        <v>182</v>
      </c>
      <c r="J156" s="92">
        <f t="shared" si="39"/>
        <v>234997</v>
      </c>
      <c r="K156" s="93">
        <f t="shared" si="39"/>
        <v>372632</v>
      </c>
      <c r="L156" s="93">
        <f t="shared" si="39"/>
        <v>5099345</v>
      </c>
      <c r="M156" s="94"/>
      <c r="N156" s="95">
        <f>N150+N155</f>
        <v>576043.82300000009</v>
      </c>
      <c r="O156" s="94">
        <f>O150+O155</f>
        <v>620918.89100000053</v>
      </c>
      <c r="P156" s="96"/>
    </row>
    <row r="157" spans="1:16" s="11" customFormat="1" ht="27.75" customHeight="1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</row>
    <row r="158" spans="1:16" s="11" customFormat="1" ht="27.75" customHeight="1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</row>
    <row r="159" spans="1:16" s="11" customFormat="1" ht="21.75" customHeight="1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</row>
    <row r="160" spans="1:16" s="11" customFormat="1" ht="21.75" customHeight="1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</row>
    <row r="161" spans="1:16" s="11" customFormat="1" ht="24.75" customHeight="1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593502.82300000009</v>
      </c>
      <c r="O161" s="121">
        <f>O156+O157</f>
        <v>626898.89100000053</v>
      </c>
      <c r="P161" s="119"/>
    </row>
    <row r="162" spans="1:16" s="11" customFormat="1" ht="23.25" x14ac:dyDescent="0.35">
      <c r="A162" s="120">
        <f>A139+31</f>
        <v>38207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</row>
    <row r="163" spans="1:16" s="11" customFormat="1" ht="18.75" customHeight="1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</row>
    <row r="164" spans="1:16" s="11" customFormat="1" ht="12.75" customHeight="1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</row>
    <row r="165" spans="1:16" s="11" customFormat="1" ht="18.75" customHeight="1" x14ac:dyDescent="0.2">
      <c r="A165" s="42" t="s">
        <v>105</v>
      </c>
      <c r="B165" s="43"/>
      <c r="C165" s="44"/>
      <c r="D165" s="45">
        <v>0</v>
      </c>
      <c r="E165" s="46">
        <v>0</v>
      </c>
      <c r="F165" s="46">
        <v>0</v>
      </c>
      <c r="G165" s="46">
        <v>2</v>
      </c>
      <c r="H165" s="46">
        <v>0</v>
      </c>
      <c r="I165" s="145">
        <f t="shared" ref="I165:I172" si="40">SUM(D165:H165)</f>
        <v>2</v>
      </c>
      <c r="J165" s="48">
        <v>0</v>
      </c>
      <c r="K165" s="48">
        <v>0</v>
      </c>
      <c r="L165" s="48">
        <v>0</v>
      </c>
      <c r="M165" s="49"/>
      <c r="N165" s="50">
        <f t="shared" ref="N165:O172" si="41">N142+(J165/1000)</f>
        <v>18482.60200000001</v>
      </c>
      <c r="O165" s="50">
        <f t="shared" si="41"/>
        <v>1828.0040000000004</v>
      </c>
      <c r="P165" s="51"/>
    </row>
    <row r="166" spans="1:16" s="11" customFormat="1" ht="14.25" customHeight="1" x14ac:dyDescent="0.2">
      <c r="A166" s="42" t="s">
        <v>106</v>
      </c>
      <c r="B166" s="43"/>
      <c r="C166" s="44"/>
      <c r="D166" s="45">
        <v>4</v>
      </c>
      <c r="E166" s="46">
        <v>0</v>
      </c>
      <c r="F166" s="46">
        <v>2</v>
      </c>
      <c r="G166" s="46">
        <v>0</v>
      </c>
      <c r="H166" s="46">
        <v>0</v>
      </c>
      <c r="I166" s="47">
        <f t="shared" si="40"/>
        <v>6</v>
      </c>
      <c r="J166" s="48">
        <v>21461</v>
      </c>
      <c r="K166" s="48">
        <v>1896</v>
      </c>
      <c r="L166" s="48">
        <v>348901</v>
      </c>
      <c r="M166" s="52"/>
      <c r="N166" s="50">
        <f t="shared" si="41"/>
        <v>46203.216</v>
      </c>
      <c r="O166" s="50">
        <f t="shared" si="41"/>
        <v>3664.6320000000019</v>
      </c>
      <c r="P166" s="53"/>
    </row>
    <row r="167" spans="1:16" s="11" customFormat="1" ht="14.25" customHeight="1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</v>
      </c>
      <c r="K167" s="48">
        <v>0</v>
      </c>
      <c r="L167" s="48">
        <v>0</v>
      </c>
      <c r="M167" s="52"/>
      <c r="N167" s="50">
        <f t="shared" si="41"/>
        <v>291.90699999999993</v>
      </c>
      <c r="O167" s="50">
        <f t="shared" si="41"/>
        <v>0</v>
      </c>
      <c r="P167" s="53"/>
    </row>
    <row r="168" spans="1:16" s="11" customFormat="1" ht="14.25" customHeight="1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0"/>
        <v>9</v>
      </c>
      <c r="J168" s="48">
        <v>5257</v>
      </c>
      <c r="K168" s="48">
        <v>439</v>
      </c>
      <c r="L168" s="48">
        <v>143573</v>
      </c>
      <c r="M168" s="52"/>
      <c r="N168" s="50">
        <f t="shared" si="41"/>
        <v>12410.841</v>
      </c>
      <c r="O168" s="50">
        <f t="shared" si="41"/>
        <v>1052.4079999999994</v>
      </c>
      <c r="P168" s="53"/>
    </row>
    <row r="169" spans="1:16" s="11" customFormat="1" ht="14.25" customHeight="1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1229</v>
      </c>
      <c r="K169" s="48">
        <v>150</v>
      </c>
      <c r="L169" s="48">
        <v>31340</v>
      </c>
      <c r="M169" s="52"/>
      <c r="N169" s="50">
        <f t="shared" si="41"/>
        <v>5800.4660000000031</v>
      </c>
      <c r="O169" s="50">
        <f t="shared" si="41"/>
        <v>600.01599999999974</v>
      </c>
      <c r="P169" s="53"/>
    </row>
    <row r="170" spans="1:16" s="11" customFormat="1" ht="14.25" customHeight="1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</row>
    <row r="171" spans="1:16" s="11" customFormat="1" ht="14.25" customHeight="1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1</v>
      </c>
      <c r="H171" s="46">
        <v>3</v>
      </c>
      <c r="I171" s="47">
        <f t="shared" si="40"/>
        <v>10</v>
      </c>
      <c r="J171" s="48">
        <v>24648</v>
      </c>
      <c r="K171" s="48">
        <v>3024</v>
      </c>
      <c r="L171" s="48">
        <v>378107</v>
      </c>
      <c r="M171" s="52"/>
      <c r="N171" s="50">
        <f t="shared" si="41"/>
        <v>16493.674000000006</v>
      </c>
      <c r="O171" s="50">
        <f t="shared" si="41"/>
        <v>1999.9469999999999</v>
      </c>
      <c r="P171" s="53"/>
    </row>
    <row r="172" spans="1:16" s="11" customFormat="1" ht="14.25" customHeight="1" x14ac:dyDescent="0.2">
      <c r="A172" s="42" t="s">
        <v>111</v>
      </c>
      <c r="B172" s="43"/>
      <c r="C172" s="44"/>
      <c r="D172" s="45">
        <v>3</v>
      </c>
      <c r="E172" s="46">
        <v>0</v>
      </c>
      <c r="F172" s="46">
        <v>0</v>
      </c>
      <c r="G172" s="46">
        <v>0</v>
      </c>
      <c r="H172" s="46">
        <v>0</v>
      </c>
      <c r="I172" s="55">
        <f t="shared" si="40"/>
        <v>3</v>
      </c>
      <c r="J172" s="48">
        <v>2745</v>
      </c>
      <c r="K172" s="56">
        <v>0</v>
      </c>
      <c r="L172" s="56">
        <v>7662</v>
      </c>
      <c r="M172" s="57"/>
      <c r="N172" s="50">
        <f t="shared" si="41"/>
        <v>1322.317</v>
      </c>
      <c r="O172" s="50">
        <f t="shared" si="41"/>
        <v>0.29799999999999999</v>
      </c>
      <c r="P172" s="58"/>
    </row>
    <row r="173" spans="1:16" s="232" customFormat="1" ht="27.75" customHeight="1" x14ac:dyDescent="0.2">
      <c r="A173" s="59"/>
      <c r="B173" s="60"/>
      <c r="C173" s="61" t="s">
        <v>77</v>
      </c>
      <c r="D173" s="62">
        <f t="shared" ref="D173:L173" si="42">SUM(D165:D172)</f>
        <v>17</v>
      </c>
      <c r="E173" s="62">
        <f t="shared" si="42"/>
        <v>0</v>
      </c>
      <c r="F173" s="62">
        <f t="shared" si="42"/>
        <v>6</v>
      </c>
      <c r="G173" s="62">
        <f t="shared" si="42"/>
        <v>6</v>
      </c>
      <c r="H173" s="62">
        <f t="shared" si="42"/>
        <v>6</v>
      </c>
      <c r="I173" s="85">
        <f t="shared" si="42"/>
        <v>35</v>
      </c>
      <c r="J173" s="64">
        <f t="shared" si="42"/>
        <v>55343</v>
      </c>
      <c r="K173" s="65">
        <f t="shared" si="42"/>
        <v>5509</v>
      </c>
      <c r="L173" s="66">
        <f t="shared" si="42"/>
        <v>909583</v>
      </c>
      <c r="M173" s="67"/>
      <c r="N173" s="68">
        <f>SUM(N165:N172)</f>
        <v>102523.12300000004</v>
      </c>
      <c r="O173" s="69">
        <f>SUM(O165:O172)</f>
        <v>9155.3050000000021</v>
      </c>
      <c r="P173" s="70"/>
    </row>
    <row r="174" spans="1:16" s="11" customFormat="1" ht="18.75" customHeight="1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</row>
    <row r="175" spans="1:16" s="11" customFormat="1" ht="14.25" customHeight="1" x14ac:dyDescent="0.2">
      <c r="A175" s="79" t="s">
        <v>112</v>
      </c>
      <c r="B175" s="80"/>
      <c r="C175" s="81"/>
      <c r="D175" s="45">
        <v>34</v>
      </c>
      <c r="E175" s="46">
        <v>19</v>
      </c>
      <c r="F175" s="46">
        <v>6</v>
      </c>
      <c r="G175" s="46">
        <v>50</v>
      </c>
      <c r="H175" s="46">
        <v>0</v>
      </c>
      <c r="I175" s="47">
        <f>SUM(D175:H175)</f>
        <v>109</v>
      </c>
      <c r="J175" s="230">
        <v>164422</v>
      </c>
      <c r="K175" s="82">
        <v>286883</v>
      </c>
      <c r="L175" s="82">
        <v>3479594</v>
      </c>
      <c r="M175" s="50"/>
      <c r="N175" s="83">
        <f t="shared" ref="N175:O177" si="43">N152+(J175/1000)</f>
        <v>415141.18500000011</v>
      </c>
      <c r="O175" s="50">
        <f t="shared" si="43"/>
        <v>550925.04300000053</v>
      </c>
      <c r="P175" s="53"/>
    </row>
    <row r="176" spans="1:16" s="11" customFormat="1" ht="14.25" customHeight="1" x14ac:dyDescent="0.2">
      <c r="A176" s="79" t="s">
        <v>113</v>
      </c>
      <c r="B176" s="80"/>
      <c r="C176" s="81"/>
      <c r="D176" s="45">
        <v>7</v>
      </c>
      <c r="E176" s="46">
        <v>7</v>
      </c>
      <c r="F176" s="46">
        <v>1</v>
      </c>
      <c r="G176" s="46">
        <v>8</v>
      </c>
      <c r="H176" s="46">
        <v>1</v>
      </c>
      <c r="I176" s="47">
        <f>SUM(D176:H176)</f>
        <v>24</v>
      </c>
      <c r="J176" s="230">
        <v>6078</v>
      </c>
      <c r="K176" s="82">
        <v>18413</v>
      </c>
      <c r="L176" s="82">
        <v>371788</v>
      </c>
      <c r="M176" s="50"/>
      <c r="N176" s="83">
        <f t="shared" si="43"/>
        <v>58165.161999999989</v>
      </c>
      <c r="O176" s="50">
        <f t="shared" si="43"/>
        <v>60987.164000000004</v>
      </c>
      <c r="P176" s="53"/>
    </row>
    <row r="177" spans="1:16" s="11" customFormat="1" ht="14.25" customHeight="1" x14ac:dyDescent="0.2">
      <c r="A177" s="79" t="s">
        <v>116</v>
      </c>
      <c r="B177" s="80"/>
      <c r="C177" s="81"/>
      <c r="D177" s="45">
        <v>1</v>
      </c>
      <c r="E177" s="46">
        <v>0</v>
      </c>
      <c r="F177" s="46">
        <v>0</v>
      </c>
      <c r="G177" s="46">
        <v>2</v>
      </c>
      <c r="H177" s="46">
        <v>0</v>
      </c>
      <c r="I177" s="55">
        <f>SUM(D177:H177)</f>
        <v>3</v>
      </c>
      <c r="J177" s="231">
        <v>0</v>
      </c>
      <c r="K177" s="219">
        <v>0</v>
      </c>
      <c r="L177" s="219">
        <v>261</v>
      </c>
      <c r="M177" s="147"/>
      <c r="N177" s="220">
        <f t="shared" si="43"/>
        <v>440.19599999999997</v>
      </c>
      <c r="O177" s="50">
        <f t="shared" si="43"/>
        <v>162.18400000000008</v>
      </c>
      <c r="P177" s="58"/>
    </row>
    <row r="178" spans="1:16" s="232" customFormat="1" ht="30" customHeight="1" x14ac:dyDescent="0.2">
      <c r="A178" s="59"/>
      <c r="B178" s="60"/>
      <c r="C178" s="61" t="s">
        <v>78</v>
      </c>
      <c r="D178" s="84">
        <f t="shared" ref="D178:L178" si="44">SUM(D175:D177)</f>
        <v>42</v>
      </c>
      <c r="E178" s="62">
        <f t="shared" si="44"/>
        <v>26</v>
      </c>
      <c r="F178" s="62">
        <f t="shared" si="44"/>
        <v>7</v>
      </c>
      <c r="G178" s="62">
        <f t="shared" si="44"/>
        <v>60</v>
      </c>
      <c r="H178" s="62">
        <f t="shared" si="44"/>
        <v>1</v>
      </c>
      <c r="I178" s="85">
        <f t="shared" si="44"/>
        <v>136</v>
      </c>
      <c r="J178" s="64">
        <f t="shared" si="44"/>
        <v>170500</v>
      </c>
      <c r="K178" s="65">
        <f t="shared" si="44"/>
        <v>305296</v>
      </c>
      <c r="L178" s="66">
        <f t="shared" si="44"/>
        <v>3851643</v>
      </c>
      <c r="M178" s="67"/>
      <c r="N178" s="221">
        <f>SUM(N175:N177)</f>
        <v>473746.54300000012</v>
      </c>
      <c r="O178" s="69">
        <f>SUM(O175:O177)</f>
        <v>612074.39100000053</v>
      </c>
      <c r="P178" s="70"/>
    </row>
    <row r="179" spans="1:16" s="232" customFormat="1" ht="31.5" customHeight="1" x14ac:dyDescent="0.2">
      <c r="A179" s="86"/>
      <c r="B179" s="87" t="s">
        <v>79</v>
      </c>
      <c r="C179" s="88"/>
      <c r="D179" s="90">
        <f t="shared" ref="D179:L179" si="45">D173+D178</f>
        <v>59</v>
      </c>
      <c r="E179" s="90">
        <f t="shared" si="45"/>
        <v>26</v>
      </c>
      <c r="F179" s="90">
        <f t="shared" si="45"/>
        <v>13</v>
      </c>
      <c r="G179" s="90">
        <f t="shared" si="45"/>
        <v>66</v>
      </c>
      <c r="H179" s="90">
        <f t="shared" si="45"/>
        <v>7</v>
      </c>
      <c r="I179" s="91">
        <f t="shared" si="45"/>
        <v>171</v>
      </c>
      <c r="J179" s="92">
        <f t="shared" si="45"/>
        <v>225843</v>
      </c>
      <c r="K179" s="93">
        <f t="shared" si="45"/>
        <v>310805</v>
      </c>
      <c r="L179" s="93">
        <f t="shared" si="45"/>
        <v>4761226</v>
      </c>
      <c r="M179" s="94"/>
      <c r="N179" s="95">
        <f>N173+N178</f>
        <v>576269.6660000002</v>
      </c>
      <c r="O179" s="94">
        <f>O173+O178</f>
        <v>621229.69600000058</v>
      </c>
      <c r="P179" s="96"/>
    </row>
    <row r="180" spans="1:16" s="11" customFormat="1" ht="27.75" customHeight="1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</row>
    <row r="181" spans="1:16" s="11" customFormat="1" ht="27.75" customHeight="1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</row>
    <row r="182" spans="1:16" s="11" customFormat="1" ht="21.75" customHeight="1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</row>
    <row r="183" spans="1:16" s="11" customFormat="1" ht="21.75" customHeight="1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</row>
    <row r="184" spans="1:16" s="11" customFormat="1" ht="24.75" customHeight="1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593728.6660000002</v>
      </c>
      <c r="O184" s="121">
        <f>O179+O180</f>
        <v>627209.69600000058</v>
      </c>
      <c r="P184" s="119"/>
    </row>
    <row r="185" spans="1:16" s="11" customFormat="1" ht="23.25" x14ac:dyDescent="0.35">
      <c r="A185" s="120">
        <f>A162+31</f>
        <v>38238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</row>
    <row r="186" spans="1:16" s="11" customFormat="1" ht="18.75" customHeight="1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</row>
    <row r="187" spans="1:16" s="11" customFormat="1" ht="12.75" customHeight="1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</row>
    <row r="188" spans="1:16" s="11" customFormat="1" ht="18.75" customHeight="1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145">
        <f t="shared" ref="I188:I195" si="46">SUM(D188:H188)</f>
        <v>2</v>
      </c>
      <c r="J188" s="48">
        <v>379</v>
      </c>
      <c r="K188" s="48">
        <v>35</v>
      </c>
      <c r="L188" s="48">
        <v>40076</v>
      </c>
      <c r="M188" s="49"/>
      <c r="N188" s="50">
        <f t="shared" ref="N188:O195" si="47">N165+(J188/1000)</f>
        <v>18482.981000000011</v>
      </c>
      <c r="O188" s="50">
        <f t="shared" si="47"/>
        <v>1828.0390000000004</v>
      </c>
      <c r="P188" s="51"/>
    </row>
    <row r="189" spans="1:16" s="11" customFormat="1" ht="14.25" customHeight="1" x14ac:dyDescent="0.2">
      <c r="A189" s="42" t="s">
        <v>106</v>
      </c>
      <c r="B189" s="43"/>
      <c r="C189" s="44"/>
      <c r="D189" s="45">
        <v>4</v>
      </c>
      <c r="E189" s="46">
        <v>0</v>
      </c>
      <c r="F189" s="46">
        <v>1</v>
      </c>
      <c r="G189" s="46">
        <v>1</v>
      </c>
      <c r="H189" s="46">
        <v>0</v>
      </c>
      <c r="I189" s="47">
        <f t="shared" si="46"/>
        <v>6</v>
      </c>
      <c r="J189" s="48">
        <v>17905</v>
      </c>
      <c r="K189" s="48">
        <v>1612</v>
      </c>
      <c r="L189" s="48">
        <v>296852</v>
      </c>
      <c r="M189" s="52"/>
      <c r="N189" s="50">
        <f t="shared" si="47"/>
        <v>46221.120999999999</v>
      </c>
      <c r="O189" s="50">
        <f t="shared" si="47"/>
        <v>3666.244000000002</v>
      </c>
      <c r="P189" s="53"/>
    </row>
    <row r="190" spans="1:16" s="11" customFormat="1" ht="14.25" customHeight="1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18</v>
      </c>
      <c r="K190" s="48">
        <v>0</v>
      </c>
      <c r="L190" s="48">
        <v>0</v>
      </c>
      <c r="M190" s="52"/>
      <c r="N190" s="50">
        <f t="shared" si="47"/>
        <v>291.9249999999999</v>
      </c>
      <c r="O190" s="50">
        <f t="shared" si="47"/>
        <v>0</v>
      </c>
      <c r="P190" s="53"/>
    </row>
    <row r="191" spans="1:16" s="11" customFormat="1" ht="14.25" customHeight="1" x14ac:dyDescent="0.2">
      <c r="A191" s="42" t="s">
        <v>107</v>
      </c>
      <c r="B191" s="43"/>
      <c r="C191" s="44"/>
      <c r="D191" s="45">
        <v>3</v>
      </c>
      <c r="E191" s="46">
        <v>0</v>
      </c>
      <c r="F191" s="46">
        <v>1</v>
      </c>
      <c r="G191" s="46">
        <v>2</v>
      </c>
      <c r="H191" s="46">
        <v>3</v>
      </c>
      <c r="I191" s="47">
        <f t="shared" si="46"/>
        <v>9</v>
      </c>
      <c r="J191" s="48">
        <v>6138</v>
      </c>
      <c r="K191" s="48">
        <v>534</v>
      </c>
      <c r="L191" s="48">
        <v>94756</v>
      </c>
      <c r="M191" s="52"/>
      <c r="N191" s="50">
        <f t="shared" si="47"/>
        <v>12416.979000000001</v>
      </c>
      <c r="O191" s="50">
        <f t="shared" si="47"/>
        <v>1052.9419999999996</v>
      </c>
      <c r="P191" s="53"/>
    </row>
    <row r="192" spans="1:16" s="11" customFormat="1" ht="14.25" customHeight="1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2116</v>
      </c>
      <c r="K192" s="48">
        <v>258</v>
      </c>
      <c r="L192" s="48">
        <v>55410</v>
      </c>
      <c r="M192" s="52"/>
      <c r="N192" s="50">
        <f t="shared" si="47"/>
        <v>5802.5820000000031</v>
      </c>
      <c r="O192" s="50">
        <f t="shared" si="47"/>
        <v>600.27399999999977</v>
      </c>
      <c r="P192" s="53"/>
    </row>
    <row r="193" spans="1:16" s="11" customFormat="1" ht="14.25" customHeight="1" x14ac:dyDescent="0.2">
      <c r="A193" s="42" t="s">
        <v>109</v>
      </c>
      <c r="B193" s="43"/>
      <c r="C193" s="44"/>
      <c r="D193" s="45">
        <v>0</v>
      </c>
      <c r="E193" s="46">
        <v>1</v>
      </c>
      <c r="F193" s="46">
        <v>0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</row>
    <row r="194" spans="1:16" s="11" customFormat="1" ht="14.25" customHeight="1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6"/>
        <v>10</v>
      </c>
      <c r="J194" s="48">
        <v>31785</v>
      </c>
      <c r="K194" s="48">
        <v>4028</v>
      </c>
      <c r="L194" s="48">
        <v>361630</v>
      </c>
      <c r="M194" s="52"/>
      <c r="N194" s="50">
        <f t="shared" si="47"/>
        <v>16525.459000000006</v>
      </c>
      <c r="O194" s="50">
        <f t="shared" si="47"/>
        <v>2003.9749999999999</v>
      </c>
      <c r="P194" s="53"/>
    </row>
    <row r="195" spans="1:16" s="11" customFormat="1" ht="14.25" customHeight="1" x14ac:dyDescent="0.2">
      <c r="A195" s="42" t="s">
        <v>111</v>
      </c>
      <c r="B195" s="43"/>
      <c r="C195" s="44"/>
      <c r="D195" s="45">
        <v>3</v>
      </c>
      <c r="E195" s="46">
        <v>0</v>
      </c>
      <c r="F195" s="46">
        <v>0</v>
      </c>
      <c r="G195" s="46">
        <v>0</v>
      </c>
      <c r="H195" s="46">
        <v>1</v>
      </c>
      <c r="I195" s="55">
        <f t="shared" si="46"/>
        <v>4</v>
      </c>
      <c r="J195" s="48">
        <v>3172</v>
      </c>
      <c r="K195" s="56">
        <v>0</v>
      </c>
      <c r="L195" s="56">
        <v>10481</v>
      </c>
      <c r="M195" s="57"/>
      <c r="N195" s="50">
        <f t="shared" si="47"/>
        <v>1325.489</v>
      </c>
      <c r="O195" s="50">
        <f t="shared" si="47"/>
        <v>0.29799999999999999</v>
      </c>
      <c r="P195" s="58"/>
    </row>
    <row r="196" spans="1:16" s="232" customFormat="1" ht="27.75" customHeight="1" x14ac:dyDescent="0.2">
      <c r="A196" s="59"/>
      <c r="B196" s="60"/>
      <c r="C196" s="61" t="s">
        <v>77</v>
      </c>
      <c r="D196" s="62">
        <f t="shared" ref="D196:L196" si="48">SUM(D188:D195)</f>
        <v>18</v>
      </c>
      <c r="E196" s="62">
        <f t="shared" si="48"/>
        <v>1</v>
      </c>
      <c r="F196" s="62">
        <f t="shared" si="48"/>
        <v>5</v>
      </c>
      <c r="G196" s="62">
        <f t="shared" si="48"/>
        <v>5</v>
      </c>
      <c r="H196" s="62">
        <f t="shared" si="48"/>
        <v>7</v>
      </c>
      <c r="I196" s="85">
        <f t="shared" si="48"/>
        <v>36</v>
      </c>
      <c r="J196" s="64">
        <f t="shared" si="48"/>
        <v>61513</v>
      </c>
      <c r="K196" s="65">
        <f t="shared" si="48"/>
        <v>6467</v>
      </c>
      <c r="L196" s="66">
        <f t="shared" si="48"/>
        <v>859205</v>
      </c>
      <c r="M196" s="67"/>
      <c r="N196" s="68">
        <f>SUM(N188:N195)</f>
        <v>102584.63600000004</v>
      </c>
      <c r="O196" s="69">
        <f>SUM(O188:O195)</f>
        <v>9161.7720000000027</v>
      </c>
      <c r="P196" s="70"/>
    </row>
    <row r="197" spans="1:16" s="11" customFormat="1" ht="18.75" customHeight="1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</row>
    <row r="198" spans="1:16" s="11" customFormat="1" ht="14.25" customHeight="1" x14ac:dyDescent="0.2">
      <c r="A198" s="79" t="s">
        <v>112</v>
      </c>
      <c r="B198" s="80"/>
      <c r="C198" s="81"/>
      <c r="D198" s="45">
        <v>31</v>
      </c>
      <c r="E198" s="46">
        <v>14</v>
      </c>
      <c r="F198" s="46">
        <v>5</v>
      </c>
      <c r="G198" s="46">
        <v>56</v>
      </c>
      <c r="H198" s="46">
        <v>0</v>
      </c>
      <c r="I198" s="47">
        <f>SUM(D198:H198)</f>
        <v>106</v>
      </c>
      <c r="J198" s="230">
        <v>60776</v>
      </c>
      <c r="K198" s="82">
        <v>96492</v>
      </c>
      <c r="L198" s="82">
        <v>2006284</v>
      </c>
      <c r="M198" s="50"/>
      <c r="N198" s="83">
        <f t="shared" ref="N198:O200" si="49">N175+(J198/1000)</f>
        <v>415201.96100000013</v>
      </c>
      <c r="O198" s="50">
        <f t="shared" si="49"/>
        <v>551021.5350000005</v>
      </c>
      <c r="P198" s="53"/>
    </row>
    <row r="199" spans="1:16" s="11" customFormat="1" ht="14.25" customHeight="1" x14ac:dyDescent="0.2">
      <c r="A199" s="79" t="s">
        <v>113</v>
      </c>
      <c r="B199" s="80"/>
      <c r="C199" s="81"/>
      <c r="D199" s="45">
        <v>7</v>
      </c>
      <c r="E199" s="46">
        <v>8</v>
      </c>
      <c r="F199" s="46">
        <v>1</v>
      </c>
      <c r="G199" s="46">
        <v>7</v>
      </c>
      <c r="H199" s="46">
        <v>1</v>
      </c>
      <c r="I199" s="47">
        <f>SUM(D199:H199)</f>
        <v>24</v>
      </c>
      <c r="J199" s="230">
        <v>3446</v>
      </c>
      <c r="K199" s="82">
        <v>11394</v>
      </c>
      <c r="L199" s="82">
        <v>237322</v>
      </c>
      <c r="M199" s="50"/>
      <c r="N199" s="83">
        <f t="shared" si="49"/>
        <v>58168.607999999993</v>
      </c>
      <c r="O199" s="50">
        <f t="shared" si="49"/>
        <v>60998.558000000005</v>
      </c>
      <c r="P199" s="53"/>
    </row>
    <row r="200" spans="1:16" s="11" customFormat="1" ht="14.25" customHeight="1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440.19599999999997</v>
      </c>
      <c r="O200" s="50">
        <f t="shared" si="49"/>
        <v>162.18400000000008</v>
      </c>
      <c r="P200" s="58"/>
    </row>
    <row r="201" spans="1:16" s="232" customFormat="1" ht="30" customHeight="1" x14ac:dyDescent="0.2">
      <c r="A201" s="59"/>
      <c r="B201" s="60"/>
      <c r="C201" s="61" t="s">
        <v>78</v>
      </c>
      <c r="D201" s="84">
        <f t="shared" ref="D201:L201" si="50">SUM(D198:D200)</f>
        <v>38</v>
      </c>
      <c r="E201" s="62">
        <f t="shared" si="50"/>
        <v>22</v>
      </c>
      <c r="F201" s="62">
        <f t="shared" si="50"/>
        <v>6</v>
      </c>
      <c r="G201" s="62">
        <f t="shared" si="50"/>
        <v>66</v>
      </c>
      <c r="H201" s="62">
        <f t="shared" si="50"/>
        <v>1</v>
      </c>
      <c r="I201" s="85">
        <f t="shared" si="50"/>
        <v>133</v>
      </c>
      <c r="J201" s="64">
        <f t="shared" si="50"/>
        <v>64222</v>
      </c>
      <c r="K201" s="65">
        <f t="shared" si="50"/>
        <v>107886</v>
      </c>
      <c r="L201" s="66">
        <f t="shared" si="50"/>
        <v>2243606</v>
      </c>
      <c r="M201" s="67"/>
      <c r="N201" s="221">
        <f>SUM(N198:N200)</f>
        <v>473810.76500000013</v>
      </c>
      <c r="O201" s="69">
        <f>SUM(O198:O200)</f>
        <v>612182.27700000047</v>
      </c>
      <c r="P201" s="70"/>
    </row>
    <row r="202" spans="1:16" s="232" customFormat="1" ht="31.5" customHeight="1" x14ac:dyDescent="0.2">
      <c r="A202" s="86"/>
      <c r="B202" s="87" t="s">
        <v>79</v>
      </c>
      <c r="C202" s="88"/>
      <c r="D202" s="90">
        <f t="shared" ref="D202:L202" si="51">D196+D201</f>
        <v>56</v>
      </c>
      <c r="E202" s="90">
        <f t="shared" si="51"/>
        <v>23</v>
      </c>
      <c r="F202" s="90">
        <f t="shared" si="51"/>
        <v>11</v>
      </c>
      <c r="G202" s="90">
        <f t="shared" si="51"/>
        <v>71</v>
      </c>
      <c r="H202" s="90">
        <f t="shared" si="51"/>
        <v>8</v>
      </c>
      <c r="I202" s="91">
        <f t="shared" si="51"/>
        <v>169</v>
      </c>
      <c r="J202" s="92">
        <f t="shared" si="51"/>
        <v>125735</v>
      </c>
      <c r="K202" s="93">
        <f t="shared" si="51"/>
        <v>114353</v>
      </c>
      <c r="L202" s="93">
        <f t="shared" si="51"/>
        <v>3102811</v>
      </c>
      <c r="M202" s="94"/>
      <c r="N202" s="95">
        <f>N196+N201</f>
        <v>576395.40100000019</v>
      </c>
      <c r="O202" s="94">
        <f>O196+O201</f>
        <v>621344.04900000046</v>
      </c>
      <c r="P202" s="96"/>
    </row>
    <row r="203" spans="1:16" s="11" customFormat="1" ht="27.75" customHeight="1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</row>
    <row r="204" spans="1:16" s="11" customFormat="1" ht="27.75" customHeight="1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</row>
    <row r="205" spans="1:16" s="11" customFormat="1" ht="21.75" customHeight="1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</row>
    <row r="206" spans="1:16" s="11" customFormat="1" ht="21.75" customHeight="1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</row>
    <row r="207" spans="1:16" s="11" customFormat="1" ht="24.75" customHeight="1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593854.40100000019</v>
      </c>
      <c r="O207" s="121">
        <f>O202+O203</f>
        <v>627324.04900000046</v>
      </c>
      <c r="P207" s="119"/>
    </row>
    <row r="208" spans="1:16" s="11" customFormat="1" ht="23.25" x14ac:dyDescent="0.35">
      <c r="A208" s="120">
        <f>A185+31</f>
        <v>38269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</row>
    <row r="209" spans="1:16" s="11" customFormat="1" ht="18.75" customHeight="1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</row>
    <row r="210" spans="1:16" s="11" customFormat="1" ht="12.75" customHeight="1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</row>
    <row r="211" spans="1:16" s="11" customFormat="1" ht="18.75" customHeight="1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145">
        <f t="shared" ref="I211:I218" si="52">SUM(D211:H211)</f>
        <v>2</v>
      </c>
      <c r="J211" s="48">
        <v>1007</v>
      </c>
      <c r="K211" s="48">
        <v>93</v>
      </c>
      <c r="L211" s="48">
        <v>95620</v>
      </c>
      <c r="M211" s="49"/>
      <c r="N211" s="50">
        <f t="shared" ref="N211:O218" si="53">N188+(J211/1000)</f>
        <v>18483.988000000012</v>
      </c>
      <c r="O211" s="50">
        <f t="shared" si="53"/>
        <v>1828.1320000000005</v>
      </c>
      <c r="P211" s="51"/>
    </row>
    <row r="212" spans="1:16" s="11" customFormat="1" ht="14.25" customHeight="1" x14ac:dyDescent="0.2">
      <c r="A212" s="42" t="s">
        <v>106</v>
      </c>
      <c r="B212" s="43"/>
      <c r="C212" s="44"/>
      <c r="D212" s="45">
        <v>4</v>
      </c>
      <c r="E212" s="46">
        <v>0</v>
      </c>
      <c r="F212" s="46">
        <v>2</v>
      </c>
      <c r="G212" s="46">
        <v>0</v>
      </c>
      <c r="H212" s="46">
        <v>0</v>
      </c>
      <c r="I212" s="47">
        <f t="shared" si="52"/>
        <v>6</v>
      </c>
      <c r="J212" s="48">
        <v>18240</v>
      </c>
      <c r="K212" s="48">
        <v>1643</v>
      </c>
      <c r="L212" s="48">
        <v>324970</v>
      </c>
      <c r="M212" s="52"/>
      <c r="N212" s="50">
        <f t="shared" si="53"/>
        <v>46239.360999999997</v>
      </c>
      <c r="O212" s="50">
        <f t="shared" si="53"/>
        <v>3667.887000000002</v>
      </c>
      <c r="P212" s="53"/>
    </row>
    <row r="213" spans="1:16" s="11" customFormat="1" ht="14.25" customHeight="1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50</v>
      </c>
      <c r="K213" s="48">
        <v>0</v>
      </c>
      <c r="L213" s="48">
        <v>0</v>
      </c>
      <c r="M213" s="52"/>
      <c r="N213" s="50">
        <f t="shared" si="53"/>
        <v>291.97499999999991</v>
      </c>
      <c r="O213" s="50">
        <f t="shared" si="53"/>
        <v>0</v>
      </c>
      <c r="P213" s="53"/>
    </row>
    <row r="214" spans="1:16" s="11" customFormat="1" ht="14.25" customHeight="1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2</v>
      </c>
      <c r="H214" s="46">
        <v>3</v>
      </c>
      <c r="I214" s="47">
        <f t="shared" si="52"/>
        <v>9</v>
      </c>
      <c r="J214" s="48">
        <v>9359</v>
      </c>
      <c r="K214" s="48">
        <v>817</v>
      </c>
      <c r="L214" s="48">
        <v>192158</v>
      </c>
      <c r="M214" s="52"/>
      <c r="N214" s="50">
        <f t="shared" si="53"/>
        <v>12426.338000000002</v>
      </c>
      <c r="O214" s="50">
        <f t="shared" si="53"/>
        <v>1053.7589999999996</v>
      </c>
      <c r="P214" s="53"/>
    </row>
    <row r="215" spans="1:16" s="11" customFormat="1" ht="14.25" customHeight="1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2855</v>
      </c>
      <c r="K215" s="48">
        <v>348</v>
      </c>
      <c r="L215" s="48">
        <v>74641</v>
      </c>
      <c r="M215" s="52"/>
      <c r="N215" s="50">
        <f t="shared" si="53"/>
        <v>5805.4370000000026</v>
      </c>
      <c r="O215" s="50">
        <f t="shared" si="53"/>
        <v>600.62199999999973</v>
      </c>
      <c r="P215" s="53"/>
    </row>
    <row r="216" spans="1:16" s="11" customFormat="1" ht="14.25" customHeight="1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</row>
    <row r="217" spans="1:16" s="11" customFormat="1" ht="14.25" customHeight="1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1</v>
      </c>
      <c r="H217" s="46">
        <v>3</v>
      </c>
      <c r="I217" s="47">
        <f t="shared" si="52"/>
        <v>10</v>
      </c>
      <c r="J217" s="48">
        <v>39507</v>
      </c>
      <c r="K217" s="48">
        <v>5038</v>
      </c>
      <c r="L217" s="48">
        <v>388679</v>
      </c>
      <c r="M217" s="52"/>
      <c r="N217" s="50">
        <f t="shared" si="53"/>
        <v>16564.966000000008</v>
      </c>
      <c r="O217" s="50">
        <f t="shared" si="53"/>
        <v>2009.0129999999999</v>
      </c>
      <c r="P217" s="53"/>
    </row>
    <row r="218" spans="1:16" s="11" customFormat="1" ht="14.25" customHeight="1" x14ac:dyDescent="0.2">
      <c r="A218" s="42" t="s">
        <v>111</v>
      </c>
      <c r="B218" s="43"/>
      <c r="C218" s="44"/>
      <c r="D218" s="45">
        <v>3</v>
      </c>
      <c r="E218" s="46">
        <v>0</v>
      </c>
      <c r="F218" s="46">
        <v>0</v>
      </c>
      <c r="G218" s="46">
        <v>1</v>
      </c>
      <c r="H218" s="46">
        <v>0</v>
      </c>
      <c r="I218" s="55">
        <f t="shared" si="52"/>
        <v>4</v>
      </c>
      <c r="J218" s="48">
        <v>2942</v>
      </c>
      <c r="K218" s="56">
        <v>0</v>
      </c>
      <c r="L218" s="56">
        <v>7239</v>
      </c>
      <c r="M218" s="57"/>
      <c r="N218" s="50">
        <f t="shared" si="53"/>
        <v>1328.431</v>
      </c>
      <c r="O218" s="50">
        <f t="shared" si="53"/>
        <v>0.29799999999999999</v>
      </c>
      <c r="P218" s="58"/>
    </row>
    <row r="219" spans="1:16" s="232" customFormat="1" ht="27.75" customHeight="1" x14ac:dyDescent="0.2">
      <c r="A219" s="59"/>
      <c r="B219" s="60"/>
      <c r="C219" s="61" t="s">
        <v>77</v>
      </c>
      <c r="D219" s="62">
        <f t="shared" ref="D219:L219" si="54">SUM(D211:D218)</f>
        <v>18</v>
      </c>
      <c r="E219" s="62">
        <f t="shared" si="54"/>
        <v>0</v>
      </c>
      <c r="F219" s="62">
        <f t="shared" si="54"/>
        <v>7</v>
      </c>
      <c r="G219" s="62">
        <f t="shared" si="54"/>
        <v>5</v>
      </c>
      <c r="H219" s="62">
        <f t="shared" si="54"/>
        <v>6</v>
      </c>
      <c r="I219" s="85">
        <f t="shared" si="54"/>
        <v>36</v>
      </c>
      <c r="J219" s="64">
        <f t="shared" si="54"/>
        <v>73960</v>
      </c>
      <c r="K219" s="65">
        <f t="shared" si="54"/>
        <v>7939</v>
      </c>
      <c r="L219" s="66">
        <f t="shared" si="54"/>
        <v>1083307</v>
      </c>
      <c r="M219" s="67"/>
      <c r="N219" s="68">
        <f>SUM(N211:N218)</f>
        <v>102658.59600000003</v>
      </c>
      <c r="O219" s="69">
        <f>SUM(O211:O218)</f>
        <v>9169.7110000000011</v>
      </c>
      <c r="P219" s="70"/>
    </row>
    <row r="220" spans="1:16" s="11" customFormat="1" ht="18.75" customHeight="1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</row>
    <row r="221" spans="1:16" s="11" customFormat="1" ht="14.25" customHeight="1" x14ac:dyDescent="0.2">
      <c r="A221" s="79" t="s">
        <v>112</v>
      </c>
      <c r="B221" s="80"/>
      <c r="C221" s="81"/>
      <c r="D221" s="45">
        <v>28</v>
      </c>
      <c r="E221" s="46">
        <v>11</v>
      </c>
      <c r="F221" s="46">
        <v>4</v>
      </c>
      <c r="G221" s="46">
        <v>61</v>
      </c>
      <c r="H221" s="46">
        <v>0</v>
      </c>
      <c r="I221" s="47">
        <f>SUM(D221:H221)</f>
        <v>104</v>
      </c>
      <c r="J221" s="230">
        <v>156795</v>
      </c>
      <c r="K221" s="82">
        <v>267524</v>
      </c>
      <c r="L221" s="82">
        <v>2975267</v>
      </c>
      <c r="M221" s="50"/>
      <c r="N221" s="83">
        <f t="shared" ref="N221:O223" si="55">N198+(J221/1000)</f>
        <v>415358.75600000011</v>
      </c>
      <c r="O221" s="50">
        <f t="shared" si="55"/>
        <v>551289.05900000047</v>
      </c>
      <c r="P221" s="53"/>
    </row>
    <row r="222" spans="1:16" s="11" customFormat="1" ht="14.25" customHeight="1" x14ac:dyDescent="0.2">
      <c r="A222" s="79" t="s">
        <v>113</v>
      </c>
      <c r="B222" s="80"/>
      <c r="C222" s="81"/>
      <c r="D222" s="45">
        <v>5</v>
      </c>
      <c r="E222" s="46">
        <v>9</v>
      </c>
      <c r="F222" s="46">
        <v>0</v>
      </c>
      <c r="G222" s="46">
        <v>9</v>
      </c>
      <c r="H222" s="46">
        <v>1</v>
      </c>
      <c r="I222" s="47">
        <f>SUM(D222:H222)</f>
        <v>24</v>
      </c>
      <c r="J222" s="230">
        <v>4071</v>
      </c>
      <c r="K222" s="82">
        <v>14631</v>
      </c>
      <c r="L222" s="82">
        <v>310627</v>
      </c>
      <c r="M222" s="50"/>
      <c r="N222" s="83">
        <f t="shared" si="55"/>
        <v>58172.678999999996</v>
      </c>
      <c r="O222" s="50">
        <f t="shared" si="55"/>
        <v>61013.189000000006</v>
      </c>
      <c r="P222" s="53"/>
    </row>
    <row r="223" spans="1:16" s="11" customFormat="1" ht="14.25" customHeight="1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440.19599999999997</v>
      </c>
      <c r="O223" s="50">
        <f t="shared" si="55"/>
        <v>162.18400000000008</v>
      </c>
      <c r="P223" s="58"/>
    </row>
    <row r="224" spans="1:16" s="232" customFormat="1" ht="30" customHeight="1" x14ac:dyDescent="0.2">
      <c r="A224" s="59"/>
      <c r="B224" s="60"/>
      <c r="C224" s="61" t="s">
        <v>78</v>
      </c>
      <c r="D224" s="84">
        <f t="shared" ref="D224:L224" si="56">SUM(D221:D223)</f>
        <v>33</v>
      </c>
      <c r="E224" s="62">
        <f t="shared" si="56"/>
        <v>20</v>
      </c>
      <c r="F224" s="62">
        <f t="shared" si="56"/>
        <v>4</v>
      </c>
      <c r="G224" s="62">
        <f t="shared" si="56"/>
        <v>73</v>
      </c>
      <c r="H224" s="62">
        <f t="shared" si="56"/>
        <v>1</v>
      </c>
      <c r="I224" s="85">
        <f t="shared" si="56"/>
        <v>131</v>
      </c>
      <c r="J224" s="64">
        <f t="shared" si="56"/>
        <v>160866</v>
      </c>
      <c r="K224" s="65">
        <f t="shared" si="56"/>
        <v>282155</v>
      </c>
      <c r="L224" s="66">
        <f t="shared" si="56"/>
        <v>3285894</v>
      </c>
      <c r="M224" s="67"/>
      <c r="N224" s="221">
        <f>SUM(N221:N223)</f>
        <v>473971.63100000011</v>
      </c>
      <c r="O224" s="69">
        <f>SUM(O221:O223)</f>
        <v>612464.4320000005</v>
      </c>
      <c r="P224" s="70"/>
    </row>
    <row r="225" spans="1:16" s="232" customFormat="1" ht="31.5" customHeight="1" x14ac:dyDescent="0.2">
      <c r="A225" s="86"/>
      <c r="B225" s="87" t="s">
        <v>79</v>
      </c>
      <c r="C225" s="88"/>
      <c r="D225" s="90">
        <f t="shared" ref="D225:L225" si="57">D219+D224</f>
        <v>51</v>
      </c>
      <c r="E225" s="90">
        <f t="shared" si="57"/>
        <v>20</v>
      </c>
      <c r="F225" s="90">
        <f t="shared" si="57"/>
        <v>11</v>
      </c>
      <c r="G225" s="90">
        <f t="shared" si="57"/>
        <v>78</v>
      </c>
      <c r="H225" s="90">
        <f t="shared" si="57"/>
        <v>7</v>
      </c>
      <c r="I225" s="91">
        <f t="shared" si="57"/>
        <v>167</v>
      </c>
      <c r="J225" s="92">
        <f t="shared" si="57"/>
        <v>234826</v>
      </c>
      <c r="K225" s="93">
        <f t="shared" si="57"/>
        <v>290094</v>
      </c>
      <c r="L225" s="93">
        <f t="shared" si="57"/>
        <v>4369201</v>
      </c>
      <c r="M225" s="94"/>
      <c r="N225" s="95">
        <f>N219+N224</f>
        <v>576630.22700000019</v>
      </c>
      <c r="O225" s="94">
        <f>O219+O224</f>
        <v>621634.14300000051</v>
      </c>
      <c r="P225" s="96"/>
    </row>
    <row r="226" spans="1:16" s="11" customFormat="1" ht="27.75" customHeight="1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</row>
    <row r="227" spans="1:16" s="11" customFormat="1" ht="27.75" customHeight="1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</row>
    <row r="228" spans="1:16" s="11" customFormat="1" ht="21.75" customHeight="1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</row>
    <row r="229" spans="1:16" s="11" customFormat="1" ht="21.75" customHeight="1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</row>
    <row r="230" spans="1:16" s="11" customFormat="1" ht="24.75" customHeight="1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594089.22700000019</v>
      </c>
      <c r="O230" s="121">
        <f>O225+O226</f>
        <v>627614.14300000051</v>
      </c>
      <c r="P230" s="119"/>
    </row>
    <row r="231" spans="1:16" s="11" customFormat="1" ht="23.25" x14ac:dyDescent="0.35">
      <c r="A231" s="120">
        <f>A208+31</f>
        <v>38300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</row>
    <row r="232" spans="1:16" s="11" customFormat="1" ht="18.75" customHeight="1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</row>
    <row r="233" spans="1:16" s="11" customFormat="1" ht="12.75" customHeight="1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</row>
    <row r="234" spans="1:16" s="11" customFormat="1" ht="18.75" customHeight="1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145">
        <f t="shared" ref="I234:I241" si="58">SUM(D234:H234)</f>
        <v>2</v>
      </c>
      <c r="J234" s="48">
        <v>840</v>
      </c>
      <c r="K234" s="48">
        <v>77</v>
      </c>
      <c r="L234" s="48">
        <v>86735</v>
      </c>
      <c r="M234" s="49"/>
      <c r="N234" s="50">
        <f t="shared" ref="N234:O241" si="59">N211+(J234/1000)</f>
        <v>18484.828000000012</v>
      </c>
      <c r="O234" s="50">
        <f t="shared" si="59"/>
        <v>1828.2090000000005</v>
      </c>
      <c r="P234" s="51"/>
    </row>
    <row r="235" spans="1:16" s="11" customFormat="1" ht="14.25" customHeight="1" x14ac:dyDescent="0.2">
      <c r="A235" s="42" t="s">
        <v>106</v>
      </c>
      <c r="B235" s="43"/>
      <c r="C235" s="44"/>
      <c r="D235" s="45">
        <v>4</v>
      </c>
      <c r="E235" s="46">
        <v>0</v>
      </c>
      <c r="F235" s="46">
        <v>2</v>
      </c>
      <c r="G235" s="46">
        <v>0</v>
      </c>
      <c r="H235" s="46">
        <v>0</v>
      </c>
      <c r="I235" s="47">
        <f t="shared" si="58"/>
        <v>6</v>
      </c>
      <c r="J235" s="48">
        <v>23298</v>
      </c>
      <c r="K235" s="48">
        <v>1426</v>
      </c>
      <c r="L235" s="48">
        <v>243041</v>
      </c>
      <c r="M235" s="52"/>
      <c r="N235" s="50">
        <f t="shared" si="59"/>
        <v>46262.659</v>
      </c>
      <c r="O235" s="50">
        <f t="shared" si="59"/>
        <v>3669.3130000000019</v>
      </c>
      <c r="P235" s="53"/>
    </row>
    <row r="236" spans="1:16" s="11" customFormat="1" ht="14.25" customHeight="1" x14ac:dyDescent="0.2">
      <c r="A236" s="42" t="s">
        <v>117</v>
      </c>
      <c r="B236" s="43"/>
      <c r="C236" s="44"/>
      <c r="D236" s="45">
        <v>1</v>
      </c>
      <c r="E236" s="46">
        <v>0</v>
      </c>
      <c r="F236" s="46">
        <v>0</v>
      </c>
      <c r="G236" s="46">
        <v>0</v>
      </c>
      <c r="H236" s="46">
        <v>0</v>
      </c>
      <c r="I236" s="47">
        <f t="shared" si="58"/>
        <v>1</v>
      </c>
      <c r="J236" s="48">
        <v>57</v>
      </c>
      <c r="K236" s="48">
        <v>0</v>
      </c>
      <c r="L236" s="48">
        <v>0</v>
      </c>
      <c r="M236" s="52"/>
      <c r="N236" s="50">
        <f t="shared" si="59"/>
        <v>292.03199999999993</v>
      </c>
      <c r="O236" s="50">
        <f t="shared" si="59"/>
        <v>0</v>
      </c>
      <c r="P236" s="53"/>
    </row>
    <row r="237" spans="1:16" s="11" customFormat="1" ht="14.25" customHeight="1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f t="shared" si="58"/>
        <v>9</v>
      </c>
      <c r="J237" s="48">
        <v>7894</v>
      </c>
      <c r="K237" s="48">
        <v>694</v>
      </c>
      <c r="L237" s="48">
        <v>135887</v>
      </c>
      <c r="M237" s="52"/>
      <c r="N237" s="50">
        <f t="shared" si="59"/>
        <v>12434.232000000002</v>
      </c>
      <c r="O237" s="50">
        <f t="shared" si="59"/>
        <v>1054.4529999999995</v>
      </c>
      <c r="P237" s="53"/>
    </row>
    <row r="238" spans="1:16" s="11" customFormat="1" ht="14.25" customHeigh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2482</v>
      </c>
      <c r="K238" s="48">
        <v>303</v>
      </c>
      <c r="L238" s="48">
        <v>68177</v>
      </c>
      <c r="M238" s="52"/>
      <c r="N238" s="50">
        <f t="shared" si="59"/>
        <v>5807.9190000000026</v>
      </c>
      <c r="O238" s="50">
        <f t="shared" si="59"/>
        <v>600.92499999999973</v>
      </c>
      <c r="P238" s="53"/>
    </row>
    <row r="239" spans="1:16" s="11" customFormat="1" ht="14.25" customHeigh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</row>
    <row r="240" spans="1:16" s="11" customFormat="1" ht="14.25" customHeigh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8"/>
        <v>10</v>
      </c>
      <c r="J240" s="48">
        <v>36674</v>
      </c>
      <c r="K240" s="48">
        <v>4688</v>
      </c>
      <c r="L240" s="48">
        <v>355195</v>
      </c>
      <c r="M240" s="52"/>
      <c r="N240" s="50">
        <f t="shared" si="59"/>
        <v>16601.640000000007</v>
      </c>
      <c r="O240" s="50">
        <f t="shared" si="59"/>
        <v>2013.701</v>
      </c>
      <c r="P240" s="53"/>
    </row>
    <row r="241" spans="1:16" s="11" customFormat="1" ht="14.25" customHeight="1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55">
        <f t="shared" si="58"/>
        <v>4</v>
      </c>
      <c r="J241" s="48">
        <v>2499</v>
      </c>
      <c r="K241" s="56">
        <v>0</v>
      </c>
      <c r="L241" s="56">
        <v>3792</v>
      </c>
      <c r="M241" s="57"/>
      <c r="N241" s="50">
        <f t="shared" si="59"/>
        <v>1330.93</v>
      </c>
      <c r="O241" s="50">
        <f t="shared" si="59"/>
        <v>0.29799999999999999</v>
      </c>
      <c r="P241" s="58"/>
    </row>
    <row r="242" spans="1:16" s="232" customFormat="1" ht="27.75" customHeight="1" x14ac:dyDescent="0.2">
      <c r="A242" s="59"/>
      <c r="B242" s="60"/>
      <c r="C242" s="61" t="s">
        <v>77</v>
      </c>
      <c r="D242" s="62">
        <f t="shared" ref="D242:L242" si="60">SUM(D234:D241)</f>
        <v>17</v>
      </c>
      <c r="E242" s="62">
        <f t="shared" si="60"/>
        <v>0</v>
      </c>
      <c r="F242" s="62">
        <f t="shared" si="60"/>
        <v>7</v>
      </c>
      <c r="G242" s="62">
        <f t="shared" si="60"/>
        <v>6</v>
      </c>
      <c r="H242" s="62">
        <f t="shared" si="60"/>
        <v>6</v>
      </c>
      <c r="I242" s="85">
        <f t="shared" si="60"/>
        <v>36</v>
      </c>
      <c r="J242" s="64">
        <f t="shared" si="60"/>
        <v>73744</v>
      </c>
      <c r="K242" s="65">
        <f t="shared" si="60"/>
        <v>7188</v>
      </c>
      <c r="L242" s="66">
        <f t="shared" si="60"/>
        <v>892827</v>
      </c>
      <c r="M242" s="67"/>
      <c r="N242" s="68">
        <f>SUM(N234:N241)</f>
        <v>102732.34000000003</v>
      </c>
      <c r="O242" s="69">
        <f>SUM(O234:O241)</f>
        <v>9176.8990000000031</v>
      </c>
      <c r="P242" s="70"/>
    </row>
    <row r="243" spans="1:16" s="11" customFormat="1" ht="18.75" customHeight="1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</row>
    <row r="244" spans="1:16" s="11" customFormat="1" ht="14.25" customHeight="1" x14ac:dyDescent="0.2">
      <c r="A244" s="79" t="s">
        <v>112</v>
      </c>
      <c r="B244" s="80"/>
      <c r="C244" s="81"/>
      <c r="D244" s="45">
        <v>31</v>
      </c>
      <c r="E244" s="46">
        <v>15</v>
      </c>
      <c r="F244" s="46">
        <v>4</v>
      </c>
      <c r="G244" s="46">
        <v>53</v>
      </c>
      <c r="H244" s="46">
        <v>0</v>
      </c>
      <c r="I244" s="47">
        <f>SUM(D244:H244)</f>
        <v>103</v>
      </c>
      <c r="J244" s="230">
        <v>178836</v>
      </c>
      <c r="K244" s="82">
        <v>306910</v>
      </c>
      <c r="L244" s="82">
        <v>3283510</v>
      </c>
      <c r="M244" s="50"/>
      <c r="N244" s="83">
        <f t="shared" ref="N244:O246" si="61">N221+(J244/1000)</f>
        <v>415537.59200000012</v>
      </c>
      <c r="O244" s="50">
        <f t="shared" si="61"/>
        <v>551595.96900000051</v>
      </c>
      <c r="P244" s="53"/>
    </row>
    <row r="245" spans="1:16" s="11" customFormat="1" ht="14.25" customHeight="1" x14ac:dyDescent="0.2">
      <c r="A245" s="79" t="s">
        <v>113</v>
      </c>
      <c r="B245" s="80"/>
      <c r="C245" s="81"/>
      <c r="D245" s="45">
        <v>5</v>
      </c>
      <c r="E245" s="46">
        <v>7</v>
      </c>
      <c r="F245" s="46">
        <v>0</v>
      </c>
      <c r="G245" s="46">
        <v>11</v>
      </c>
      <c r="H245" s="46">
        <v>1</v>
      </c>
      <c r="I245" s="47">
        <f>SUM(D245:H245)</f>
        <v>24</v>
      </c>
      <c r="J245" s="230">
        <v>4530</v>
      </c>
      <c r="K245" s="82">
        <v>14559</v>
      </c>
      <c r="L245" s="82">
        <v>360245</v>
      </c>
      <c r="M245" s="50"/>
      <c r="N245" s="83">
        <f t="shared" si="61"/>
        <v>58177.208999999995</v>
      </c>
      <c r="O245" s="50">
        <f t="shared" si="61"/>
        <v>61027.748000000007</v>
      </c>
      <c r="P245" s="53"/>
    </row>
    <row r="246" spans="1:16" s="11" customFormat="1" ht="14.25" customHeight="1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440.19599999999997</v>
      </c>
      <c r="O246" s="50">
        <f t="shared" si="61"/>
        <v>162.18400000000008</v>
      </c>
      <c r="P246" s="58"/>
    </row>
    <row r="247" spans="1:16" s="232" customFormat="1" ht="30" customHeight="1" x14ac:dyDescent="0.2">
      <c r="A247" s="59"/>
      <c r="B247" s="60"/>
      <c r="C247" s="61" t="s">
        <v>78</v>
      </c>
      <c r="D247" s="84">
        <f t="shared" ref="D247:L247" si="62">SUM(D244:D246)</f>
        <v>36</v>
      </c>
      <c r="E247" s="62">
        <f t="shared" si="62"/>
        <v>22</v>
      </c>
      <c r="F247" s="62">
        <f t="shared" si="62"/>
        <v>4</v>
      </c>
      <c r="G247" s="62">
        <f t="shared" si="62"/>
        <v>67</v>
      </c>
      <c r="H247" s="62">
        <f t="shared" si="62"/>
        <v>1</v>
      </c>
      <c r="I247" s="85">
        <f t="shared" si="62"/>
        <v>130</v>
      </c>
      <c r="J247" s="64">
        <f t="shared" si="62"/>
        <v>183366</v>
      </c>
      <c r="K247" s="65">
        <f t="shared" si="62"/>
        <v>321469</v>
      </c>
      <c r="L247" s="66">
        <f t="shared" si="62"/>
        <v>3643755</v>
      </c>
      <c r="M247" s="67"/>
      <c r="N247" s="221">
        <f>SUM(N244:N246)</f>
        <v>474154.99700000009</v>
      </c>
      <c r="O247" s="69">
        <f>SUM(O244:O246)</f>
        <v>612785.90100000054</v>
      </c>
      <c r="P247" s="70"/>
    </row>
    <row r="248" spans="1:16" s="232" customFormat="1" ht="31.5" customHeight="1" x14ac:dyDescent="0.2">
      <c r="A248" s="86"/>
      <c r="B248" s="87" t="s">
        <v>79</v>
      </c>
      <c r="C248" s="88"/>
      <c r="D248" s="90">
        <f t="shared" ref="D248:L248" si="63">D242+D247</f>
        <v>53</v>
      </c>
      <c r="E248" s="90">
        <f t="shared" si="63"/>
        <v>22</v>
      </c>
      <c r="F248" s="90">
        <f t="shared" si="63"/>
        <v>11</v>
      </c>
      <c r="G248" s="90">
        <f t="shared" si="63"/>
        <v>73</v>
      </c>
      <c r="H248" s="90">
        <f t="shared" si="63"/>
        <v>7</v>
      </c>
      <c r="I248" s="91">
        <f t="shared" si="63"/>
        <v>166</v>
      </c>
      <c r="J248" s="92">
        <f t="shared" si="63"/>
        <v>257110</v>
      </c>
      <c r="K248" s="93">
        <f t="shared" si="63"/>
        <v>328657</v>
      </c>
      <c r="L248" s="93">
        <f t="shared" si="63"/>
        <v>4536582</v>
      </c>
      <c r="M248" s="94"/>
      <c r="N248" s="95">
        <f>N242+N247</f>
        <v>576887.33700000006</v>
      </c>
      <c r="O248" s="94">
        <f>O242+O247</f>
        <v>621962.80000000051</v>
      </c>
      <c r="P248" s="96"/>
    </row>
    <row r="249" spans="1:16" s="11" customFormat="1" ht="27.75" customHeight="1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</row>
    <row r="250" spans="1:16" s="11" customFormat="1" ht="27.75" customHeight="1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</row>
    <row r="251" spans="1:16" s="11" customFormat="1" ht="21.75" customHeight="1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</row>
    <row r="252" spans="1:16" s="11" customFormat="1" ht="21.75" customHeight="1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</row>
    <row r="253" spans="1:16" s="11" customFormat="1" ht="24.75" customHeight="1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594346.33700000006</v>
      </c>
      <c r="O253" s="121">
        <f>O248+O249</f>
        <v>627942.80000000051</v>
      </c>
      <c r="P253" s="119"/>
    </row>
    <row r="254" spans="1:16" s="11" customFormat="1" ht="23.25" x14ac:dyDescent="0.35">
      <c r="A254" s="120">
        <f>A231+31</f>
        <v>38331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</row>
    <row r="255" spans="1:16" s="11" customFormat="1" ht="18.75" customHeight="1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</row>
    <row r="256" spans="1:16" s="11" customFormat="1" ht="12.75" customHeight="1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</row>
    <row r="257" spans="1:16" s="11" customFormat="1" ht="18.75" customHeight="1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145">
        <f t="shared" ref="I257:I264" si="64">SUM(D257:H257)</f>
        <v>2</v>
      </c>
      <c r="J257" s="48">
        <v>1004</v>
      </c>
      <c r="K257" s="48">
        <v>92</v>
      </c>
      <c r="L257" s="48">
        <v>93641</v>
      </c>
      <c r="M257" s="49"/>
      <c r="N257" s="50">
        <f t="shared" ref="N257:N264" si="65">N234+(J257/1000)</f>
        <v>18485.832000000013</v>
      </c>
      <c r="O257" s="50">
        <f t="shared" ref="O257:O264" si="66">O234+(K257/1000)</f>
        <v>1828.3010000000006</v>
      </c>
      <c r="P257" s="51"/>
    </row>
    <row r="258" spans="1:16" s="11" customFormat="1" ht="14.25" customHeight="1" x14ac:dyDescent="0.2">
      <c r="A258" s="42" t="s">
        <v>106</v>
      </c>
      <c r="B258" s="43"/>
      <c r="C258" s="44"/>
      <c r="D258" s="45">
        <v>4</v>
      </c>
      <c r="E258" s="46">
        <v>0</v>
      </c>
      <c r="F258" s="46">
        <v>2</v>
      </c>
      <c r="G258" s="46">
        <v>0</v>
      </c>
      <c r="H258" s="46">
        <v>0</v>
      </c>
      <c r="I258" s="47">
        <f t="shared" si="64"/>
        <v>6</v>
      </c>
      <c r="J258" s="48">
        <v>19919</v>
      </c>
      <c r="K258" s="48">
        <v>1774</v>
      </c>
      <c r="L258" s="48">
        <v>321822</v>
      </c>
      <c r="M258" s="52"/>
      <c r="N258" s="50">
        <f>N235+(J258/1000)</f>
        <v>46282.578000000001</v>
      </c>
      <c r="O258" s="50">
        <f t="shared" si="66"/>
        <v>3671.0870000000018</v>
      </c>
      <c r="P258" s="53"/>
    </row>
    <row r="259" spans="1:16" s="11" customFormat="1" ht="14.25" customHeight="1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43</v>
      </c>
      <c r="K259" s="48">
        <v>0</v>
      </c>
      <c r="L259" s="48">
        <v>0</v>
      </c>
      <c r="M259" s="52"/>
      <c r="N259" s="50">
        <f t="shared" si="65"/>
        <v>292.07499999999993</v>
      </c>
      <c r="O259" s="50">
        <f t="shared" si="66"/>
        <v>0</v>
      </c>
      <c r="P259" s="53"/>
    </row>
    <row r="260" spans="1:16" s="11" customFormat="1" ht="14.25" customHeight="1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4"/>
        <v>9</v>
      </c>
      <c r="J260" s="48">
        <v>9132</v>
      </c>
      <c r="K260" s="48">
        <v>801</v>
      </c>
      <c r="L260" s="48">
        <v>213963</v>
      </c>
      <c r="M260" s="52"/>
      <c r="N260" s="50">
        <f t="shared" si="65"/>
        <v>12443.364000000001</v>
      </c>
      <c r="O260" s="50">
        <f t="shared" si="66"/>
        <v>1055.2539999999995</v>
      </c>
      <c r="P260" s="53"/>
    </row>
    <row r="261" spans="1:16" s="11" customFormat="1" ht="14.25" customHeight="1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2667</v>
      </c>
      <c r="K261" s="48">
        <v>325</v>
      </c>
      <c r="L261" s="48">
        <v>70418</v>
      </c>
      <c r="M261" s="52"/>
      <c r="N261" s="50">
        <f t="shared" si="65"/>
        <v>5810.586000000003</v>
      </c>
      <c r="O261" s="50">
        <f t="shared" si="66"/>
        <v>601.24999999999977</v>
      </c>
      <c r="P261" s="53"/>
    </row>
    <row r="262" spans="1:16" s="11" customFormat="1" ht="14.25" customHeight="1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6"/>
        <v>10</v>
      </c>
      <c r="P262" s="53"/>
    </row>
    <row r="263" spans="1:16" s="11" customFormat="1" ht="14.25" customHeight="1" x14ac:dyDescent="0.2">
      <c r="A263" s="42" t="s">
        <v>110</v>
      </c>
      <c r="B263" s="43"/>
      <c r="C263" s="44"/>
      <c r="D263" s="45">
        <v>4</v>
      </c>
      <c r="E263" s="46">
        <v>0</v>
      </c>
      <c r="F263" s="46">
        <v>1</v>
      </c>
      <c r="G263" s="46">
        <v>2</v>
      </c>
      <c r="H263" s="46">
        <v>3</v>
      </c>
      <c r="I263" s="47">
        <f t="shared" si="64"/>
        <v>10</v>
      </c>
      <c r="J263" s="48">
        <v>36688</v>
      </c>
      <c r="K263" s="48">
        <v>4688</v>
      </c>
      <c r="L263" s="48">
        <v>361734</v>
      </c>
      <c r="M263" s="52"/>
      <c r="N263" s="50">
        <f t="shared" si="65"/>
        <v>16638.328000000005</v>
      </c>
      <c r="O263" s="50">
        <f t="shared" si="66"/>
        <v>2018.3890000000001</v>
      </c>
      <c r="P263" s="53"/>
    </row>
    <row r="264" spans="1:16" s="11" customFormat="1" ht="14.25" customHeight="1" x14ac:dyDescent="0.2">
      <c r="A264" s="42" t="s">
        <v>111</v>
      </c>
      <c r="B264" s="43"/>
      <c r="C264" s="44"/>
      <c r="D264" s="45">
        <v>1</v>
      </c>
      <c r="E264" s="46">
        <v>0</v>
      </c>
      <c r="F264" s="46">
        <v>0</v>
      </c>
      <c r="G264" s="46">
        <v>3</v>
      </c>
      <c r="H264" s="46">
        <v>0</v>
      </c>
      <c r="I264" s="55">
        <f t="shared" si="64"/>
        <v>4</v>
      </c>
      <c r="J264" s="48">
        <v>632</v>
      </c>
      <c r="K264" s="56">
        <v>0</v>
      </c>
      <c r="L264" s="56">
        <v>752</v>
      </c>
      <c r="M264" s="57"/>
      <c r="N264" s="50">
        <f t="shared" si="65"/>
        <v>1331.5620000000001</v>
      </c>
      <c r="O264" s="50">
        <f t="shared" si="66"/>
        <v>0.29799999999999999</v>
      </c>
      <c r="P264" s="58"/>
    </row>
    <row r="265" spans="1:16" s="232" customFormat="1" ht="27.75" customHeight="1" x14ac:dyDescent="0.2">
      <c r="A265" s="59"/>
      <c r="B265" s="60"/>
      <c r="C265" s="61" t="s">
        <v>77</v>
      </c>
      <c r="D265" s="62">
        <f t="shared" ref="D265:L265" si="67">SUM(D257:D264)</f>
        <v>15</v>
      </c>
      <c r="E265" s="62">
        <f t="shared" si="67"/>
        <v>0</v>
      </c>
      <c r="F265" s="62">
        <f t="shared" si="67"/>
        <v>7</v>
      </c>
      <c r="G265" s="62">
        <f t="shared" si="67"/>
        <v>8</v>
      </c>
      <c r="H265" s="62">
        <f t="shared" si="67"/>
        <v>6</v>
      </c>
      <c r="I265" s="85">
        <f t="shared" si="67"/>
        <v>36</v>
      </c>
      <c r="J265" s="64">
        <f t="shared" si="67"/>
        <v>70085</v>
      </c>
      <c r="K265" s="65">
        <f t="shared" si="67"/>
        <v>7680</v>
      </c>
      <c r="L265" s="66">
        <f t="shared" si="67"/>
        <v>1062330</v>
      </c>
      <c r="M265" s="67"/>
      <c r="N265" s="68">
        <f>SUM(N257:N264)</f>
        <v>102802.42500000005</v>
      </c>
      <c r="O265" s="69">
        <f>SUM(O257:O264)</f>
        <v>9184.5790000000034</v>
      </c>
      <c r="P265" s="70"/>
    </row>
    <row r="266" spans="1:16" s="11" customFormat="1" ht="18.75" customHeight="1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</row>
    <row r="267" spans="1:16" s="11" customFormat="1" ht="14.25" customHeight="1" x14ac:dyDescent="0.2">
      <c r="A267" s="79" t="s">
        <v>112</v>
      </c>
      <c r="B267" s="80"/>
      <c r="C267" s="81"/>
      <c r="D267" s="45">
        <v>29</v>
      </c>
      <c r="E267" s="46">
        <v>27</v>
      </c>
      <c r="F267" s="46">
        <v>0</v>
      </c>
      <c r="G267" s="46">
        <v>46</v>
      </c>
      <c r="H267" s="46">
        <v>0</v>
      </c>
      <c r="I267" s="47">
        <f>SUM(D267:H267)</f>
        <v>102</v>
      </c>
      <c r="J267" s="230">
        <v>193464</v>
      </c>
      <c r="K267" s="82">
        <v>327380</v>
      </c>
      <c r="L267" s="82">
        <v>2900311</v>
      </c>
      <c r="M267" s="50"/>
      <c r="N267" s="83">
        <f t="shared" ref="N267:O269" si="68">N244+(J267/1000)</f>
        <v>415731.0560000001</v>
      </c>
      <c r="O267" s="50">
        <f t="shared" si="68"/>
        <v>551923.34900000051</v>
      </c>
      <c r="P267" s="53"/>
    </row>
    <row r="268" spans="1:16" s="11" customFormat="1" ht="14.25" customHeight="1" x14ac:dyDescent="0.2">
      <c r="A268" s="79" t="s">
        <v>113</v>
      </c>
      <c r="B268" s="80"/>
      <c r="C268" s="81"/>
      <c r="D268" s="45">
        <v>7</v>
      </c>
      <c r="E268" s="46">
        <v>9</v>
      </c>
      <c r="F268" s="46">
        <v>0</v>
      </c>
      <c r="G268" s="46">
        <v>7</v>
      </c>
      <c r="H268" s="46">
        <v>1</v>
      </c>
      <c r="I268" s="47">
        <f>SUM(D268:H268)</f>
        <v>24</v>
      </c>
      <c r="J268" s="230">
        <v>4633</v>
      </c>
      <c r="K268" s="82">
        <v>16783</v>
      </c>
      <c r="L268" s="82">
        <v>380049</v>
      </c>
      <c r="M268" s="50"/>
      <c r="N268" s="83">
        <f t="shared" si="68"/>
        <v>58181.841999999997</v>
      </c>
      <c r="O268" s="50">
        <f t="shared" si="68"/>
        <v>61044.53100000001</v>
      </c>
      <c r="P268" s="53"/>
    </row>
    <row r="269" spans="1:16" s="11" customFormat="1" ht="14.25" customHeight="1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8"/>
        <v>440.19599999999997</v>
      </c>
      <c r="O269" s="50">
        <f t="shared" si="68"/>
        <v>162.18400000000008</v>
      </c>
      <c r="P269" s="58"/>
    </row>
    <row r="270" spans="1:16" s="232" customFormat="1" ht="30" customHeight="1" x14ac:dyDescent="0.2">
      <c r="A270" s="59"/>
      <c r="B270" s="60"/>
      <c r="C270" s="61" t="s">
        <v>78</v>
      </c>
      <c r="D270" s="84">
        <f t="shared" ref="D270:L270" si="69">SUM(D267:D269)</f>
        <v>36</v>
      </c>
      <c r="E270" s="62">
        <f t="shared" si="69"/>
        <v>36</v>
      </c>
      <c r="F270" s="62">
        <f t="shared" si="69"/>
        <v>0</v>
      </c>
      <c r="G270" s="62">
        <f t="shared" si="69"/>
        <v>56</v>
      </c>
      <c r="H270" s="62">
        <f t="shared" si="69"/>
        <v>1</v>
      </c>
      <c r="I270" s="85">
        <f t="shared" si="69"/>
        <v>129</v>
      </c>
      <c r="J270" s="64">
        <f t="shared" si="69"/>
        <v>198097</v>
      </c>
      <c r="K270" s="65">
        <f t="shared" si="69"/>
        <v>344163</v>
      </c>
      <c r="L270" s="66">
        <f t="shared" si="69"/>
        <v>3280360</v>
      </c>
      <c r="M270" s="67"/>
      <c r="N270" s="221">
        <f>SUM(N267:N269)</f>
        <v>474353.0940000001</v>
      </c>
      <c r="O270" s="69">
        <f>SUM(O267:O269)</f>
        <v>613130.06400000048</v>
      </c>
      <c r="P270" s="70"/>
    </row>
    <row r="271" spans="1:16" s="232" customFormat="1" ht="31.5" customHeight="1" x14ac:dyDescent="0.2">
      <c r="A271" s="86"/>
      <c r="B271" s="87" t="s">
        <v>79</v>
      </c>
      <c r="C271" s="88"/>
      <c r="D271" s="90">
        <f t="shared" ref="D271:L271" si="70">D265+D270</f>
        <v>51</v>
      </c>
      <c r="E271" s="90">
        <f t="shared" si="70"/>
        <v>36</v>
      </c>
      <c r="F271" s="90">
        <f t="shared" si="70"/>
        <v>7</v>
      </c>
      <c r="G271" s="90">
        <f t="shared" si="70"/>
        <v>64</v>
      </c>
      <c r="H271" s="90">
        <f t="shared" si="70"/>
        <v>7</v>
      </c>
      <c r="I271" s="91">
        <f t="shared" si="70"/>
        <v>165</v>
      </c>
      <c r="J271" s="92">
        <f t="shared" si="70"/>
        <v>268182</v>
      </c>
      <c r="K271" s="93">
        <f t="shared" si="70"/>
        <v>351843</v>
      </c>
      <c r="L271" s="93">
        <f t="shared" si="70"/>
        <v>4342690</v>
      </c>
      <c r="M271" s="94"/>
      <c r="N271" s="95">
        <f>N265+N270</f>
        <v>577155.51900000009</v>
      </c>
      <c r="O271" s="94">
        <f>O265+O270</f>
        <v>622314.64300000051</v>
      </c>
      <c r="P271" s="96"/>
    </row>
    <row r="272" spans="1:16" s="11" customFormat="1" ht="27.75" customHeight="1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</row>
    <row r="273" spans="1:19" s="11" customFormat="1" ht="27.75" customHeight="1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</row>
    <row r="274" spans="1:19" s="11" customFormat="1" ht="21.75" customHeight="1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</row>
    <row r="275" spans="1:19" s="11" customFormat="1" ht="21.75" customHeight="1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</row>
    <row r="276" spans="1:19" s="11" customFormat="1" ht="24.75" customHeight="1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594614.51900000009</v>
      </c>
      <c r="O276" s="121">
        <f>O271+O272</f>
        <v>628294.64300000051</v>
      </c>
      <c r="P276" s="119"/>
    </row>
    <row r="277" spans="1:19" s="11" customFormat="1" ht="29.25" customHeight="1" x14ac:dyDescent="0.2">
      <c r="A277" s="122" t="s">
        <v>82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</row>
    <row r="278" spans="1:19" s="11" customFormat="1" ht="18.75" customHeight="1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</row>
    <row r="279" spans="1:19" s="11" customFormat="1" ht="11.25" customHeight="1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</row>
    <row r="280" spans="1:19" s="11" customFormat="1" ht="14.25" customHeight="1" x14ac:dyDescent="0.2">
      <c r="A280" s="142" t="s">
        <v>105</v>
      </c>
      <c r="B280" s="143"/>
      <c r="C280" s="144"/>
      <c r="D280" s="45">
        <f t="shared" ref="D280:H287" si="71">D257</f>
        <v>1</v>
      </c>
      <c r="E280" s="46">
        <f t="shared" si="71"/>
        <v>0</v>
      </c>
      <c r="F280" s="46">
        <f t="shared" si="71"/>
        <v>1</v>
      </c>
      <c r="G280" s="46">
        <f t="shared" si="71"/>
        <v>0</v>
      </c>
      <c r="H280" s="46">
        <f t="shared" si="71"/>
        <v>0</v>
      </c>
      <c r="I280" s="145">
        <f>SUM(D280:H280)</f>
        <v>2</v>
      </c>
      <c r="J280" s="230">
        <f>J4+J27+J50+J73+J96+J119+J142+J165+J188+J211+J234+J257</f>
        <v>9155</v>
      </c>
      <c r="K280" s="48">
        <f t="shared" ref="J280:L287" si="72">K4+K27+K50+K73+K96+K119+K142+K165+K188+K211+K234+K257</f>
        <v>842</v>
      </c>
      <c r="L280" s="48">
        <f t="shared" si="72"/>
        <v>903901</v>
      </c>
      <c r="M280" s="49"/>
      <c r="N280" s="50">
        <f>N257</f>
        <v>18485.832000000013</v>
      </c>
      <c r="O280" s="50">
        <f>O257</f>
        <v>1828.3010000000006</v>
      </c>
      <c r="P280" s="51"/>
    </row>
    <row r="281" spans="1:19" s="11" customFormat="1" ht="14.25" customHeight="1" x14ac:dyDescent="0.2">
      <c r="A281" s="142" t="s">
        <v>106</v>
      </c>
      <c r="B281" s="143"/>
      <c r="C281" s="144"/>
      <c r="D281" s="45">
        <f t="shared" si="71"/>
        <v>4</v>
      </c>
      <c r="E281" s="46">
        <f t="shared" si="71"/>
        <v>0</v>
      </c>
      <c r="F281" s="46">
        <f t="shared" si="71"/>
        <v>2</v>
      </c>
      <c r="G281" s="46">
        <f t="shared" si="71"/>
        <v>0</v>
      </c>
      <c r="H281" s="46">
        <f t="shared" si="71"/>
        <v>0</v>
      </c>
      <c r="I281" s="47">
        <f t="shared" ref="I281:I286" si="73">SUM(D281:H281)</f>
        <v>6</v>
      </c>
      <c r="J281" s="48">
        <f t="shared" si="72"/>
        <v>261712</v>
      </c>
      <c r="K281" s="48">
        <f t="shared" si="72"/>
        <v>22637</v>
      </c>
      <c r="L281" s="48">
        <f t="shared" si="72"/>
        <v>4126072</v>
      </c>
      <c r="M281" s="52"/>
      <c r="N281" s="50">
        <f t="shared" ref="N281:N287" si="74">N258</f>
        <v>46282.578000000001</v>
      </c>
      <c r="O281" s="50">
        <f t="shared" ref="O281:O286" si="75">O258</f>
        <v>3671.0870000000018</v>
      </c>
      <c r="P281" s="53"/>
    </row>
    <row r="282" spans="1:19" s="11" customFormat="1" ht="14.25" customHeight="1" x14ac:dyDescent="0.2">
      <c r="A282" s="142" t="s">
        <v>117</v>
      </c>
      <c r="B282" s="143"/>
      <c r="C282" s="144"/>
      <c r="D282" s="45">
        <f t="shared" si="71"/>
        <v>1</v>
      </c>
      <c r="E282" s="46">
        <f t="shared" si="71"/>
        <v>0</v>
      </c>
      <c r="F282" s="46">
        <f t="shared" si="71"/>
        <v>0</v>
      </c>
      <c r="G282" s="46">
        <f t="shared" si="71"/>
        <v>0</v>
      </c>
      <c r="H282" s="46">
        <f t="shared" si="71"/>
        <v>0</v>
      </c>
      <c r="I282" s="47">
        <f t="shared" si="73"/>
        <v>1</v>
      </c>
      <c r="J282" s="48">
        <f t="shared" si="72"/>
        <v>376</v>
      </c>
      <c r="K282" s="48">
        <f t="shared" si="72"/>
        <v>0</v>
      </c>
      <c r="L282" s="48">
        <f t="shared" si="72"/>
        <v>0</v>
      </c>
      <c r="M282" s="52"/>
      <c r="N282" s="50">
        <f t="shared" si="74"/>
        <v>292.07499999999993</v>
      </c>
      <c r="O282" s="50">
        <f t="shared" si="75"/>
        <v>0</v>
      </c>
      <c r="P282" s="53"/>
    </row>
    <row r="283" spans="1:19" s="11" customFormat="1" ht="14.25" customHeight="1" x14ac:dyDescent="0.2">
      <c r="A283" s="142" t="s">
        <v>107</v>
      </c>
      <c r="B283" s="143"/>
      <c r="C283" s="144"/>
      <c r="D283" s="45">
        <f t="shared" si="71"/>
        <v>3</v>
      </c>
      <c r="E283" s="46">
        <f t="shared" si="71"/>
        <v>0</v>
      </c>
      <c r="F283" s="46">
        <f t="shared" si="71"/>
        <v>1</v>
      </c>
      <c r="G283" s="46">
        <f t="shared" si="71"/>
        <v>2</v>
      </c>
      <c r="H283" s="46">
        <f t="shared" si="71"/>
        <v>3</v>
      </c>
      <c r="I283" s="47">
        <f t="shared" si="73"/>
        <v>9</v>
      </c>
      <c r="J283" s="48">
        <f>J7+J30+J53+J76+J99+J122+J145+J168+J191+J214+J237+J260</f>
        <v>104087</v>
      </c>
      <c r="K283" s="48">
        <f t="shared" si="72"/>
        <v>9851</v>
      </c>
      <c r="L283" s="48">
        <f t="shared" si="72"/>
        <v>2159707</v>
      </c>
      <c r="M283" s="52"/>
      <c r="N283" s="50">
        <f t="shared" si="74"/>
        <v>12443.364000000001</v>
      </c>
      <c r="O283" s="50">
        <f t="shared" si="75"/>
        <v>1055.2539999999995</v>
      </c>
      <c r="P283" s="53"/>
      <c r="S283" s="48"/>
    </row>
    <row r="284" spans="1:19" s="11" customFormat="1" ht="14.25" customHeight="1" x14ac:dyDescent="0.2">
      <c r="A284" s="142" t="s">
        <v>108</v>
      </c>
      <c r="B284" s="143"/>
      <c r="C284" s="144"/>
      <c r="D284" s="45">
        <f t="shared" si="71"/>
        <v>1</v>
      </c>
      <c r="E284" s="46">
        <f t="shared" si="71"/>
        <v>0</v>
      </c>
      <c r="F284" s="46">
        <f t="shared" si="71"/>
        <v>1</v>
      </c>
      <c r="G284" s="46">
        <f t="shared" si="71"/>
        <v>0</v>
      </c>
      <c r="H284" s="46">
        <f t="shared" si="71"/>
        <v>0</v>
      </c>
      <c r="I284" s="47">
        <f t="shared" si="73"/>
        <v>2</v>
      </c>
      <c r="J284" s="48">
        <f t="shared" si="72"/>
        <v>31669</v>
      </c>
      <c r="K284" s="48">
        <f t="shared" si="72"/>
        <v>3862</v>
      </c>
      <c r="L284" s="48">
        <f t="shared" si="72"/>
        <v>861595</v>
      </c>
      <c r="M284" s="52"/>
      <c r="N284" s="50">
        <f t="shared" si="74"/>
        <v>5810.586000000003</v>
      </c>
      <c r="O284" s="50">
        <f t="shared" si="75"/>
        <v>601.24999999999977</v>
      </c>
      <c r="P284" s="53"/>
    </row>
    <row r="285" spans="1:19" s="11" customFormat="1" ht="14.25" customHeight="1" x14ac:dyDescent="0.2">
      <c r="A285" s="142" t="s">
        <v>109</v>
      </c>
      <c r="B285" s="143"/>
      <c r="C285" s="144"/>
      <c r="D285" s="45">
        <f t="shared" si="71"/>
        <v>0</v>
      </c>
      <c r="E285" s="46">
        <f t="shared" si="71"/>
        <v>0</v>
      </c>
      <c r="F285" s="46">
        <f t="shared" si="71"/>
        <v>1</v>
      </c>
      <c r="G285" s="46">
        <f t="shared" si="71"/>
        <v>1</v>
      </c>
      <c r="H285" s="46">
        <f t="shared" si="71"/>
        <v>0</v>
      </c>
      <c r="I285" s="47">
        <f t="shared" si="73"/>
        <v>2</v>
      </c>
      <c r="J285" s="48">
        <f t="shared" si="72"/>
        <v>0</v>
      </c>
      <c r="K285" s="48">
        <f t="shared" si="72"/>
        <v>0</v>
      </c>
      <c r="L285" s="48">
        <f t="shared" si="72"/>
        <v>0</v>
      </c>
      <c r="M285" s="52"/>
      <c r="N285" s="50">
        <f t="shared" si="74"/>
        <v>1518.1</v>
      </c>
      <c r="O285" s="50">
        <f t="shared" si="75"/>
        <v>10</v>
      </c>
      <c r="P285" s="53"/>
    </row>
    <row r="286" spans="1:19" s="11" customFormat="1" ht="14.25" customHeight="1" x14ac:dyDescent="0.2">
      <c r="A286" s="142" t="s">
        <v>110</v>
      </c>
      <c r="B286" s="143"/>
      <c r="C286" s="144"/>
      <c r="D286" s="45">
        <f t="shared" si="71"/>
        <v>4</v>
      </c>
      <c r="E286" s="46">
        <f t="shared" si="71"/>
        <v>0</v>
      </c>
      <c r="F286" s="46">
        <f t="shared" si="71"/>
        <v>1</v>
      </c>
      <c r="G286" s="46">
        <f t="shared" si="71"/>
        <v>2</v>
      </c>
      <c r="H286" s="46">
        <f t="shared" si="71"/>
        <v>3</v>
      </c>
      <c r="I286" s="47">
        <f t="shared" si="73"/>
        <v>10</v>
      </c>
      <c r="J286" s="48">
        <f t="shared" si="72"/>
        <v>444796</v>
      </c>
      <c r="K286" s="48">
        <f t="shared" si="72"/>
        <v>56512</v>
      </c>
      <c r="L286" s="48">
        <f t="shared" si="72"/>
        <v>4401363</v>
      </c>
      <c r="M286" s="52"/>
      <c r="N286" s="50">
        <f t="shared" si="74"/>
        <v>16638.328000000005</v>
      </c>
      <c r="O286" s="50">
        <f t="shared" si="75"/>
        <v>2018.3890000000001</v>
      </c>
      <c r="P286" s="53"/>
    </row>
    <row r="287" spans="1:19" s="11" customFormat="1" ht="14.25" customHeight="1" x14ac:dyDescent="0.2">
      <c r="A287" s="142" t="s">
        <v>111</v>
      </c>
      <c r="B287" s="143"/>
      <c r="C287" s="144"/>
      <c r="D287" s="45">
        <f t="shared" si="71"/>
        <v>1</v>
      </c>
      <c r="E287" s="46">
        <f t="shared" si="71"/>
        <v>0</v>
      </c>
      <c r="F287" s="46">
        <f t="shared" si="71"/>
        <v>0</v>
      </c>
      <c r="G287" s="46">
        <f t="shared" si="71"/>
        <v>3</v>
      </c>
      <c r="H287" s="46">
        <f t="shared" si="71"/>
        <v>0</v>
      </c>
      <c r="I287" s="55">
        <f>SUM(D287:H287)</f>
        <v>4</v>
      </c>
      <c r="J287" s="48">
        <f t="shared" si="72"/>
        <v>29684</v>
      </c>
      <c r="K287" s="56">
        <f t="shared" si="72"/>
        <v>0</v>
      </c>
      <c r="L287" s="56">
        <f t="shared" si="72"/>
        <v>74073</v>
      </c>
      <c r="M287" s="57"/>
      <c r="N287" s="50">
        <f t="shared" si="74"/>
        <v>1331.5620000000001</v>
      </c>
      <c r="O287" s="50">
        <f>O264</f>
        <v>0.29799999999999999</v>
      </c>
      <c r="P287" s="58"/>
    </row>
    <row r="288" spans="1:19" s="11" customFormat="1" ht="24.75" customHeight="1" x14ac:dyDescent="0.2">
      <c r="A288" s="148"/>
      <c r="B288" s="149"/>
      <c r="C288" s="150" t="s">
        <v>77</v>
      </c>
      <c r="D288" s="151">
        <f t="shared" ref="D288:L288" si="76">SUM(D280:D287)</f>
        <v>15</v>
      </c>
      <c r="E288" s="151">
        <f t="shared" si="76"/>
        <v>0</v>
      </c>
      <c r="F288" s="151">
        <f t="shared" si="76"/>
        <v>7</v>
      </c>
      <c r="G288" s="151">
        <f t="shared" si="76"/>
        <v>8</v>
      </c>
      <c r="H288" s="151">
        <f t="shared" si="76"/>
        <v>6</v>
      </c>
      <c r="I288" s="152">
        <f t="shared" si="76"/>
        <v>36</v>
      </c>
      <c r="J288" s="153">
        <f t="shared" si="76"/>
        <v>881479</v>
      </c>
      <c r="K288" s="154">
        <f t="shared" si="76"/>
        <v>93704</v>
      </c>
      <c r="L288" s="155">
        <f t="shared" si="76"/>
        <v>12526711</v>
      </c>
      <c r="M288" s="156"/>
      <c r="N288" s="157">
        <f>SUM(N280:N287)</f>
        <v>102802.42500000005</v>
      </c>
      <c r="O288" s="158">
        <f>SUM(O280:O287)</f>
        <v>9184.5790000000034</v>
      </c>
      <c r="P288" s="159"/>
    </row>
    <row r="289" spans="1:16" s="11" customFormat="1" ht="24.75" customHeight="1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</row>
    <row r="290" spans="1:16" s="11" customFormat="1" ht="14.25" customHeight="1" x14ac:dyDescent="0.2">
      <c r="A290" s="163" t="s">
        <v>112</v>
      </c>
      <c r="B290" s="164"/>
      <c r="C290" s="165"/>
      <c r="D290" s="45">
        <f t="shared" ref="D290:H292" si="77">D267</f>
        <v>29</v>
      </c>
      <c r="E290" s="46">
        <f t="shared" si="77"/>
        <v>27</v>
      </c>
      <c r="F290" s="46">
        <f t="shared" si="77"/>
        <v>0</v>
      </c>
      <c r="G290" s="46">
        <f t="shared" si="77"/>
        <v>46</v>
      </c>
      <c r="H290" s="46">
        <f t="shared" si="77"/>
        <v>0</v>
      </c>
      <c r="I290" s="47">
        <f>SUM(D290:H290)</f>
        <v>102</v>
      </c>
      <c r="J290" s="230">
        <f t="shared" ref="J290:L292" si="78">J14+J37+J60+J83+J106+J129+J152+J175+J198+J221+J244+J267</f>
        <v>1976645</v>
      </c>
      <c r="K290" s="82">
        <f t="shared" si="78"/>
        <v>3339936</v>
      </c>
      <c r="L290" s="82">
        <f t="shared" si="78"/>
        <v>39947122</v>
      </c>
      <c r="M290" s="50"/>
      <c r="N290" s="83">
        <f t="shared" ref="N290:O292" si="79">N267</f>
        <v>415731.0560000001</v>
      </c>
      <c r="O290" s="50">
        <f t="shared" si="79"/>
        <v>551923.34900000051</v>
      </c>
      <c r="P290" s="53"/>
    </row>
    <row r="291" spans="1:16" s="11" customFormat="1" ht="14.25" customHeight="1" x14ac:dyDescent="0.2">
      <c r="A291" s="163" t="s">
        <v>113</v>
      </c>
      <c r="B291" s="164"/>
      <c r="C291" s="165"/>
      <c r="D291" s="45">
        <f t="shared" si="77"/>
        <v>7</v>
      </c>
      <c r="E291" s="46">
        <f t="shared" si="77"/>
        <v>9</v>
      </c>
      <c r="F291" s="46">
        <f t="shared" si="77"/>
        <v>0</v>
      </c>
      <c r="G291" s="46">
        <f t="shared" si="77"/>
        <v>7</v>
      </c>
      <c r="H291" s="46">
        <f t="shared" si="77"/>
        <v>1</v>
      </c>
      <c r="I291" s="47">
        <f>SUM(D291:H291)</f>
        <v>24</v>
      </c>
      <c r="J291" s="230">
        <f t="shared" si="78"/>
        <v>46314</v>
      </c>
      <c r="K291" s="82">
        <f t="shared" si="78"/>
        <v>201494</v>
      </c>
      <c r="L291" s="82">
        <f t="shared" si="78"/>
        <v>3159250</v>
      </c>
      <c r="M291" s="50"/>
      <c r="N291" s="83">
        <f t="shared" si="79"/>
        <v>58181.841999999997</v>
      </c>
      <c r="O291" s="50">
        <f t="shared" si="79"/>
        <v>61044.53100000001</v>
      </c>
      <c r="P291" s="53"/>
    </row>
    <row r="292" spans="1:16" s="11" customFormat="1" ht="14.25" customHeight="1" x14ac:dyDescent="0.2">
      <c r="A292" s="163" t="s">
        <v>116</v>
      </c>
      <c r="B292" s="164"/>
      <c r="C292" s="165"/>
      <c r="D292" s="45">
        <f t="shared" si="77"/>
        <v>0</v>
      </c>
      <c r="E292" s="46">
        <f t="shared" si="77"/>
        <v>0</v>
      </c>
      <c r="F292" s="46">
        <f t="shared" si="77"/>
        <v>0</v>
      </c>
      <c r="G292" s="46">
        <f t="shared" si="77"/>
        <v>3</v>
      </c>
      <c r="H292" s="46">
        <f t="shared" si="77"/>
        <v>0</v>
      </c>
      <c r="I292" s="55">
        <f>SUM(D292:H292)</f>
        <v>3</v>
      </c>
      <c r="J292" s="231">
        <f t="shared" si="78"/>
        <v>9</v>
      </c>
      <c r="K292" s="219">
        <f t="shared" si="78"/>
        <v>0</v>
      </c>
      <c r="L292" s="219">
        <f t="shared" si="78"/>
        <v>772</v>
      </c>
      <c r="M292" s="147"/>
      <c r="N292" s="220">
        <f>N269</f>
        <v>440.19599999999997</v>
      </c>
      <c r="O292" s="50">
        <f t="shared" si="79"/>
        <v>162.18400000000008</v>
      </c>
      <c r="P292" s="58"/>
    </row>
    <row r="293" spans="1:16" s="11" customFormat="1" ht="24.75" customHeight="1" x14ac:dyDescent="0.2">
      <c r="A293" s="166"/>
      <c r="B293" s="167"/>
      <c r="C293" s="168" t="s">
        <v>78</v>
      </c>
      <c r="D293" s="169">
        <f t="shared" ref="D293:L293" si="80">SUM(D290:D292)</f>
        <v>36</v>
      </c>
      <c r="E293" s="151">
        <f t="shared" si="80"/>
        <v>36</v>
      </c>
      <c r="F293" s="151">
        <f t="shared" si="80"/>
        <v>0</v>
      </c>
      <c r="G293" s="151">
        <f t="shared" si="80"/>
        <v>56</v>
      </c>
      <c r="H293" s="151">
        <f t="shared" si="80"/>
        <v>1</v>
      </c>
      <c r="I293" s="152">
        <f t="shared" si="80"/>
        <v>129</v>
      </c>
      <c r="J293" s="153">
        <f t="shared" si="80"/>
        <v>2022968</v>
      </c>
      <c r="K293" s="155">
        <f t="shared" si="80"/>
        <v>3541430</v>
      </c>
      <c r="L293" s="155">
        <f t="shared" si="80"/>
        <v>43107144</v>
      </c>
      <c r="M293" s="156"/>
      <c r="N293" s="224">
        <f>SUM(N290:N292)</f>
        <v>474353.0940000001</v>
      </c>
      <c r="O293" s="158">
        <f>SUM(O290:O292)</f>
        <v>613130.06400000048</v>
      </c>
      <c r="P293" s="159"/>
    </row>
    <row r="294" spans="1:16" s="11" customFormat="1" ht="30" customHeight="1" x14ac:dyDescent="0.2">
      <c r="A294" s="170"/>
      <c r="B294" s="171" t="s">
        <v>79</v>
      </c>
      <c r="C294" s="172"/>
      <c r="D294" s="90">
        <f t="shared" ref="D294:L294" si="81">D288+D293</f>
        <v>51</v>
      </c>
      <c r="E294" s="90">
        <f t="shared" si="81"/>
        <v>36</v>
      </c>
      <c r="F294" s="90">
        <f t="shared" si="81"/>
        <v>7</v>
      </c>
      <c r="G294" s="90">
        <f t="shared" si="81"/>
        <v>64</v>
      </c>
      <c r="H294" s="90">
        <f t="shared" si="81"/>
        <v>7</v>
      </c>
      <c r="I294" s="91">
        <f t="shared" si="81"/>
        <v>165</v>
      </c>
      <c r="J294" s="92">
        <f t="shared" si="81"/>
        <v>2904447</v>
      </c>
      <c r="K294" s="93">
        <f t="shared" si="81"/>
        <v>3635134</v>
      </c>
      <c r="L294" s="93">
        <f t="shared" si="81"/>
        <v>55633855</v>
      </c>
      <c r="M294" s="94"/>
      <c r="N294" s="95">
        <f>N288+N293</f>
        <v>577155.51900000009</v>
      </c>
      <c r="O294" s="94">
        <f>O288+O293</f>
        <v>622314.64300000051</v>
      </c>
      <c r="P294" s="96"/>
    </row>
    <row r="295" spans="1:16" s="11" customFormat="1" ht="24.75" customHeight="1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</row>
    <row r="296" spans="1:16" s="11" customFormat="1" ht="24.75" customHeight="1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</row>
    <row r="297" spans="1:16" s="11" customFormat="1" ht="24.75" customHeight="1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</row>
    <row r="298" spans="1:16" s="11" customFormat="1" ht="24.75" customHeight="1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</row>
    <row r="299" spans="1:16" s="11" customFormat="1" ht="24.75" customHeight="1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594614.51900000009</v>
      </c>
      <c r="O299" s="195">
        <f>O294+O295</f>
        <v>628294.64300000051</v>
      </c>
      <c r="P299" s="196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>O446</f>
        <v>33</v>
      </c>
      <c r="H446" s="207">
        <v>42</v>
      </c>
      <c r="I446" s="208" t="s">
        <v>35</v>
      </c>
      <c r="J446" s="209">
        <f>J12</f>
        <v>89340</v>
      </c>
      <c r="K446" s="209">
        <f>K12</f>
        <v>9790</v>
      </c>
      <c r="L446" s="209">
        <f>L12</f>
        <v>1197788</v>
      </c>
      <c r="M446" s="210"/>
      <c r="O446" s="25">
        <v>33</v>
      </c>
    </row>
    <row r="447" spans="6:17" x14ac:dyDescent="0.2">
      <c r="F447" s="206" t="s">
        <v>83</v>
      </c>
      <c r="G447" s="25">
        <f t="shared" ref="G447:G457" si="82">O447</f>
        <v>56</v>
      </c>
      <c r="H447" s="207">
        <f t="shared" ref="H447:H457" si="83">H446+29</f>
        <v>71</v>
      </c>
      <c r="I447" s="208" t="s">
        <v>36</v>
      </c>
      <c r="J447" s="209">
        <f>J35</f>
        <v>84596</v>
      </c>
      <c r="K447" s="209">
        <f>K35</f>
        <v>9001</v>
      </c>
      <c r="L447" s="209">
        <f>L35</f>
        <v>1074520</v>
      </c>
      <c r="M447" s="210"/>
      <c r="O447" s="25">
        <v>56</v>
      </c>
      <c r="Q447" s="25">
        <f>O447-O446</f>
        <v>23</v>
      </c>
    </row>
    <row r="448" spans="6:17" x14ac:dyDescent="0.2">
      <c r="F448" s="206" t="s">
        <v>83</v>
      </c>
      <c r="G448" s="25">
        <f t="shared" si="82"/>
        <v>79</v>
      </c>
      <c r="H448" s="207">
        <f t="shared" si="83"/>
        <v>100</v>
      </c>
      <c r="I448" s="208" t="s">
        <v>37</v>
      </c>
      <c r="J448" s="209">
        <f>J58</f>
        <v>83676</v>
      </c>
      <c r="K448" s="209">
        <f>K58</f>
        <v>9115</v>
      </c>
      <c r="L448" s="209">
        <f>L58</f>
        <v>1144221</v>
      </c>
      <c r="M448" s="210"/>
      <c r="O448" s="25">
        <v>79</v>
      </c>
      <c r="Q448" s="25">
        <f>O448-O447</f>
        <v>23</v>
      </c>
    </row>
    <row r="449" spans="6:18" x14ac:dyDescent="0.2">
      <c r="F449" s="206" t="s">
        <v>83</v>
      </c>
      <c r="G449" s="25">
        <f t="shared" si="82"/>
        <v>102</v>
      </c>
      <c r="H449" s="207">
        <f t="shared" si="83"/>
        <v>129</v>
      </c>
      <c r="I449" s="208" t="s">
        <v>38</v>
      </c>
      <c r="J449" s="209">
        <f>J81</f>
        <v>79984</v>
      </c>
      <c r="K449" s="209">
        <f>K81</f>
        <v>8756</v>
      </c>
      <c r="L449" s="209">
        <f>L81</f>
        <v>1142605</v>
      </c>
      <c r="M449" s="210"/>
      <c r="O449" s="25">
        <v>102</v>
      </c>
      <c r="Q449" s="25">
        <f>O449-O448</f>
        <v>23</v>
      </c>
    </row>
    <row r="450" spans="6:18" x14ac:dyDescent="0.2">
      <c r="F450" s="206" t="s">
        <v>83</v>
      </c>
      <c r="G450" s="25">
        <f t="shared" si="82"/>
        <v>125</v>
      </c>
      <c r="H450" s="207">
        <f t="shared" si="83"/>
        <v>158</v>
      </c>
      <c r="I450" s="208" t="s">
        <v>39</v>
      </c>
      <c r="J450" s="209">
        <f>J104</f>
        <v>82931</v>
      </c>
      <c r="K450" s="209">
        <f>K104</f>
        <v>8969</v>
      </c>
      <c r="L450" s="209">
        <f>L104</f>
        <v>1167913</v>
      </c>
      <c r="M450" s="210"/>
      <c r="O450" s="25">
        <f>O449+23</f>
        <v>125</v>
      </c>
      <c r="Q450" s="25">
        <f t="shared" ref="Q450:Q457" si="84">O450-O449</f>
        <v>23</v>
      </c>
    </row>
    <row r="451" spans="6:18" x14ac:dyDescent="0.2">
      <c r="F451" s="206" t="s">
        <v>83</v>
      </c>
      <c r="G451" s="25">
        <f t="shared" si="82"/>
        <v>148</v>
      </c>
      <c r="H451" s="207">
        <f t="shared" si="83"/>
        <v>187</v>
      </c>
      <c r="I451" s="208" t="s">
        <v>40</v>
      </c>
      <c r="J451" s="209">
        <f>J127</f>
        <v>69079</v>
      </c>
      <c r="K451" s="209">
        <f>K127</f>
        <v>7541</v>
      </c>
      <c r="L451" s="209">
        <f>L127</f>
        <v>1027261</v>
      </c>
      <c r="M451" s="210"/>
      <c r="O451" s="25">
        <f t="shared" ref="O451:O457" si="85">O450+23</f>
        <v>148</v>
      </c>
      <c r="Q451" s="25">
        <f t="shared" si="84"/>
        <v>23</v>
      </c>
    </row>
    <row r="452" spans="6:18" x14ac:dyDescent="0.2">
      <c r="F452" s="206" t="s">
        <v>83</v>
      </c>
      <c r="G452" s="25">
        <f t="shared" si="82"/>
        <v>171</v>
      </c>
      <c r="H452" s="207">
        <f t="shared" si="83"/>
        <v>216</v>
      </c>
      <c r="I452" s="208" t="s">
        <v>41</v>
      </c>
      <c r="J452" s="209">
        <f>J150</f>
        <v>57228</v>
      </c>
      <c r="K452" s="209">
        <f>K150</f>
        <v>5749</v>
      </c>
      <c r="L452" s="209">
        <f>L150</f>
        <v>965151</v>
      </c>
      <c r="M452" s="210"/>
      <c r="O452" s="25">
        <f t="shared" si="85"/>
        <v>171</v>
      </c>
      <c r="Q452" s="25">
        <f t="shared" si="84"/>
        <v>23</v>
      </c>
    </row>
    <row r="453" spans="6:18" x14ac:dyDescent="0.2">
      <c r="F453" s="206" t="s">
        <v>83</v>
      </c>
      <c r="G453" s="25">
        <f t="shared" si="82"/>
        <v>194</v>
      </c>
      <c r="H453" s="207">
        <f t="shared" si="83"/>
        <v>245</v>
      </c>
      <c r="I453" s="208" t="s">
        <v>42</v>
      </c>
      <c r="J453" s="209">
        <f>J173</f>
        <v>55343</v>
      </c>
      <c r="K453" s="209">
        <f>K173</f>
        <v>5509</v>
      </c>
      <c r="L453" s="209">
        <f>L173</f>
        <v>909583</v>
      </c>
      <c r="M453" s="210"/>
      <c r="O453" s="25">
        <f t="shared" si="85"/>
        <v>194</v>
      </c>
      <c r="Q453" s="25">
        <f t="shared" si="84"/>
        <v>23</v>
      </c>
      <c r="R453" s="233"/>
    </row>
    <row r="454" spans="6:18" x14ac:dyDescent="0.2">
      <c r="F454" s="206" t="s">
        <v>83</v>
      </c>
      <c r="G454" s="25">
        <f t="shared" si="82"/>
        <v>217</v>
      </c>
      <c r="H454" s="207">
        <f t="shared" si="83"/>
        <v>274</v>
      </c>
      <c r="I454" s="208" t="s">
        <v>43</v>
      </c>
      <c r="J454" s="209">
        <f>J196</f>
        <v>61513</v>
      </c>
      <c r="K454" s="209">
        <f>K196</f>
        <v>6467</v>
      </c>
      <c r="L454" s="209">
        <f>L196</f>
        <v>859205</v>
      </c>
      <c r="M454" s="210"/>
      <c r="O454" s="25">
        <f t="shared" si="85"/>
        <v>217</v>
      </c>
      <c r="Q454" s="25">
        <f t="shared" si="84"/>
        <v>23</v>
      </c>
    </row>
    <row r="455" spans="6:18" x14ac:dyDescent="0.2">
      <c r="F455" s="206" t="s">
        <v>83</v>
      </c>
      <c r="G455" s="25">
        <f t="shared" si="82"/>
        <v>240</v>
      </c>
      <c r="H455" s="207">
        <f t="shared" si="83"/>
        <v>303</v>
      </c>
      <c r="I455" s="208" t="s">
        <v>44</v>
      </c>
      <c r="J455" s="209">
        <f>J219</f>
        <v>73960</v>
      </c>
      <c r="K455" s="209">
        <f>K219</f>
        <v>7939</v>
      </c>
      <c r="L455" s="209">
        <f>L219</f>
        <v>1083307</v>
      </c>
      <c r="M455" s="210"/>
      <c r="O455" s="25">
        <f t="shared" si="85"/>
        <v>240</v>
      </c>
      <c r="Q455" s="25">
        <f t="shared" si="84"/>
        <v>23</v>
      </c>
    </row>
    <row r="456" spans="6:18" x14ac:dyDescent="0.2">
      <c r="F456" s="206" t="s">
        <v>83</v>
      </c>
      <c r="G456" s="25">
        <f t="shared" si="82"/>
        <v>263</v>
      </c>
      <c r="H456" s="207">
        <f t="shared" si="83"/>
        <v>332</v>
      </c>
      <c r="I456" s="208" t="s">
        <v>45</v>
      </c>
      <c r="J456" s="209">
        <f>J242</f>
        <v>73744</v>
      </c>
      <c r="K456" s="209">
        <f>K242</f>
        <v>7188</v>
      </c>
      <c r="L456" s="209">
        <f>L242</f>
        <v>892827</v>
      </c>
      <c r="M456" s="210"/>
      <c r="O456" s="25">
        <f t="shared" si="85"/>
        <v>263</v>
      </c>
      <c r="Q456" s="25">
        <f t="shared" si="84"/>
        <v>23</v>
      </c>
    </row>
    <row r="457" spans="6:18" x14ac:dyDescent="0.2">
      <c r="F457" s="206" t="s">
        <v>83</v>
      </c>
      <c r="G457" s="25">
        <f t="shared" si="82"/>
        <v>286</v>
      </c>
      <c r="H457" s="207">
        <f t="shared" si="83"/>
        <v>361</v>
      </c>
      <c r="I457" s="208" t="s">
        <v>46</v>
      </c>
      <c r="J457" s="209">
        <f>J265</f>
        <v>70085</v>
      </c>
      <c r="K457" s="209">
        <f>K265</f>
        <v>7680</v>
      </c>
      <c r="L457" s="209">
        <f>L265</f>
        <v>1062330</v>
      </c>
      <c r="M457" s="210"/>
      <c r="O457" s="25">
        <f t="shared" si="85"/>
        <v>286</v>
      </c>
      <c r="Q457" s="25">
        <f t="shared" si="84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>G446+5</f>
        <v>38</v>
      </c>
      <c r="H462" s="207">
        <v>49</v>
      </c>
      <c r="I462" s="208" t="s">
        <v>35</v>
      </c>
      <c r="J462" s="209">
        <f>J17</f>
        <v>200905</v>
      </c>
      <c r="K462" s="209">
        <f>K17</f>
        <v>312682</v>
      </c>
      <c r="L462" s="209">
        <f>L17</f>
        <v>3743688</v>
      </c>
      <c r="M462" s="210"/>
    </row>
    <row r="463" spans="6:18" x14ac:dyDescent="0.2">
      <c r="G463" s="25">
        <f t="shared" ref="G463:G473" si="86">G447+5</f>
        <v>61</v>
      </c>
      <c r="H463" s="207">
        <f t="shared" ref="H463:H473" si="87">H462+29</f>
        <v>78</v>
      </c>
      <c r="I463" s="208" t="s">
        <v>36</v>
      </c>
      <c r="J463" s="209">
        <f>J40</f>
        <v>175214</v>
      </c>
      <c r="K463" s="209">
        <f>K40</f>
        <v>298687</v>
      </c>
      <c r="L463" s="209">
        <f>L40</f>
        <v>3617243</v>
      </c>
      <c r="M463" s="210"/>
    </row>
    <row r="464" spans="6:18" x14ac:dyDescent="0.2">
      <c r="G464" s="25">
        <f t="shared" si="86"/>
        <v>84</v>
      </c>
      <c r="H464" s="207">
        <f t="shared" si="87"/>
        <v>107</v>
      </c>
      <c r="I464" s="208" t="s">
        <v>37</v>
      </c>
      <c r="J464" s="209">
        <f>J63</f>
        <v>175223</v>
      </c>
      <c r="K464" s="209">
        <f>K63</f>
        <v>299089</v>
      </c>
      <c r="L464" s="209">
        <f>L63</f>
        <v>3633757</v>
      </c>
      <c r="M464" s="210"/>
    </row>
    <row r="465" spans="7:13" x14ac:dyDescent="0.2">
      <c r="G465" s="25">
        <f t="shared" si="86"/>
        <v>107</v>
      </c>
      <c r="H465" s="207">
        <f t="shared" si="87"/>
        <v>136</v>
      </c>
      <c r="I465" s="208" t="s">
        <v>38</v>
      </c>
      <c r="J465" s="209">
        <f>J86</f>
        <v>176026</v>
      </c>
      <c r="K465" s="209">
        <f>K86</f>
        <v>306943</v>
      </c>
      <c r="L465" s="209">
        <f>L86</f>
        <v>3887257</v>
      </c>
      <c r="M465" s="210"/>
    </row>
    <row r="466" spans="7:13" x14ac:dyDescent="0.2">
      <c r="G466" s="25">
        <f t="shared" si="86"/>
        <v>130</v>
      </c>
      <c r="H466" s="207">
        <f t="shared" si="87"/>
        <v>165</v>
      </c>
      <c r="I466" s="208" t="s">
        <v>39</v>
      </c>
      <c r="J466" s="209">
        <f>J109</f>
        <v>177369</v>
      </c>
      <c r="K466" s="209">
        <f>K109</f>
        <v>290655</v>
      </c>
      <c r="L466" s="209">
        <f>L109</f>
        <v>4143472</v>
      </c>
      <c r="M466" s="210"/>
    </row>
    <row r="467" spans="7:13" x14ac:dyDescent="0.2">
      <c r="G467" s="25">
        <f t="shared" si="86"/>
        <v>153</v>
      </c>
      <c r="H467" s="207">
        <f t="shared" si="87"/>
        <v>194</v>
      </c>
      <c r="I467" s="208" t="s">
        <v>40</v>
      </c>
      <c r="J467" s="209">
        <f>J132</f>
        <v>163411</v>
      </c>
      <c r="K467" s="209">
        <f>K132</f>
        <v>305522</v>
      </c>
      <c r="L467" s="209">
        <f>L132</f>
        <v>3642275</v>
      </c>
      <c r="M467" s="210"/>
    </row>
    <row r="468" spans="7:13" x14ac:dyDescent="0.2">
      <c r="G468" s="25">
        <f t="shared" si="86"/>
        <v>176</v>
      </c>
      <c r="H468" s="207">
        <f t="shared" si="87"/>
        <v>223</v>
      </c>
      <c r="I468" s="208" t="s">
        <v>41</v>
      </c>
      <c r="J468" s="209">
        <f>J155</f>
        <v>177769</v>
      </c>
      <c r="K468" s="209">
        <f>K155</f>
        <v>366883</v>
      </c>
      <c r="L468" s="209">
        <f>L155</f>
        <v>4134194</v>
      </c>
      <c r="M468" s="210"/>
    </row>
    <row r="469" spans="7:13" x14ac:dyDescent="0.2">
      <c r="G469" s="25">
        <f t="shared" si="86"/>
        <v>199</v>
      </c>
      <c r="H469" s="207">
        <f t="shared" si="87"/>
        <v>252</v>
      </c>
      <c r="I469" s="208" t="s">
        <v>42</v>
      </c>
      <c r="J469" s="209">
        <f>J178</f>
        <v>170500</v>
      </c>
      <c r="K469" s="209">
        <f>K178</f>
        <v>305296</v>
      </c>
      <c r="L469" s="209">
        <f>L178</f>
        <v>3851643</v>
      </c>
      <c r="M469" s="210"/>
    </row>
    <row r="470" spans="7:13" x14ac:dyDescent="0.2">
      <c r="G470" s="25">
        <f t="shared" si="86"/>
        <v>222</v>
      </c>
      <c r="H470" s="207">
        <f t="shared" si="87"/>
        <v>281</v>
      </c>
      <c r="I470" s="208" t="s">
        <v>43</v>
      </c>
      <c r="J470" s="209">
        <f>J201</f>
        <v>64222</v>
      </c>
      <c r="K470" s="209">
        <f>K201</f>
        <v>107886</v>
      </c>
      <c r="L470" s="209">
        <f>L201</f>
        <v>2243606</v>
      </c>
      <c r="M470" s="210"/>
    </row>
    <row r="471" spans="7:13" x14ac:dyDescent="0.2">
      <c r="G471" s="25">
        <f t="shared" si="86"/>
        <v>245</v>
      </c>
      <c r="H471" s="207">
        <f t="shared" si="87"/>
        <v>310</v>
      </c>
      <c r="I471" s="208" t="s">
        <v>44</v>
      </c>
      <c r="J471" s="209">
        <f>J224</f>
        <v>160866</v>
      </c>
      <c r="K471" s="209">
        <f>K224</f>
        <v>282155</v>
      </c>
      <c r="L471" s="209">
        <f>L224</f>
        <v>3285894</v>
      </c>
      <c r="M471" s="210"/>
    </row>
    <row r="472" spans="7:13" x14ac:dyDescent="0.2">
      <c r="G472" s="25">
        <f t="shared" si="86"/>
        <v>268</v>
      </c>
      <c r="H472" s="207">
        <f t="shared" si="87"/>
        <v>339</v>
      </c>
      <c r="I472" s="208" t="s">
        <v>45</v>
      </c>
      <c r="J472" s="209">
        <f>J247</f>
        <v>183366</v>
      </c>
      <c r="K472" s="209">
        <f>K247</f>
        <v>321469</v>
      </c>
      <c r="L472" s="209">
        <f>L247</f>
        <v>3643755</v>
      </c>
      <c r="M472" s="210"/>
    </row>
    <row r="473" spans="7:13" x14ac:dyDescent="0.2">
      <c r="G473" s="25">
        <f t="shared" si="86"/>
        <v>291</v>
      </c>
      <c r="H473" s="207">
        <f t="shared" si="87"/>
        <v>368</v>
      </c>
      <c r="I473" s="208" t="s">
        <v>46</v>
      </c>
      <c r="J473" s="209">
        <f>J270</f>
        <v>198097</v>
      </c>
      <c r="K473" s="209">
        <f>K270</f>
        <v>344163</v>
      </c>
      <c r="L473" s="209">
        <f>L270</f>
        <v>3280360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>G462+1</f>
        <v>39</v>
      </c>
      <c r="H478" s="207">
        <v>52</v>
      </c>
      <c r="I478" s="208" t="s">
        <v>35</v>
      </c>
      <c r="J478" s="209">
        <f>J18</f>
        <v>290245</v>
      </c>
      <c r="K478" s="209">
        <f>K18</f>
        <v>322472</v>
      </c>
      <c r="L478" s="209">
        <f>L18</f>
        <v>4941476</v>
      </c>
      <c r="M478" s="210"/>
    </row>
    <row r="479" spans="7:13" x14ac:dyDescent="0.2">
      <c r="G479" s="25">
        <f t="shared" ref="G479:G489" si="88">G463+1</f>
        <v>62</v>
      </c>
      <c r="H479" s="207">
        <f t="shared" ref="H479:H489" si="89">H478+29</f>
        <v>81</v>
      </c>
      <c r="I479" s="208" t="s">
        <v>36</v>
      </c>
      <c r="J479" s="209">
        <f>J41</f>
        <v>259810</v>
      </c>
      <c r="K479" s="209">
        <f>K41</f>
        <v>307688</v>
      </c>
      <c r="L479" s="209">
        <f>L41</f>
        <v>4691763</v>
      </c>
      <c r="M479" s="210"/>
    </row>
    <row r="480" spans="7:13" x14ac:dyDescent="0.2">
      <c r="G480" s="25">
        <f t="shared" si="88"/>
        <v>85</v>
      </c>
      <c r="H480" s="207">
        <f t="shared" si="89"/>
        <v>110</v>
      </c>
      <c r="I480" s="208" t="s">
        <v>37</v>
      </c>
      <c r="J480" s="209">
        <f>J64</f>
        <v>258899</v>
      </c>
      <c r="K480" s="209">
        <f>K64</f>
        <v>308204</v>
      </c>
      <c r="L480" s="209">
        <f>L64</f>
        <v>4777978</v>
      </c>
      <c r="M480" s="210"/>
    </row>
    <row r="481" spans="7:13" x14ac:dyDescent="0.2">
      <c r="G481" s="25">
        <f t="shared" si="88"/>
        <v>108</v>
      </c>
      <c r="H481" s="207">
        <f t="shared" si="89"/>
        <v>139</v>
      </c>
      <c r="I481" s="208" t="s">
        <v>38</v>
      </c>
      <c r="J481" s="209">
        <f>J87</f>
        <v>256010</v>
      </c>
      <c r="K481" s="209">
        <f>K87</f>
        <v>315699</v>
      </c>
      <c r="L481" s="209">
        <f>L87</f>
        <v>5029862</v>
      </c>
      <c r="M481" s="210"/>
    </row>
    <row r="482" spans="7:13" x14ac:dyDescent="0.2">
      <c r="G482" s="25">
        <f t="shared" si="88"/>
        <v>131</v>
      </c>
      <c r="H482" s="207">
        <f t="shared" si="89"/>
        <v>168</v>
      </c>
      <c r="I482" s="208" t="s">
        <v>39</v>
      </c>
      <c r="J482" s="209">
        <f>J110</f>
        <v>260300</v>
      </c>
      <c r="K482" s="209">
        <f>K110</f>
        <v>299624</v>
      </c>
      <c r="L482" s="209">
        <f>L110</f>
        <v>5311385</v>
      </c>
      <c r="M482" s="210"/>
    </row>
    <row r="483" spans="7:13" x14ac:dyDescent="0.2">
      <c r="G483" s="25">
        <f t="shared" si="88"/>
        <v>154</v>
      </c>
      <c r="H483" s="207">
        <f t="shared" si="89"/>
        <v>197</v>
      </c>
      <c r="I483" s="208" t="s">
        <v>40</v>
      </c>
      <c r="J483" s="209">
        <f>J133</f>
        <v>232490</v>
      </c>
      <c r="K483" s="209">
        <f>K133</f>
        <v>313063</v>
      </c>
      <c r="L483" s="209">
        <f>L133</f>
        <v>4669536</v>
      </c>
      <c r="M483" s="210"/>
    </row>
    <row r="484" spans="7:13" x14ac:dyDescent="0.2">
      <c r="G484" s="25">
        <f t="shared" si="88"/>
        <v>177</v>
      </c>
      <c r="H484" s="207">
        <f t="shared" si="89"/>
        <v>226</v>
      </c>
      <c r="I484" s="208" t="s">
        <v>41</v>
      </c>
      <c r="J484" s="209">
        <f>J156</f>
        <v>234997</v>
      </c>
      <c r="K484" s="209">
        <f>K156</f>
        <v>372632</v>
      </c>
      <c r="L484" s="209">
        <f>L156</f>
        <v>5099345</v>
      </c>
      <c r="M484" s="210"/>
    </row>
    <row r="485" spans="7:13" x14ac:dyDescent="0.2">
      <c r="G485" s="25">
        <f t="shared" si="88"/>
        <v>200</v>
      </c>
      <c r="H485" s="207">
        <f t="shared" si="89"/>
        <v>255</v>
      </c>
      <c r="I485" s="208" t="s">
        <v>42</v>
      </c>
      <c r="J485" s="209">
        <f>J179</f>
        <v>225843</v>
      </c>
      <c r="K485" s="209">
        <f>K179</f>
        <v>310805</v>
      </c>
      <c r="L485" s="209">
        <f>L179</f>
        <v>4761226</v>
      </c>
      <c r="M485" s="210"/>
    </row>
    <row r="486" spans="7:13" x14ac:dyDescent="0.2">
      <c r="G486" s="25">
        <f t="shared" si="88"/>
        <v>223</v>
      </c>
      <c r="H486" s="207">
        <f t="shared" si="89"/>
        <v>284</v>
      </c>
      <c r="I486" s="208" t="s">
        <v>43</v>
      </c>
      <c r="J486" s="209">
        <f>J202</f>
        <v>125735</v>
      </c>
      <c r="K486" s="209">
        <f>K202</f>
        <v>114353</v>
      </c>
      <c r="L486" s="209">
        <f>L202</f>
        <v>3102811</v>
      </c>
      <c r="M486" s="210"/>
    </row>
    <row r="487" spans="7:13" x14ac:dyDescent="0.2">
      <c r="G487" s="25">
        <f t="shared" si="88"/>
        <v>246</v>
      </c>
      <c r="H487" s="207">
        <f t="shared" si="89"/>
        <v>313</v>
      </c>
      <c r="I487" s="208" t="s">
        <v>44</v>
      </c>
      <c r="J487" s="209">
        <f>J225</f>
        <v>234826</v>
      </c>
      <c r="K487" s="209">
        <f>K225</f>
        <v>290094</v>
      </c>
      <c r="L487" s="209">
        <f>L225</f>
        <v>4369201</v>
      </c>
      <c r="M487" s="210"/>
    </row>
    <row r="488" spans="7:13" x14ac:dyDescent="0.2">
      <c r="G488" s="25">
        <f t="shared" si="88"/>
        <v>269</v>
      </c>
      <c r="H488" s="207">
        <f t="shared" si="89"/>
        <v>342</v>
      </c>
      <c r="I488" s="208" t="s">
        <v>45</v>
      </c>
      <c r="J488" s="209">
        <f>J248</f>
        <v>257110</v>
      </c>
      <c r="K488" s="209">
        <f>K248</f>
        <v>328657</v>
      </c>
      <c r="L488" s="209">
        <f>L248</f>
        <v>4536582</v>
      </c>
      <c r="M488" s="210"/>
    </row>
    <row r="489" spans="7:13" x14ac:dyDescent="0.2">
      <c r="G489" s="25">
        <f t="shared" si="88"/>
        <v>292</v>
      </c>
      <c r="H489" s="207">
        <f t="shared" si="89"/>
        <v>371</v>
      </c>
      <c r="I489" s="208" t="s">
        <v>46</v>
      </c>
      <c r="J489" s="209">
        <f>J271</f>
        <v>268182</v>
      </c>
      <c r="K489" s="209">
        <f>K271</f>
        <v>351843</v>
      </c>
      <c r="L489" s="209">
        <f>L271</f>
        <v>4342690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0" type="noConversion"/>
  <printOptions horizontalCentered="1"/>
  <pageMargins left="0.18" right="0.16" top="2.0299999999999998" bottom="0.54" header="0.6" footer="0.36"/>
  <pageSetup scale="68" orientation="landscape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5" manualBreakCount="15">
    <brk id="23" max="15" man="1"/>
    <brk id="46" max="15" man="1"/>
    <brk id="69" max="15" man="1"/>
    <brk id="92" max="15" man="1"/>
    <brk id="115" max="15" man="1"/>
    <brk id="138" max="15" man="1"/>
    <brk id="161" max="15" man="1"/>
    <brk id="184" max="15" man="1"/>
    <brk id="207" max="15" man="1"/>
    <brk id="230" max="15" man="1"/>
    <brk id="253" max="15" man="1"/>
    <brk id="276" max="15" man="1"/>
    <brk id="299" max="15" man="1"/>
    <brk id="340" max="15" man="1"/>
    <brk id="384" max="15" man="1"/>
  </rowBreaks>
  <ignoredErrors>
    <ignoredError sqref="I287 I281:I286 I290:I292 J479" 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A145-4754-449F-A900-9B91C22AE7F7}">
  <sheetPr>
    <tabColor theme="0"/>
  </sheetPr>
  <dimension ref="A1:Y626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9.28515625" style="25" bestFit="1" customWidth="1"/>
    <col min="4" max="4" width="8.7109375" style="25" bestFit="1" customWidth="1"/>
    <col min="5" max="6" width="9.28515625" style="25" bestFit="1" customWidth="1"/>
    <col min="7" max="7" width="8.85546875" style="25" customWidth="1"/>
    <col min="8" max="8" width="11" style="25" customWidth="1"/>
    <col min="9" max="9" width="7.5703125" style="25" bestFit="1" customWidth="1"/>
    <col min="10" max="10" width="10.85546875" style="25" bestFit="1" customWidth="1"/>
    <col min="11" max="11" width="11.5703125" style="25" bestFit="1" customWidth="1"/>
    <col min="12" max="12" width="12.85546875" style="25" customWidth="1"/>
    <col min="13" max="13" width="1.85546875" style="25" customWidth="1"/>
    <col min="14" max="15" width="12.42578125" style="25" bestFit="1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ht="18.75" x14ac:dyDescent="0.3">
      <c r="A1" s="328" t="s">
        <v>74</v>
      </c>
      <c r="B1" s="328"/>
      <c r="C1" s="328"/>
      <c r="D1" s="351" t="s">
        <v>0</v>
      </c>
      <c r="E1" s="352"/>
      <c r="F1" s="352"/>
      <c r="G1" s="352"/>
      <c r="H1" s="352"/>
      <c r="I1" s="352"/>
      <c r="J1" s="353" t="s">
        <v>1</v>
      </c>
      <c r="K1" s="352"/>
      <c r="L1" s="352"/>
      <c r="M1" s="352"/>
      <c r="N1" s="353" t="s">
        <v>2</v>
      </c>
      <c r="O1" s="352"/>
      <c r="P1" s="354"/>
    </row>
    <row r="2" spans="1:16" ht="18.75" customHeight="1" x14ac:dyDescent="0.2">
      <c r="A2" s="329" t="s">
        <v>3</v>
      </c>
      <c r="B2" s="330"/>
      <c r="C2" s="331"/>
      <c r="D2" s="355"/>
      <c r="E2" s="356"/>
      <c r="F2" s="356"/>
      <c r="G2" s="356"/>
      <c r="H2" s="357" t="s">
        <v>61</v>
      </c>
      <c r="I2" s="357" t="s">
        <v>63</v>
      </c>
      <c r="J2" s="358" t="s">
        <v>9</v>
      </c>
      <c r="K2" s="357" t="s">
        <v>11</v>
      </c>
      <c r="L2" s="357" t="s">
        <v>10</v>
      </c>
      <c r="M2" s="357"/>
      <c r="N2" s="358" t="s">
        <v>9</v>
      </c>
      <c r="O2" s="357" t="s">
        <v>11</v>
      </c>
      <c r="P2" s="359"/>
    </row>
    <row r="3" spans="1:16" x14ac:dyDescent="0.2">
      <c r="A3" s="332" t="s">
        <v>121</v>
      </c>
      <c r="B3" s="330"/>
      <c r="C3" s="331"/>
      <c r="D3" s="360" t="s">
        <v>57</v>
      </c>
      <c r="E3" s="361" t="s">
        <v>59</v>
      </c>
      <c r="F3" s="361" t="s">
        <v>58</v>
      </c>
      <c r="G3" s="361" t="s">
        <v>60</v>
      </c>
      <c r="H3" s="361" t="s">
        <v>62</v>
      </c>
      <c r="I3" s="361" t="s">
        <v>64</v>
      </c>
      <c r="J3" s="362" t="s">
        <v>18</v>
      </c>
      <c r="K3" s="363" t="s">
        <v>19</v>
      </c>
      <c r="L3" s="363" t="s">
        <v>18</v>
      </c>
      <c r="M3" s="363"/>
      <c r="N3" s="362" t="s">
        <v>21</v>
      </c>
      <c r="O3" s="363" t="s">
        <v>22</v>
      </c>
      <c r="P3" s="364"/>
    </row>
    <row r="4" spans="1:16" ht="18.75" customHeight="1" x14ac:dyDescent="0.2">
      <c r="A4" s="333" t="s">
        <v>122</v>
      </c>
      <c r="B4" s="334"/>
      <c r="C4" s="335"/>
      <c r="D4" s="45">
        <f>'2002'!D410</f>
        <v>1</v>
      </c>
      <c r="E4" s="46">
        <f>'2002'!E410</f>
        <v>0</v>
      </c>
      <c r="F4" s="46">
        <f>'2002'!F410</f>
        <v>1</v>
      </c>
      <c r="G4" s="46">
        <f>'2002'!G410</f>
        <v>0</v>
      </c>
      <c r="H4" s="46">
        <f>'2002'!H410</f>
        <v>0</v>
      </c>
      <c r="I4" s="145">
        <f>'2002'!I410</f>
        <v>2</v>
      </c>
      <c r="J4" s="48">
        <f>'2002'!J410</f>
        <v>9060</v>
      </c>
      <c r="K4" s="48">
        <f>'2002'!K410</f>
        <v>833</v>
      </c>
      <c r="L4" s="48">
        <f>'2002'!L410</f>
        <v>1074048</v>
      </c>
      <c r="M4" s="49">
        <f>'2002'!M410</f>
        <v>0</v>
      </c>
      <c r="N4" s="50">
        <f>'2002'!N410</f>
        <v>18468.771000000004</v>
      </c>
      <c r="O4" s="50">
        <f>'2002'!O410</f>
        <v>1826.729</v>
      </c>
      <c r="P4" s="2"/>
    </row>
    <row r="5" spans="1:16" x14ac:dyDescent="0.2">
      <c r="A5" s="333" t="s">
        <v>123</v>
      </c>
      <c r="B5" s="334"/>
      <c r="C5" s="336"/>
      <c r="D5" s="45">
        <f>'2002'!D411</f>
        <v>0</v>
      </c>
      <c r="E5" s="46">
        <f>'2002'!E411</f>
        <v>0</v>
      </c>
      <c r="F5" s="46">
        <f>'2002'!F411</f>
        <v>0</v>
      </c>
      <c r="G5" s="46">
        <f>'2002'!G411</f>
        <v>1</v>
      </c>
      <c r="H5" s="46">
        <f>'2002'!H411</f>
        <v>0</v>
      </c>
      <c r="I5" s="47">
        <f>'2002'!I411</f>
        <v>1</v>
      </c>
      <c r="J5" s="48">
        <f>'2002'!J411</f>
        <v>0</v>
      </c>
      <c r="K5" s="48">
        <f>'2002'!K411</f>
        <v>0</v>
      </c>
      <c r="L5" s="48">
        <f>'2002'!L411</f>
        <v>0</v>
      </c>
      <c r="M5" s="52">
        <f>'2002'!M411</f>
        <v>0</v>
      </c>
      <c r="N5" s="50">
        <f>'2002'!N411</f>
        <v>11598</v>
      </c>
      <c r="O5" s="50">
        <f>'2002'!O411</f>
        <v>982</v>
      </c>
      <c r="P5" s="3"/>
    </row>
    <row r="6" spans="1:16" x14ac:dyDescent="0.2">
      <c r="A6" s="333" t="s">
        <v>124</v>
      </c>
      <c r="B6" s="334"/>
      <c r="C6" s="335"/>
      <c r="D6" s="45">
        <f>'2002'!D412</f>
        <v>4</v>
      </c>
      <c r="E6" s="46">
        <f>'2002'!E412</f>
        <v>0</v>
      </c>
      <c r="F6" s="46">
        <f>'2002'!F412</f>
        <v>2</v>
      </c>
      <c r="G6" s="46">
        <f>'2002'!G412</f>
        <v>0</v>
      </c>
      <c r="H6" s="46">
        <f>'2002'!H412</f>
        <v>3</v>
      </c>
      <c r="I6" s="47">
        <f>'2002'!I412</f>
        <v>9</v>
      </c>
      <c r="J6" s="48">
        <f>'2002'!J412</f>
        <v>282309</v>
      </c>
      <c r="K6" s="48">
        <f>'2002'!K412</f>
        <v>25198</v>
      </c>
      <c r="L6" s="48">
        <f>'2002'!L412</f>
        <v>4317584</v>
      </c>
      <c r="M6" s="52">
        <f>'2002'!M412</f>
        <v>0</v>
      </c>
      <c r="N6" s="50">
        <f>'2002'!N412</f>
        <v>45738.603999999999</v>
      </c>
      <c r="O6" s="50">
        <f>'2002'!O412</f>
        <v>3623.3700000000013</v>
      </c>
      <c r="P6" s="3"/>
    </row>
    <row r="7" spans="1:16" x14ac:dyDescent="0.2">
      <c r="A7" s="333" t="s">
        <v>125</v>
      </c>
      <c r="B7" s="334"/>
      <c r="C7" s="335"/>
      <c r="D7" s="45">
        <f>'2002'!D413</f>
        <v>1</v>
      </c>
      <c r="E7" s="46">
        <f>'2002'!E413</f>
        <v>0</v>
      </c>
      <c r="F7" s="46">
        <f>'2002'!F413</f>
        <v>0</v>
      </c>
      <c r="G7" s="46">
        <f>'2002'!G413</f>
        <v>0</v>
      </c>
      <c r="H7" s="46">
        <f>'2002'!H413</f>
        <v>0</v>
      </c>
      <c r="I7" s="47">
        <f>'2002'!I413</f>
        <v>1</v>
      </c>
      <c r="J7" s="48">
        <f>'2002'!J413</f>
        <v>2682</v>
      </c>
      <c r="K7" s="48">
        <f>'2002'!K413</f>
        <v>0</v>
      </c>
      <c r="L7" s="48">
        <f>'2002'!L413</f>
        <v>0</v>
      </c>
      <c r="M7" s="52">
        <f>'2002'!M413</f>
        <v>0</v>
      </c>
      <c r="N7" s="50">
        <f>'2002'!N413</f>
        <v>290.47800000000001</v>
      </c>
      <c r="O7" s="50">
        <f>'2002'!O413</f>
        <v>0</v>
      </c>
      <c r="P7" s="3"/>
    </row>
    <row r="8" spans="1:16" x14ac:dyDescent="0.2">
      <c r="A8" s="333" t="s">
        <v>126</v>
      </c>
      <c r="B8" s="334"/>
      <c r="C8" s="335"/>
      <c r="D8" s="45">
        <f>'2002'!D414</f>
        <v>4</v>
      </c>
      <c r="E8" s="46">
        <f>'2002'!E414</f>
        <v>0</v>
      </c>
      <c r="F8" s="46">
        <f>'2002'!F414</f>
        <v>2</v>
      </c>
      <c r="G8" s="46">
        <f>'2002'!G414</f>
        <v>0</v>
      </c>
      <c r="H8" s="46">
        <f>'2002'!H414</f>
        <v>6</v>
      </c>
      <c r="I8" s="47">
        <f>'2002'!I414</f>
        <v>12</v>
      </c>
      <c r="J8" s="48">
        <f>'2002'!J414</f>
        <v>165345</v>
      </c>
      <c r="K8" s="48">
        <f>'2002'!K414</f>
        <v>17617</v>
      </c>
      <c r="L8" s="48">
        <f>'2002'!L414</f>
        <v>1959521</v>
      </c>
      <c r="M8" s="52">
        <f>'2002'!M414</f>
        <v>0</v>
      </c>
      <c r="N8" s="50">
        <f>'2002'!N414</f>
        <v>12200.626999999999</v>
      </c>
      <c r="O8" s="50">
        <f>'2002'!O414</f>
        <v>1030.2199999999996</v>
      </c>
      <c r="P8" s="3"/>
    </row>
    <row r="9" spans="1:16" x14ac:dyDescent="0.2">
      <c r="A9" s="333" t="s">
        <v>127</v>
      </c>
      <c r="B9" s="334"/>
      <c r="C9" s="335"/>
      <c r="D9" s="45">
        <f>'2002'!D415</f>
        <v>1</v>
      </c>
      <c r="E9" s="46">
        <f>'2002'!E415</f>
        <v>0</v>
      </c>
      <c r="F9" s="46">
        <f>'2002'!F415</f>
        <v>1</v>
      </c>
      <c r="G9" s="46">
        <f>'2002'!G415</f>
        <v>0</v>
      </c>
      <c r="H9" s="46">
        <f>'2002'!H415</f>
        <v>0</v>
      </c>
      <c r="I9" s="47">
        <f>'2002'!I415</f>
        <v>2</v>
      </c>
      <c r="J9" s="48">
        <f>'2002'!J415</f>
        <v>34603</v>
      </c>
      <c r="K9" s="48">
        <f>'2002'!K415</f>
        <v>4222</v>
      </c>
      <c r="L9" s="48">
        <f>'2002'!L415</f>
        <v>881950</v>
      </c>
      <c r="M9" s="52">
        <f>'2002'!M415</f>
        <v>0</v>
      </c>
      <c r="N9" s="50">
        <f>'2002'!N415</f>
        <v>5760.3080000000009</v>
      </c>
      <c r="O9" s="50">
        <f>'2002'!O415</f>
        <v>595.11799999999994</v>
      </c>
      <c r="P9" s="3"/>
    </row>
    <row r="10" spans="1:16" x14ac:dyDescent="0.2">
      <c r="A10" s="333" t="s">
        <v>128</v>
      </c>
      <c r="B10" s="334"/>
      <c r="C10" s="335"/>
      <c r="D10" s="45">
        <f>'2002'!D416</f>
        <v>0</v>
      </c>
      <c r="E10" s="46">
        <f>'2002'!E416</f>
        <v>0</v>
      </c>
      <c r="F10" s="46">
        <f>'2002'!F416</f>
        <v>1</v>
      </c>
      <c r="G10" s="46">
        <f>'2002'!G416</f>
        <v>1</v>
      </c>
      <c r="H10" s="46">
        <f>'2002'!H416</f>
        <v>0</v>
      </c>
      <c r="I10" s="47">
        <f>'2002'!I416</f>
        <v>2</v>
      </c>
      <c r="J10" s="48">
        <f>'2002'!J416</f>
        <v>0</v>
      </c>
      <c r="K10" s="48">
        <f>'2002'!K416</f>
        <v>0</v>
      </c>
      <c r="L10" s="48">
        <f>'2002'!L416</f>
        <v>0</v>
      </c>
      <c r="M10" s="52">
        <f>'2002'!M416</f>
        <v>0</v>
      </c>
      <c r="N10" s="50">
        <f>'2002'!N416</f>
        <v>1518.1</v>
      </c>
      <c r="O10" s="50">
        <f>'2002'!O416</f>
        <v>10</v>
      </c>
      <c r="P10" s="3"/>
    </row>
    <row r="11" spans="1:16" x14ac:dyDescent="0.2">
      <c r="A11" s="333" t="s">
        <v>129</v>
      </c>
      <c r="B11" s="334"/>
      <c r="C11" s="335"/>
      <c r="D11" s="45">
        <f>'2002'!D417</f>
        <v>6</v>
      </c>
      <c r="E11" s="46">
        <f>'2002'!E417</f>
        <v>0</v>
      </c>
      <c r="F11" s="46">
        <f>'2002'!F417</f>
        <v>1</v>
      </c>
      <c r="G11" s="46">
        <f>'2002'!G417</f>
        <v>3</v>
      </c>
      <c r="H11" s="46">
        <f>'2002'!H417</f>
        <v>0</v>
      </c>
      <c r="I11" s="47">
        <f>'2002'!I417</f>
        <v>10</v>
      </c>
      <c r="J11" s="48">
        <f>'2002'!J417</f>
        <v>629957</v>
      </c>
      <c r="K11" s="48">
        <f>'2002'!K417</f>
        <v>80587</v>
      </c>
      <c r="L11" s="48">
        <f>'2002'!L417</f>
        <v>4900430</v>
      </c>
      <c r="M11" s="52">
        <f>'2002'!M417</f>
        <v>0</v>
      </c>
      <c r="N11" s="50">
        <f>'2002'!N417</f>
        <v>15648.496000000005</v>
      </c>
      <c r="O11" s="50">
        <f>'2002'!O417</f>
        <v>1892.0990000000002</v>
      </c>
      <c r="P11" s="3"/>
    </row>
    <row r="12" spans="1:16" x14ac:dyDescent="0.2">
      <c r="A12" s="333" t="s">
        <v>130</v>
      </c>
      <c r="B12" s="334"/>
      <c r="C12" s="337"/>
      <c r="D12" s="45">
        <f>'2002'!D418</f>
        <v>3</v>
      </c>
      <c r="E12" s="46">
        <f>'2002'!E418</f>
        <v>0</v>
      </c>
      <c r="F12" s="46">
        <f>'2002'!F418</f>
        <v>0</v>
      </c>
      <c r="G12" s="46">
        <f>'2002'!G418</f>
        <v>1</v>
      </c>
      <c r="H12" s="46">
        <f>'2002'!H418</f>
        <v>0</v>
      </c>
      <c r="I12" s="55">
        <f>'2002'!I418</f>
        <v>4</v>
      </c>
      <c r="J12" s="48">
        <f>'2002'!J418</f>
        <v>46561</v>
      </c>
      <c r="K12" s="56">
        <f>'2002'!K418</f>
        <v>298</v>
      </c>
      <c r="L12" s="56">
        <f>'2002'!L418</f>
        <v>92433</v>
      </c>
      <c r="M12" s="57">
        <f>'2002'!M418</f>
        <v>0</v>
      </c>
      <c r="N12" s="220">
        <f>'2002'!N418</f>
        <v>1263.6210000000003</v>
      </c>
      <c r="O12" s="50">
        <f>'2002'!O418</f>
        <v>0.29799999999999999</v>
      </c>
      <c r="P12" s="4"/>
    </row>
    <row r="13" spans="1:16" ht="18.75" customHeight="1" x14ac:dyDescent="0.2">
      <c r="A13" s="338"/>
      <c r="B13" s="334"/>
      <c r="C13" s="339" t="s">
        <v>24</v>
      </c>
      <c r="D13" s="365">
        <f>'2002'!D419</f>
        <v>20</v>
      </c>
      <c r="E13" s="366">
        <f>'2002'!E419</f>
        <v>0</v>
      </c>
      <c r="F13" s="366">
        <f>'2002'!F419</f>
        <v>8</v>
      </c>
      <c r="G13" s="366">
        <f>'2002'!G419</f>
        <v>6</v>
      </c>
      <c r="H13" s="366">
        <f>'2002'!H419</f>
        <v>9</v>
      </c>
      <c r="I13" s="367">
        <f>'2002'!I419</f>
        <v>43</v>
      </c>
      <c r="J13" s="368">
        <f>'2002'!J419</f>
        <v>1170517</v>
      </c>
      <c r="K13" s="369">
        <f>'2002'!K419</f>
        <v>128755</v>
      </c>
      <c r="L13" s="370">
        <f>'2002'!L419</f>
        <v>13225966</v>
      </c>
      <c r="M13" s="371">
        <f>'2002'!M419</f>
        <v>0</v>
      </c>
      <c r="N13" s="371">
        <f>'2002'!N419</f>
        <v>112487.005</v>
      </c>
      <c r="O13" s="380">
        <f>'2002'!O419</f>
        <v>9959.8340000000026</v>
      </c>
      <c r="P13" s="381"/>
    </row>
    <row r="14" spans="1:16" x14ac:dyDescent="0.2">
      <c r="A14" s="338"/>
      <c r="B14" s="334"/>
      <c r="C14" s="340"/>
      <c r="D14" s="372"/>
      <c r="E14" s="373"/>
      <c r="F14" s="373"/>
      <c r="G14" s="373"/>
      <c r="H14" s="373"/>
      <c r="I14" s="373"/>
      <c r="J14" s="374"/>
      <c r="K14" s="370"/>
      <c r="L14" s="370"/>
      <c r="M14" s="371"/>
      <c r="N14" s="379"/>
      <c r="O14" s="255"/>
      <c r="P14" s="3"/>
    </row>
    <row r="15" spans="1:16" x14ac:dyDescent="0.2">
      <c r="A15" s="341"/>
      <c r="B15" s="342"/>
      <c r="C15" s="343">
        <v>2001</v>
      </c>
      <c r="D15" s="375">
        <f>'2002'!D421</f>
        <v>17</v>
      </c>
      <c r="E15" s="376">
        <f>'2002'!E421</f>
        <v>0</v>
      </c>
      <c r="F15" s="376">
        <f>'2002'!F421</f>
        <v>8</v>
      </c>
      <c r="G15" s="376">
        <f>'2002'!G421</f>
        <v>13</v>
      </c>
      <c r="H15" s="376">
        <f>'2002'!H421</f>
        <v>8</v>
      </c>
      <c r="I15" s="373">
        <f>'2002'!I421</f>
        <v>46</v>
      </c>
      <c r="J15" s="377">
        <f>'2002'!J421</f>
        <v>1178025</v>
      </c>
      <c r="K15" s="378">
        <f>'2002'!K421</f>
        <v>126890</v>
      </c>
      <c r="L15" s="378">
        <f>'2002'!L421</f>
        <v>12340519</v>
      </c>
      <c r="M15" s="379">
        <f>'2002'!M421</f>
        <v>0</v>
      </c>
      <c r="N15" s="83"/>
      <c r="O15" s="50"/>
      <c r="P15" s="3"/>
    </row>
    <row r="16" spans="1:16" ht="18.75" customHeight="1" x14ac:dyDescent="0.2">
      <c r="A16" s="344" t="s">
        <v>23</v>
      </c>
      <c r="B16" s="345"/>
      <c r="C16" s="346"/>
      <c r="D16" s="75"/>
      <c r="E16" s="76"/>
      <c r="F16" s="76"/>
      <c r="G16" s="76"/>
      <c r="H16" s="76"/>
      <c r="I16" s="145"/>
      <c r="J16" s="146"/>
      <c r="K16" s="77"/>
      <c r="L16" s="256"/>
      <c r="M16" s="50"/>
      <c r="N16" s="50"/>
      <c r="O16" s="50"/>
      <c r="P16" s="3"/>
    </row>
    <row r="17" spans="1:16" x14ac:dyDescent="0.2">
      <c r="A17" s="347" t="s">
        <v>131</v>
      </c>
      <c r="B17" s="348"/>
      <c r="C17" s="349"/>
      <c r="D17" s="45">
        <f>'2002'!D423</f>
        <v>27</v>
      </c>
      <c r="E17" s="46">
        <f>'2002'!E423</f>
        <v>34</v>
      </c>
      <c r="F17" s="46">
        <f>'2002'!F423</f>
        <v>8</v>
      </c>
      <c r="G17" s="46">
        <f>'2002'!G423</f>
        <v>48</v>
      </c>
      <c r="H17" s="46">
        <f>'2002'!H423</f>
        <v>0</v>
      </c>
      <c r="I17" s="47">
        <f>'2002'!I423</f>
        <v>117</v>
      </c>
      <c r="J17" s="230">
        <f>'2002'!J423</f>
        <v>2444012</v>
      </c>
      <c r="K17" s="82">
        <f>'2002'!K423</f>
        <v>3601774</v>
      </c>
      <c r="L17" s="82">
        <f>'2002'!L423</f>
        <v>51071690</v>
      </c>
      <c r="M17" s="50">
        <f>'2002'!M423</f>
        <v>0</v>
      </c>
      <c r="N17" s="50">
        <f>'2002'!N423</f>
        <v>411523.85100000008</v>
      </c>
      <c r="O17" s="50">
        <f>'2002'!O423</f>
        <v>545203.14800000063</v>
      </c>
      <c r="P17" s="3"/>
    </row>
    <row r="18" spans="1:16" x14ac:dyDescent="0.2">
      <c r="A18" s="347" t="s">
        <v>132</v>
      </c>
      <c r="B18" s="348"/>
      <c r="C18" s="349"/>
      <c r="D18" s="45">
        <f>'2002'!D424</f>
        <v>0</v>
      </c>
      <c r="E18" s="46">
        <f>'2002'!E424</f>
        <v>10</v>
      </c>
      <c r="F18" s="46">
        <f>'2002'!F424</f>
        <v>2</v>
      </c>
      <c r="G18" s="46">
        <f>'2002'!G424</f>
        <v>12</v>
      </c>
      <c r="H18" s="46">
        <f>'2002'!H424</f>
        <v>1</v>
      </c>
      <c r="I18" s="47">
        <f>'2002'!I424</f>
        <v>25</v>
      </c>
      <c r="J18" s="230">
        <f>'2002'!J424</f>
        <v>14234</v>
      </c>
      <c r="K18" s="82">
        <f>'2002'!K424</f>
        <v>44036</v>
      </c>
      <c r="L18" s="82">
        <f>'2002'!L424</f>
        <v>758177</v>
      </c>
      <c r="M18" s="50">
        <f>'2002'!M424</f>
        <v>0</v>
      </c>
      <c r="N18" s="50">
        <f>'2002'!N424</f>
        <v>58135.527999999991</v>
      </c>
      <c r="O18" s="50">
        <f>'2002'!O424</f>
        <v>60843.037000000004</v>
      </c>
      <c r="P18" s="3"/>
    </row>
    <row r="19" spans="1:16" x14ac:dyDescent="0.2">
      <c r="A19" s="347" t="s">
        <v>133</v>
      </c>
      <c r="B19" s="348"/>
      <c r="C19" s="350"/>
      <c r="D19" s="45">
        <f>'2002'!D425</f>
        <v>2</v>
      </c>
      <c r="E19" s="46">
        <f>'2002'!E425</f>
        <v>0</v>
      </c>
      <c r="F19" s="46">
        <f>'2002'!F425</f>
        <v>1</v>
      </c>
      <c r="G19" s="46">
        <f>'2002'!G425</f>
        <v>0</v>
      </c>
      <c r="H19" s="46">
        <f>'2002'!H425</f>
        <v>0</v>
      </c>
      <c r="I19" s="55">
        <f>'2002'!I425</f>
        <v>3</v>
      </c>
      <c r="J19" s="231">
        <f>'2002'!J425</f>
        <v>5234</v>
      </c>
      <c r="K19" s="219">
        <f>'2002'!K425</f>
        <v>346</v>
      </c>
      <c r="L19" s="219">
        <f>'2002'!L425</f>
        <v>21761</v>
      </c>
      <c r="M19" s="147">
        <f>'2002'!M425</f>
        <v>0</v>
      </c>
      <c r="N19" s="147">
        <f>'2002'!N425</f>
        <v>440.13899999999995</v>
      </c>
      <c r="O19" s="50">
        <f>'2002'!O425</f>
        <v>162.18100000000007</v>
      </c>
      <c r="P19" s="4"/>
    </row>
    <row r="20" spans="1:16" ht="18.75" customHeight="1" x14ac:dyDescent="0.2">
      <c r="A20" s="338"/>
      <c r="B20" s="334"/>
      <c r="C20" s="339" t="s">
        <v>25</v>
      </c>
      <c r="D20" s="365">
        <f>'2002'!D426</f>
        <v>29</v>
      </c>
      <c r="E20" s="366">
        <f>'2002'!E426</f>
        <v>44</v>
      </c>
      <c r="F20" s="366">
        <f>'2002'!F426</f>
        <v>11</v>
      </c>
      <c r="G20" s="366">
        <f>'2002'!G426</f>
        <v>60</v>
      </c>
      <c r="H20" s="366">
        <f>'2002'!H426</f>
        <v>1</v>
      </c>
      <c r="I20" s="367">
        <f>'2002'!I426</f>
        <v>145</v>
      </c>
      <c r="J20" s="368">
        <f>'2002'!J426</f>
        <v>2463480</v>
      </c>
      <c r="K20" s="369">
        <f>'2002'!K426</f>
        <v>3646156</v>
      </c>
      <c r="L20" s="370">
        <f>'2002'!L426</f>
        <v>51851628</v>
      </c>
      <c r="M20" s="371">
        <f>'2002'!M426</f>
        <v>0</v>
      </c>
      <c r="N20" s="371">
        <f>'2002'!N426</f>
        <v>470099.5180000001</v>
      </c>
      <c r="O20" s="380">
        <f>'2002'!O426</f>
        <v>606208.36600000062</v>
      </c>
      <c r="P20" s="381"/>
    </row>
    <row r="21" spans="1:16" x14ac:dyDescent="0.2">
      <c r="A21" s="338"/>
      <c r="B21" s="334"/>
      <c r="C21" s="340"/>
      <c r="D21" s="372"/>
      <c r="E21" s="373"/>
      <c r="F21" s="373"/>
      <c r="G21" s="373"/>
      <c r="H21" s="373"/>
      <c r="I21" s="373"/>
      <c r="J21" s="374"/>
      <c r="K21" s="370"/>
      <c r="L21" s="370"/>
      <c r="M21" s="371"/>
      <c r="N21" s="379"/>
      <c r="O21" s="255"/>
      <c r="P21" s="3"/>
    </row>
    <row r="22" spans="1:16" x14ac:dyDescent="0.2">
      <c r="A22" s="341"/>
      <c r="B22" s="342"/>
      <c r="C22" s="343">
        <f>C15</f>
        <v>2001</v>
      </c>
      <c r="D22" s="375">
        <f>'2002'!D428</f>
        <v>42</v>
      </c>
      <c r="E22" s="376">
        <f>'2002'!E428</f>
        <v>44</v>
      </c>
      <c r="F22" s="376">
        <f>'2002'!F428</f>
        <v>11</v>
      </c>
      <c r="G22" s="376">
        <f>'2002'!G428</f>
        <v>48</v>
      </c>
      <c r="H22" s="376">
        <f>'2002'!H428</f>
        <v>1</v>
      </c>
      <c r="I22" s="373">
        <f>'2002'!I428</f>
        <v>146</v>
      </c>
      <c r="J22" s="377">
        <f>'2002'!J428</f>
        <v>3230882</v>
      </c>
      <c r="K22" s="378">
        <f>'2002'!K428</f>
        <v>6416800</v>
      </c>
      <c r="L22" s="378">
        <f>'2002'!L428</f>
        <v>67335581</v>
      </c>
      <c r="M22" s="379">
        <f>'2002'!M428</f>
        <v>0</v>
      </c>
      <c r="N22" s="83"/>
      <c r="O22" s="50"/>
      <c r="P22" s="3"/>
    </row>
    <row r="23" spans="1:16" ht="18.75" customHeight="1" x14ac:dyDescent="0.2">
      <c r="A23" s="382" t="s">
        <v>26</v>
      </c>
      <c r="B23" s="383"/>
      <c r="C23" s="339">
        <v>2002</v>
      </c>
      <c r="D23" s="228">
        <f>'2002'!D429</f>
        <v>49</v>
      </c>
      <c r="E23" s="259">
        <f>'2002'!E429</f>
        <v>44</v>
      </c>
      <c r="F23" s="259">
        <f>'2002'!F429</f>
        <v>19</v>
      </c>
      <c r="G23" s="259">
        <f>'2002'!G429</f>
        <v>66</v>
      </c>
      <c r="H23" s="259">
        <f>'2002'!H429</f>
        <v>10</v>
      </c>
      <c r="I23" s="145">
        <f>'2002'!I429</f>
        <v>188</v>
      </c>
      <c r="J23" s="260">
        <f>'2002'!J429</f>
        <v>3633997</v>
      </c>
      <c r="K23" s="256">
        <f>'2002'!K429</f>
        <v>3774911</v>
      </c>
      <c r="L23" s="256">
        <f>'2002'!L429</f>
        <v>65077594</v>
      </c>
      <c r="M23" s="50">
        <f>'2002'!M429</f>
        <v>0</v>
      </c>
      <c r="N23" s="50">
        <f>'2002'!N429</f>
        <v>582586.52300000004</v>
      </c>
      <c r="O23" s="147">
        <f>'2002'!O429</f>
        <v>616168.20000000065</v>
      </c>
      <c r="P23" s="4"/>
    </row>
    <row r="24" spans="1:16" x14ac:dyDescent="0.2">
      <c r="A24" s="384" t="s">
        <v>27</v>
      </c>
      <c r="B24" s="330"/>
      <c r="C24" s="340"/>
      <c r="D24" s="75"/>
      <c r="E24" s="76"/>
      <c r="F24" s="76"/>
      <c r="G24" s="76"/>
      <c r="H24" s="76"/>
      <c r="I24" s="47"/>
      <c r="J24" s="146"/>
      <c r="K24" s="77"/>
      <c r="L24" s="77"/>
      <c r="M24" s="50">
        <f>'2002'!M430</f>
        <v>0</v>
      </c>
      <c r="N24" s="57"/>
      <c r="O24" s="371"/>
      <c r="P24" s="391"/>
    </row>
    <row r="25" spans="1:16" x14ac:dyDescent="0.2">
      <c r="A25" s="385" t="s">
        <v>28</v>
      </c>
      <c r="B25" s="386"/>
      <c r="C25" s="343">
        <f>C15</f>
        <v>2001</v>
      </c>
      <c r="D25" s="263">
        <f>'2002'!D431</f>
        <v>59</v>
      </c>
      <c r="E25" s="242">
        <f>'2002'!E431</f>
        <v>44</v>
      </c>
      <c r="F25" s="242">
        <f>'2002'!F431</f>
        <v>19</v>
      </c>
      <c r="G25" s="242">
        <f>'2002'!G431</f>
        <v>61</v>
      </c>
      <c r="H25" s="242">
        <f>'2002'!H431</f>
        <v>9</v>
      </c>
      <c r="I25" s="55">
        <f>'2002'!I431</f>
        <v>192</v>
      </c>
      <c r="J25" s="222">
        <f>'2002'!J431</f>
        <v>4408907</v>
      </c>
      <c r="K25" s="223">
        <f>'2002'!K431</f>
        <v>6543690</v>
      </c>
      <c r="L25" s="223">
        <f>'2002'!L431</f>
        <v>79676100</v>
      </c>
      <c r="M25" s="57">
        <f>'2002'!M431</f>
        <v>0</v>
      </c>
      <c r="N25" s="371"/>
      <c r="O25" s="371"/>
      <c r="P25" s="391"/>
    </row>
    <row r="26" spans="1:16" ht="18.75" customHeight="1" x14ac:dyDescent="0.2">
      <c r="A26" s="387" t="s">
        <v>134</v>
      </c>
      <c r="B26" s="388"/>
      <c r="C26" s="388"/>
      <c r="D26" s="389"/>
      <c r="E26" s="389"/>
      <c r="F26" s="389"/>
      <c r="G26" s="390"/>
      <c r="H26" s="389"/>
      <c r="I26" s="389"/>
      <c r="J26" s="390"/>
      <c r="K26" s="390"/>
      <c r="L26" s="390"/>
      <c r="M26" s="390"/>
      <c r="N26" s="371">
        <v>5779</v>
      </c>
      <c r="O26" s="371">
        <v>4998</v>
      </c>
      <c r="P26" s="391"/>
    </row>
    <row r="27" spans="1:16" ht="13.5" thickBot="1" x14ac:dyDescent="0.25">
      <c r="A27" s="392" t="s">
        <v>34</v>
      </c>
      <c r="B27" s="348"/>
      <c r="C27" s="388"/>
      <c r="D27" s="393"/>
      <c r="E27" s="393"/>
      <c r="F27" s="393"/>
      <c r="G27" s="393"/>
      <c r="H27" s="393"/>
      <c r="I27" s="393"/>
      <c r="J27" s="393"/>
      <c r="K27" s="393"/>
      <c r="L27" s="334"/>
      <c r="M27" s="334"/>
      <c r="N27" s="394"/>
      <c r="O27" s="394"/>
      <c r="P27" s="395"/>
    </row>
    <row r="28" spans="1:16" ht="13.5" thickTop="1" x14ac:dyDescent="0.2">
      <c r="A28" s="396" t="s">
        <v>32</v>
      </c>
      <c r="B28" s="348"/>
      <c r="C28" s="388"/>
      <c r="D28" s="393"/>
      <c r="E28" s="393"/>
      <c r="F28" s="393"/>
      <c r="G28" s="393"/>
      <c r="H28" s="393"/>
      <c r="I28" s="393"/>
      <c r="J28" s="393"/>
      <c r="K28" s="393"/>
      <c r="L28" s="334"/>
      <c r="M28" s="334"/>
      <c r="N28" s="397" t="s">
        <v>29</v>
      </c>
      <c r="O28" s="397" t="s">
        <v>30</v>
      </c>
      <c r="P28" s="359"/>
    </row>
    <row r="29" spans="1:16" ht="18.75" customHeight="1" thickBot="1" x14ac:dyDescent="0.25">
      <c r="A29" s="398" t="s">
        <v>33</v>
      </c>
      <c r="B29" s="399"/>
      <c r="C29" s="400"/>
      <c r="D29" s="401"/>
      <c r="E29" s="401"/>
      <c r="F29" s="401"/>
      <c r="G29" s="401"/>
      <c r="H29" s="402"/>
      <c r="I29" s="402"/>
      <c r="J29" s="403"/>
      <c r="K29" s="403"/>
      <c r="L29" s="404" t="s">
        <v>31</v>
      </c>
      <c r="M29" s="404"/>
      <c r="N29" s="405">
        <f>N23+N26</f>
        <v>588365.52300000004</v>
      </c>
      <c r="O29" s="405">
        <f>O23+O26</f>
        <v>621166.20000000065</v>
      </c>
      <c r="P29" s="406"/>
    </row>
    <row r="30" spans="1:16" ht="18.75" x14ac:dyDescent="0.3">
      <c r="A30" s="328">
        <f>'2002'!A378:C378</f>
        <v>37598</v>
      </c>
      <c r="B30" s="328"/>
      <c r="C30" s="328"/>
      <c r="D30" s="351" t="s">
        <v>0</v>
      </c>
      <c r="E30" s="352"/>
      <c r="F30" s="352"/>
      <c r="G30" s="352"/>
      <c r="H30" s="352"/>
      <c r="I30" s="352"/>
      <c r="J30" s="353" t="s">
        <v>1</v>
      </c>
      <c r="K30" s="352"/>
      <c r="L30" s="352"/>
      <c r="M30" s="352"/>
      <c r="N30" s="353" t="s">
        <v>2</v>
      </c>
      <c r="O30" s="352"/>
      <c r="P30" s="354"/>
    </row>
    <row r="31" spans="1:16" ht="18.75" customHeight="1" x14ac:dyDescent="0.2">
      <c r="A31" s="329" t="s">
        <v>3</v>
      </c>
      <c r="B31" s="330"/>
      <c r="C31" s="331"/>
      <c r="D31" s="355"/>
      <c r="E31" s="356"/>
      <c r="F31" s="356"/>
      <c r="G31" s="356"/>
      <c r="H31" s="357" t="s">
        <v>61</v>
      </c>
      <c r="I31" s="357" t="s">
        <v>63</v>
      </c>
      <c r="J31" s="358" t="s">
        <v>9</v>
      </c>
      <c r="K31" s="357" t="s">
        <v>11</v>
      </c>
      <c r="L31" s="357" t="s">
        <v>10</v>
      </c>
      <c r="M31" s="357"/>
      <c r="N31" s="358" t="s">
        <v>9</v>
      </c>
      <c r="O31" s="357" t="s">
        <v>11</v>
      </c>
      <c r="P31" s="359"/>
    </row>
    <row r="32" spans="1:16" x14ac:dyDescent="0.2">
      <c r="A32" s="332" t="s">
        <v>121</v>
      </c>
      <c r="B32" s="330"/>
      <c r="C32" s="331"/>
      <c r="D32" s="360" t="s">
        <v>57</v>
      </c>
      <c r="E32" s="361" t="s">
        <v>59</v>
      </c>
      <c r="F32" s="361" t="s">
        <v>58</v>
      </c>
      <c r="G32" s="361" t="s">
        <v>60</v>
      </c>
      <c r="H32" s="361" t="s">
        <v>62</v>
      </c>
      <c r="I32" s="361" t="s">
        <v>64</v>
      </c>
      <c r="J32" s="362" t="s">
        <v>18</v>
      </c>
      <c r="K32" s="363" t="s">
        <v>19</v>
      </c>
      <c r="L32" s="363" t="s">
        <v>18</v>
      </c>
      <c r="M32" s="363"/>
      <c r="N32" s="362" t="s">
        <v>21</v>
      </c>
      <c r="O32" s="363" t="s">
        <v>22</v>
      </c>
      <c r="P32" s="364"/>
    </row>
    <row r="33" spans="1:16" ht="18.75" customHeight="1" x14ac:dyDescent="0.2">
      <c r="A33" s="333" t="str">
        <f>'2002'!A381</f>
        <v>Sunniland (1943)</v>
      </c>
      <c r="B33" s="334"/>
      <c r="C33" s="335"/>
      <c r="D33" s="45">
        <f>'2002'!D381</f>
        <v>1</v>
      </c>
      <c r="E33" s="46">
        <f>'2002'!E381</f>
        <v>0</v>
      </c>
      <c r="F33" s="46">
        <f>'2002'!F381</f>
        <v>1</v>
      </c>
      <c r="G33" s="46">
        <f>'2002'!G381</f>
        <v>0</v>
      </c>
      <c r="H33" s="46">
        <f>'2002'!H381</f>
        <v>0</v>
      </c>
      <c r="I33" s="145">
        <f>'2002'!I381</f>
        <v>2</v>
      </c>
      <c r="J33" s="48">
        <f>'2002'!J381</f>
        <v>606</v>
      </c>
      <c r="K33" s="48">
        <f>'2002'!K381</f>
        <v>56</v>
      </c>
      <c r="L33" s="48">
        <f>'2002'!L381</f>
        <v>93566</v>
      </c>
      <c r="M33" s="49">
        <f>'2002'!M381</f>
        <v>0</v>
      </c>
      <c r="N33" s="50">
        <f>'2002'!N381</f>
        <v>18468.771000000004</v>
      </c>
      <c r="O33" s="50">
        <f>'2002'!O381</f>
        <v>1826.729</v>
      </c>
      <c r="P33" s="2"/>
    </row>
    <row r="34" spans="1:16" x14ac:dyDescent="0.2">
      <c r="A34" s="333" t="s">
        <v>123</v>
      </c>
      <c r="B34" s="334"/>
      <c r="C34" s="336"/>
      <c r="D34" s="45">
        <f>'2002'!D382</f>
        <v>0</v>
      </c>
      <c r="E34" s="46">
        <f>'2002'!E382</f>
        <v>0</v>
      </c>
      <c r="F34" s="46">
        <f>'2002'!F382</f>
        <v>0</v>
      </c>
      <c r="G34" s="46">
        <f>'2002'!G382</f>
        <v>1</v>
      </c>
      <c r="H34" s="46">
        <f>'2002'!H382</f>
        <v>0</v>
      </c>
      <c r="I34" s="47">
        <f>'2002'!I382</f>
        <v>1</v>
      </c>
      <c r="J34" s="48">
        <f>'2002'!J382</f>
        <v>0</v>
      </c>
      <c r="K34" s="48">
        <f>'2002'!K382</f>
        <v>0</v>
      </c>
      <c r="L34" s="48">
        <f>'2002'!L382</f>
        <v>0</v>
      </c>
      <c r="M34" s="52">
        <f>'2002'!M382</f>
        <v>0</v>
      </c>
      <c r="N34" s="50">
        <f>'2002'!N382</f>
        <v>11598</v>
      </c>
      <c r="O34" s="50">
        <f>'2002'!O382</f>
        <v>982</v>
      </c>
      <c r="P34" s="3"/>
    </row>
    <row r="35" spans="1:16" x14ac:dyDescent="0.2">
      <c r="A35" s="333" t="s">
        <v>124</v>
      </c>
      <c r="B35" s="334"/>
      <c r="C35" s="335"/>
      <c r="D35" s="45">
        <f>'2002'!D383</f>
        <v>4</v>
      </c>
      <c r="E35" s="46">
        <f>'2002'!E383</f>
        <v>0</v>
      </c>
      <c r="F35" s="46">
        <f>'2002'!F383</f>
        <v>2</v>
      </c>
      <c r="G35" s="46">
        <f>'2002'!G383</f>
        <v>0</v>
      </c>
      <c r="H35" s="46">
        <f>'2002'!H383</f>
        <v>3</v>
      </c>
      <c r="I35" s="47">
        <f>'2002'!I383</f>
        <v>9</v>
      </c>
      <c r="J35" s="48">
        <f>'2002'!J383</f>
        <v>28354</v>
      </c>
      <c r="K35" s="48">
        <f>'2002'!K383</f>
        <v>2500</v>
      </c>
      <c r="L35" s="48">
        <f>'2002'!L383</f>
        <v>426824</v>
      </c>
      <c r="M35" s="52">
        <f>'2002'!M383</f>
        <v>0</v>
      </c>
      <c r="N35" s="50">
        <f>'2002'!N383</f>
        <v>45738.603999999999</v>
      </c>
      <c r="O35" s="50">
        <f>'2002'!O383</f>
        <v>3623.3700000000013</v>
      </c>
      <c r="P35" s="3"/>
    </row>
    <row r="36" spans="1:16" x14ac:dyDescent="0.2">
      <c r="A36" s="333" t="s">
        <v>125</v>
      </c>
      <c r="B36" s="334"/>
      <c r="C36" s="335"/>
      <c r="D36" s="45">
        <f>'2002'!D384</f>
        <v>1</v>
      </c>
      <c r="E36" s="46">
        <f>'2002'!E384</f>
        <v>0</v>
      </c>
      <c r="F36" s="46">
        <f>'2002'!F384</f>
        <v>0</v>
      </c>
      <c r="G36" s="46">
        <f>'2002'!G384</f>
        <v>0</v>
      </c>
      <c r="H36" s="46">
        <f>'2002'!H384</f>
        <v>0</v>
      </c>
      <c r="I36" s="47">
        <f>'2002'!I384</f>
        <v>1</v>
      </c>
      <c r="J36" s="48">
        <f>'2002'!J384</f>
        <v>172</v>
      </c>
      <c r="K36" s="48">
        <f>'2002'!K384</f>
        <v>0</v>
      </c>
      <c r="L36" s="48">
        <f>'2002'!L384</f>
        <v>0</v>
      </c>
      <c r="M36" s="52">
        <f>'2002'!M384</f>
        <v>0</v>
      </c>
      <c r="N36" s="50">
        <f>'2002'!N384</f>
        <v>290.47800000000001</v>
      </c>
      <c r="O36" s="50">
        <f>'2002'!O384</f>
        <v>0</v>
      </c>
      <c r="P36" s="3"/>
    </row>
    <row r="37" spans="1:16" x14ac:dyDescent="0.2">
      <c r="A37" s="333" t="s">
        <v>126</v>
      </c>
      <c r="B37" s="334"/>
      <c r="C37" s="335"/>
      <c r="D37" s="45">
        <f>'2002'!D385</f>
        <v>4</v>
      </c>
      <c r="E37" s="46">
        <f>'2002'!E385</f>
        <v>0</v>
      </c>
      <c r="F37" s="46">
        <f>'2002'!F385</f>
        <v>2</v>
      </c>
      <c r="G37" s="46">
        <f>'2002'!G385</f>
        <v>0</v>
      </c>
      <c r="H37" s="46">
        <f>'2002'!H385</f>
        <v>6</v>
      </c>
      <c r="I37" s="47">
        <f>'2002'!I385</f>
        <v>12</v>
      </c>
      <c r="J37" s="48">
        <f>'2002'!J385</f>
        <v>14334</v>
      </c>
      <c r="K37" s="48">
        <f>'2002'!K385</f>
        <v>1538</v>
      </c>
      <c r="L37" s="48">
        <f>'2002'!L385</f>
        <v>154524</v>
      </c>
      <c r="M37" s="52">
        <f>'2002'!M385</f>
        <v>0</v>
      </c>
      <c r="N37" s="50">
        <f>'2002'!N385</f>
        <v>12200.626999999999</v>
      </c>
      <c r="O37" s="50">
        <f>'2002'!O385</f>
        <v>1030.2199999999996</v>
      </c>
      <c r="P37" s="3"/>
    </row>
    <row r="38" spans="1:16" x14ac:dyDescent="0.2">
      <c r="A38" s="333" t="s">
        <v>127</v>
      </c>
      <c r="B38" s="334"/>
      <c r="C38" s="335"/>
      <c r="D38" s="45">
        <f>'2002'!D386</f>
        <v>1</v>
      </c>
      <c r="E38" s="46">
        <f>'2002'!E386</f>
        <v>0</v>
      </c>
      <c r="F38" s="46">
        <f>'2002'!F386</f>
        <v>1</v>
      </c>
      <c r="G38" s="46">
        <f>'2002'!G386</f>
        <v>0</v>
      </c>
      <c r="H38" s="46">
        <f>'2002'!H386</f>
        <v>0</v>
      </c>
      <c r="I38" s="47">
        <f>'2002'!I386</f>
        <v>2</v>
      </c>
      <c r="J38" s="48">
        <f>'2002'!J386</f>
        <v>2928</v>
      </c>
      <c r="K38" s="48">
        <f>'2002'!K386</f>
        <v>357</v>
      </c>
      <c r="L38" s="48">
        <f>'2002'!L386</f>
        <v>77803</v>
      </c>
      <c r="M38" s="52">
        <f>'2002'!M386</f>
        <v>0</v>
      </c>
      <c r="N38" s="50">
        <f>'2002'!N386</f>
        <v>5760.3080000000009</v>
      </c>
      <c r="O38" s="50">
        <f>'2002'!O386</f>
        <v>595.11799999999994</v>
      </c>
      <c r="P38" s="3"/>
    </row>
    <row r="39" spans="1:16" x14ac:dyDescent="0.2">
      <c r="A39" s="333" t="s">
        <v>128</v>
      </c>
      <c r="B39" s="334"/>
      <c r="C39" s="335"/>
      <c r="D39" s="45">
        <f>'2002'!D387</f>
        <v>0</v>
      </c>
      <c r="E39" s="46">
        <f>'2002'!E387</f>
        <v>0</v>
      </c>
      <c r="F39" s="46">
        <f>'2002'!F387</f>
        <v>1</v>
      </c>
      <c r="G39" s="46">
        <f>'2002'!G387</f>
        <v>1</v>
      </c>
      <c r="H39" s="46">
        <f>'2002'!H387</f>
        <v>0</v>
      </c>
      <c r="I39" s="47">
        <f>'2002'!I387</f>
        <v>2</v>
      </c>
      <c r="J39" s="48">
        <f>'2002'!J387</f>
        <v>0</v>
      </c>
      <c r="K39" s="48">
        <f>'2002'!K387</f>
        <v>0</v>
      </c>
      <c r="L39" s="48">
        <f>'2002'!L387</f>
        <v>0</v>
      </c>
      <c r="M39" s="52">
        <f>'2002'!M387</f>
        <v>0</v>
      </c>
      <c r="N39" s="50">
        <f>'2002'!N387</f>
        <v>1518.1</v>
      </c>
      <c r="O39" s="50">
        <f>'2002'!O387</f>
        <v>10</v>
      </c>
      <c r="P39" s="3"/>
    </row>
    <row r="40" spans="1:16" x14ac:dyDescent="0.2">
      <c r="A40" s="333" t="s">
        <v>129</v>
      </c>
      <c r="B40" s="334"/>
      <c r="C40" s="335"/>
      <c r="D40" s="45">
        <f>'2002'!D388</f>
        <v>6</v>
      </c>
      <c r="E40" s="46">
        <f>'2002'!E388</f>
        <v>0</v>
      </c>
      <c r="F40" s="46">
        <f>'2002'!F388</f>
        <v>1</v>
      </c>
      <c r="G40" s="46">
        <f>'2002'!G388</f>
        <v>3</v>
      </c>
      <c r="H40" s="46">
        <f>'2002'!H388</f>
        <v>0</v>
      </c>
      <c r="I40" s="47">
        <f>'2002'!I388</f>
        <v>10</v>
      </c>
      <c r="J40" s="48">
        <f>'2002'!J388</f>
        <v>51548</v>
      </c>
      <c r="K40" s="48">
        <f>'2002'!K388</f>
        <v>6602</v>
      </c>
      <c r="L40" s="48">
        <f>'2002'!L388</f>
        <v>443434</v>
      </c>
      <c r="M40" s="52">
        <f>'2002'!M388</f>
        <v>0</v>
      </c>
      <c r="N40" s="50">
        <f>'2002'!N388</f>
        <v>15648.496000000005</v>
      </c>
      <c r="O40" s="50">
        <f>'2002'!O388</f>
        <v>1892.0990000000002</v>
      </c>
      <c r="P40" s="3"/>
    </row>
    <row r="41" spans="1:16" x14ac:dyDescent="0.2">
      <c r="A41" s="333" t="s">
        <v>130</v>
      </c>
      <c r="B41" s="334"/>
      <c r="C41" s="337"/>
      <c r="D41" s="45">
        <f>'2002'!D389</f>
        <v>3</v>
      </c>
      <c r="E41" s="46">
        <f>'2002'!E389</f>
        <v>0</v>
      </c>
      <c r="F41" s="46">
        <f>'2002'!F389</f>
        <v>0</v>
      </c>
      <c r="G41" s="46">
        <f>'2002'!G389</f>
        <v>1</v>
      </c>
      <c r="H41" s="46">
        <f>'2002'!H389</f>
        <v>0</v>
      </c>
      <c r="I41" s="55">
        <f>'2002'!I389</f>
        <v>4</v>
      </c>
      <c r="J41" s="48">
        <f>'2002'!J389</f>
        <v>3383</v>
      </c>
      <c r="K41" s="56">
        <f>'2002'!K389</f>
        <v>0</v>
      </c>
      <c r="L41" s="56">
        <f>'2002'!L389</f>
        <v>7587</v>
      </c>
      <c r="M41" s="57">
        <f>'2002'!M389</f>
        <v>0</v>
      </c>
      <c r="N41" s="220">
        <f>'2002'!N389</f>
        <v>1263.6210000000003</v>
      </c>
      <c r="O41" s="50">
        <f>'2002'!O389</f>
        <v>0.29799999999999999</v>
      </c>
      <c r="P41" s="4"/>
    </row>
    <row r="42" spans="1:16" ht="18.75" customHeight="1" x14ac:dyDescent="0.2">
      <c r="A42" s="338"/>
      <c r="B42" s="334"/>
      <c r="C42" s="339" t="s">
        <v>24</v>
      </c>
      <c r="D42" s="365">
        <f>'2002'!D390</f>
        <v>20</v>
      </c>
      <c r="E42" s="366">
        <f>'2002'!E390</f>
        <v>0</v>
      </c>
      <c r="F42" s="366">
        <f>'2002'!F390</f>
        <v>8</v>
      </c>
      <c r="G42" s="366">
        <f>'2002'!G390</f>
        <v>6</v>
      </c>
      <c r="H42" s="366">
        <f>'2002'!H390</f>
        <v>9</v>
      </c>
      <c r="I42" s="367">
        <f>'2002'!I390</f>
        <v>43</v>
      </c>
      <c r="J42" s="368">
        <f>'2002'!J390</f>
        <v>101325</v>
      </c>
      <c r="K42" s="369">
        <f>'2002'!K390</f>
        <v>11053</v>
      </c>
      <c r="L42" s="370">
        <f>'2002'!L390</f>
        <v>1203738</v>
      </c>
      <c r="M42" s="371">
        <f>'2002'!M390</f>
        <v>0</v>
      </c>
      <c r="N42" s="371">
        <f>'2002'!N390</f>
        <v>112487.005</v>
      </c>
      <c r="O42" s="380">
        <f>'2002'!O390</f>
        <v>9959.8340000000026</v>
      </c>
      <c r="P42" s="381"/>
    </row>
    <row r="43" spans="1:16" x14ac:dyDescent="0.2">
      <c r="A43" s="338"/>
      <c r="B43" s="334"/>
      <c r="C43" s="340">
        <f>'2002'!C391</f>
        <v>37567</v>
      </c>
      <c r="D43" s="372">
        <f>'2002'!D391</f>
        <v>19</v>
      </c>
      <c r="E43" s="373">
        <f>'2002'!E391</f>
        <v>0</v>
      </c>
      <c r="F43" s="373">
        <f>'2002'!F391</f>
        <v>8</v>
      </c>
      <c r="G43" s="373">
        <f>'2002'!G391</f>
        <v>4</v>
      </c>
      <c r="H43" s="373">
        <f>'2002'!H391</f>
        <v>12</v>
      </c>
      <c r="I43" s="373">
        <f>'2002'!I391</f>
        <v>43</v>
      </c>
      <c r="J43" s="374">
        <f>'2002'!J391</f>
        <v>100610</v>
      </c>
      <c r="K43" s="370">
        <f>'2002'!K391</f>
        <v>11024</v>
      </c>
      <c r="L43" s="370">
        <f>'2002'!L391</f>
        <v>1209510</v>
      </c>
      <c r="M43" s="371">
        <f>'2002'!M391</f>
        <v>0</v>
      </c>
      <c r="N43" s="379">
        <f>'2002'!N391</f>
        <v>0</v>
      </c>
      <c r="O43" s="255">
        <f>'2002'!O391</f>
        <v>0</v>
      </c>
      <c r="P43" s="3"/>
    </row>
    <row r="44" spans="1:16" x14ac:dyDescent="0.2">
      <c r="A44" s="341"/>
      <c r="B44" s="342"/>
      <c r="C44" s="343">
        <f>'2002'!C392</f>
        <v>37233</v>
      </c>
      <c r="D44" s="375">
        <f>'2002'!D392</f>
        <v>17</v>
      </c>
      <c r="E44" s="376">
        <f>'2002'!E392</f>
        <v>0</v>
      </c>
      <c r="F44" s="376">
        <f>'2002'!F392</f>
        <v>8</v>
      </c>
      <c r="G44" s="376">
        <f>'2002'!G392</f>
        <v>13</v>
      </c>
      <c r="H44" s="376">
        <f>'2002'!H392</f>
        <v>8</v>
      </c>
      <c r="I44" s="373">
        <f>'2002'!I392</f>
        <v>46</v>
      </c>
      <c r="J44" s="377">
        <f>'2002'!J392</f>
        <v>92447</v>
      </c>
      <c r="K44" s="378">
        <f>'2002'!K392</f>
        <v>10448</v>
      </c>
      <c r="L44" s="378">
        <f>'2002'!L392</f>
        <v>1023380</v>
      </c>
      <c r="M44" s="379">
        <f>'2002'!M392</f>
        <v>0</v>
      </c>
      <c r="N44" s="83">
        <f>'2002'!N392</f>
        <v>0</v>
      </c>
      <c r="O44" s="50">
        <f>'2002'!O392</f>
        <v>0</v>
      </c>
      <c r="P44" s="3"/>
    </row>
    <row r="45" spans="1:16" ht="18.75" customHeight="1" x14ac:dyDescent="0.2">
      <c r="A45" s="344" t="s">
        <v>23</v>
      </c>
      <c r="B45" s="345"/>
      <c r="C45" s="346"/>
      <c r="D45" s="75">
        <f>'2002'!D393</f>
        <v>0</v>
      </c>
      <c r="E45" s="76">
        <f>'2002'!E393</f>
        <v>0</v>
      </c>
      <c r="F45" s="76">
        <f>'2002'!F393</f>
        <v>0</v>
      </c>
      <c r="G45" s="76">
        <f>'2002'!G393</f>
        <v>0</v>
      </c>
      <c r="H45" s="76">
        <f>'2002'!H393</f>
        <v>0</v>
      </c>
      <c r="I45" s="145">
        <f>'2002'!I393</f>
        <v>0</v>
      </c>
      <c r="J45" s="146">
        <f>'2002'!J393</f>
        <v>0</v>
      </c>
      <c r="K45" s="77">
        <f>'2002'!K393</f>
        <v>0</v>
      </c>
      <c r="L45" s="256">
        <f>'2002'!L393</f>
        <v>0</v>
      </c>
      <c r="M45" s="50">
        <f>'2002'!M393</f>
        <v>0</v>
      </c>
      <c r="N45" s="50">
        <f>'2002'!N393</f>
        <v>0</v>
      </c>
      <c r="O45" s="50">
        <f>'2002'!O393</f>
        <v>0</v>
      </c>
      <c r="P45" s="3"/>
    </row>
    <row r="46" spans="1:16" x14ac:dyDescent="0.2">
      <c r="A46" s="347" t="s">
        <v>131</v>
      </c>
      <c r="B46" s="348"/>
      <c r="C46" s="349"/>
      <c r="D46" s="45">
        <f>'2002'!D394</f>
        <v>27</v>
      </c>
      <c r="E46" s="46">
        <f>'2002'!E394</f>
        <v>34</v>
      </c>
      <c r="F46" s="46">
        <f>'2002'!F394</f>
        <v>8</v>
      </c>
      <c r="G46" s="46">
        <f>'2002'!G394</f>
        <v>48</v>
      </c>
      <c r="H46" s="46">
        <f>'2002'!H394</f>
        <v>0</v>
      </c>
      <c r="I46" s="47">
        <f>'2002'!I394</f>
        <v>117</v>
      </c>
      <c r="J46" s="230">
        <f>'2002'!J394</f>
        <v>197956</v>
      </c>
      <c r="K46" s="82">
        <f>'2002'!K394</f>
        <v>297295</v>
      </c>
      <c r="L46" s="82">
        <f>'2002'!L394</f>
        <v>3190334</v>
      </c>
      <c r="M46" s="50">
        <f>'2002'!M394</f>
        <v>0</v>
      </c>
      <c r="N46" s="50">
        <f>'2002'!N394</f>
        <v>411523.85100000008</v>
      </c>
      <c r="O46" s="50">
        <f>'2002'!O394</f>
        <v>545203.14800000063</v>
      </c>
      <c r="P46" s="3"/>
    </row>
    <row r="47" spans="1:16" x14ac:dyDescent="0.2">
      <c r="A47" s="347" t="s">
        <v>132</v>
      </c>
      <c r="B47" s="348"/>
      <c r="C47" s="349"/>
      <c r="D47" s="45">
        <f>'2002'!D395</f>
        <v>0</v>
      </c>
      <c r="E47" s="46">
        <f>'2002'!E395</f>
        <v>10</v>
      </c>
      <c r="F47" s="46">
        <f>'2002'!F395</f>
        <v>2</v>
      </c>
      <c r="G47" s="46">
        <f>'2002'!G395</f>
        <v>12</v>
      </c>
      <c r="H47" s="46">
        <f>'2002'!H395</f>
        <v>1</v>
      </c>
      <c r="I47" s="47">
        <f>'2002'!I395</f>
        <v>25</v>
      </c>
      <c r="J47" s="230">
        <f>'2002'!J395</f>
        <v>0</v>
      </c>
      <c r="K47" s="82">
        <f>'2002'!K395</f>
        <v>0</v>
      </c>
      <c r="L47" s="82">
        <f>'2002'!L395</f>
        <v>0</v>
      </c>
      <c r="M47" s="50">
        <f>'2002'!M395</f>
        <v>0</v>
      </c>
      <c r="N47" s="50">
        <f>'2002'!N395</f>
        <v>58135.527999999991</v>
      </c>
      <c r="O47" s="50">
        <f>'2002'!O395</f>
        <v>60843.037000000004</v>
      </c>
      <c r="P47" s="3"/>
    </row>
    <row r="48" spans="1:16" x14ac:dyDescent="0.2">
      <c r="A48" s="347" t="s">
        <v>133</v>
      </c>
      <c r="B48" s="348"/>
      <c r="C48" s="350"/>
      <c r="D48" s="45">
        <f>'2002'!D396</f>
        <v>2</v>
      </c>
      <c r="E48" s="46">
        <f>'2002'!E396</f>
        <v>0</v>
      </c>
      <c r="F48" s="46">
        <f>'2002'!F396</f>
        <v>1</v>
      </c>
      <c r="G48" s="46">
        <f>'2002'!G396</f>
        <v>0</v>
      </c>
      <c r="H48" s="46">
        <f>'2002'!H396</f>
        <v>0</v>
      </c>
      <c r="I48" s="55">
        <f>'2002'!I396</f>
        <v>3</v>
      </c>
      <c r="J48" s="231">
        <f>'2002'!J396</f>
        <v>16</v>
      </c>
      <c r="K48" s="219">
        <f>'2002'!K396</f>
        <v>2</v>
      </c>
      <c r="L48" s="219">
        <f>'2002'!L396</f>
        <v>386</v>
      </c>
      <c r="M48" s="147">
        <f>'2002'!M396</f>
        <v>0</v>
      </c>
      <c r="N48" s="147">
        <f>'2002'!N396</f>
        <v>440.13899999999995</v>
      </c>
      <c r="O48" s="50">
        <f>'2002'!O396</f>
        <v>162.18100000000007</v>
      </c>
      <c r="P48" s="4"/>
    </row>
    <row r="49" spans="1:16" ht="18.75" customHeight="1" x14ac:dyDescent="0.2">
      <c r="A49" s="338"/>
      <c r="B49" s="334"/>
      <c r="C49" s="339" t="s">
        <v>25</v>
      </c>
      <c r="D49" s="365">
        <f>'2002'!D397</f>
        <v>29</v>
      </c>
      <c r="E49" s="366">
        <f>'2002'!E397</f>
        <v>44</v>
      </c>
      <c r="F49" s="366">
        <f>'2002'!F397</f>
        <v>11</v>
      </c>
      <c r="G49" s="366">
        <f>'2002'!G397</f>
        <v>60</v>
      </c>
      <c r="H49" s="366">
        <f>'2002'!H397</f>
        <v>1</v>
      </c>
      <c r="I49" s="367">
        <f>'2002'!I397</f>
        <v>145</v>
      </c>
      <c r="J49" s="368">
        <f>'2002'!J397</f>
        <v>197972</v>
      </c>
      <c r="K49" s="369">
        <f>'2002'!K397</f>
        <v>297297</v>
      </c>
      <c r="L49" s="370">
        <f>'2002'!L397</f>
        <v>3190720</v>
      </c>
      <c r="M49" s="371">
        <f>'2002'!M397</f>
        <v>0</v>
      </c>
      <c r="N49" s="371">
        <f>'2002'!N397</f>
        <v>470099.5180000001</v>
      </c>
      <c r="O49" s="380">
        <f>'2002'!O397</f>
        <v>606208.36600000062</v>
      </c>
      <c r="P49" s="381"/>
    </row>
    <row r="50" spans="1:16" x14ac:dyDescent="0.2">
      <c r="A50" s="338"/>
      <c r="B50" s="334"/>
      <c r="C50" s="340">
        <f>'2002'!C398</f>
        <v>37567</v>
      </c>
      <c r="D50" s="372">
        <f>'2002'!D398</f>
        <v>29</v>
      </c>
      <c r="E50" s="373">
        <f>'2002'!E398</f>
        <v>44</v>
      </c>
      <c r="F50" s="373">
        <f>'2002'!F398</f>
        <v>11</v>
      </c>
      <c r="G50" s="373">
        <f>'2002'!G398</f>
        <v>60</v>
      </c>
      <c r="H50" s="373">
        <f>'2002'!H398</f>
        <v>1</v>
      </c>
      <c r="I50" s="373">
        <f>'2002'!I398</f>
        <v>145</v>
      </c>
      <c r="J50" s="374">
        <f>'2002'!J398</f>
        <v>167175</v>
      </c>
      <c r="K50" s="370">
        <f>'2002'!K398</f>
        <v>231056</v>
      </c>
      <c r="L50" s="370">
        <f>'2002'!L398</f>
        <v>3088825</v>
      </c>
      <c r="M50" s="371">
        <f>'2002'!M398</f>
        <v>0</v>
      </c>
      <c r="N50" s="379">
        <f>'2002'!N398</f>
        <v>0</v>
      </c>
      <c r="O50" s="255">
        <f>'2002'!O398</f>
        <v>0</v>
      </c>
      <c r="P50" s="3"/>
    </row>
    <row r="51" spans="1:16" x14ac:dyDescent="0.2">
      <c r="A51" s="341"/>
      <c r="B51" s="342"/>
      <c r="C51" s="343">
        <f>'2002'!C399</f>
        <v>37233</v>
      </c>
      <c r="D51" s="375">
        <f>'2002'!D399</f>
        <v>42</v>
      </c>
      <c r="E51" s="376">
        <f>'2002'!E399</f>
        <v>44</v>
      </c>
      <c r="F51" s="376">
        <f>'2002'!F399</f>
        <v>11</v>
      </c>
      <c r="G51" s="376">
        <f>'2002'!G399</f>
        <v>48</v>
      </c>
      <c r="H51" s="376">
        <f>'2002'!H399</f>
        <v>1</v>
      </c>
      <c r="I51" s="373">
        <f>'2002'!I399</f>
        <v>146</v>
      </c>
      <c r="J51" s="377">
        <f>'2002'!J399</f>
        <v>239455</v>
      </c>
      <c r="K51" s="378">
        <f>'2002'!K399</f>
        <v>390415</v>
      </c>
      <c r="L51" s="378">
        <f>'2002'!L399</f>
        <v>5012923</v>
      </c>
      <c r="M51" s="379">
        <f>'2002'!M399</f>
        <v>0</v>
      </c>
      <c r="N51" s="83">
        <f>'2002'!N399</f>
        <v>0</v>
      </c>
      <c r="O51" s="50">
        <f>'2002'!O399</f>
        <v>0</v>
      </c>
      <c r="P51" s="3"/>
    </row>
    <row r="52" spans="1:16" ht="18.75" customHeight="1" x14ac:dyDescent="0.2">
      <c r="A52" s="382" t="s">
        <v>26</v>
      </c>
      <c r="B52" s="383"/>
      <c r="C52" s="339">
        <f>A30</f>
        <v>37598</v>
      </c>
      <c r="D52" s="228">
        <f>'2002'!D400</f>
        <v>49</v>
      </c>
      <c r="E52" s="259">
        <f>'2002'!E400</f>
        <v>44</v>
      </c>
      <c r="F52" s="259">
        <f>'2002'!F400</f>
        <v>19</v>
      </c>
      <c r="G52" s="259">
        <f>'2002'!G400</f>
        <v>66</v>
      </c>
      <c r="H52" s="259">
        <f>'2002'!H400</f>
        <v>10</v>
      </c>
      <c r="I52" s="145">
        <f>'2002'!I400</f>
        <v>188</v>
      </c>
      <c r="J52" s="260">
        <f>'2002'!J400</f>
        <v>299297</v>
      </c>
      <c r="K52" s="256">
        <f>'2002'!K400</f>
        <v>308350</v>
      </c>
      <c r="L52" s="256">
        <f>'2002'!L400</f>
        <v>4394458</v>
      </c>
      <c r="M52" s="50">
        <f>'2002'!M400</f>
        <v>0</v>
      </c>
      <c r="N52" s="50">
        <f>'2002'!N400</f>
        <v>582586.52300000004</v>
      </c>
      <c r="O52" s="147">
        <f>'2002'!O400</f>
        <v>616168.20000000065</v>
      </c>
      <c r="P52" s="4"/>
    </row>
    <row r="53" spans="1:16" x14ac:dyDescent="0.2">
      <c r="A53" s="384" t="s">
        <v>27</v>
      </c>
      <c r="B53" s="330"/>
      <c r="C53" s="340">
        <f>'2002'!C401</f>
        <v>37567</v>
      </c>
      <c r="D53" s="75">
        <f>'2002'!D401</f>
        <v>48</v>
      </c>
      <c r="E53" s="76">
        <f>'2002'!E401</f>
        <v>44</v>
      </c>
      <c r="F53" s="76">
        <f>'2002'!F401</f>
        <v>19</v>
      </c>
      <c r="G53" s="76">
        <f>'2002'!G401</f>
        <v>64</v>
      </c>
      <c r="H53" s="76">
        <f>'2002'!H401</f>
        <v>13</v>
      </c>
      <c r="I53" s="47">
        <f>'2002'!I401</f>
        <v>188</v>
      </c>
      <c r="J53" s="146">
        <f>'2002'!J401</f>
        <v>267785</v>
      </c>
      <c r="K53" s="77">
        <f>'2002'!K401</f>
        <v>242080</v>
      </c>
      <c r="L53" s="77">
        <f>'2002'!L401</f>
        <v>4298335</v>
      </c>
      <c r="M53" s="50">
        <f>'2002'!M401</f>
        <v>0</v>
      </c>
      <c r="N53" s="57">
        <f>'2002'!N401</f>
        <v>0</v>
      </c>
      <c r="O53" s="371">
        <f>'2002'!O401</f>
        <v>0</v>
      </c>
      <c r="P53" s="391"/>
    </row>
    <row r="54" spans="1:16" x14ac:dyDescent="0.2">
      <c r="A54" s="385" t="s">
        <v>28</v>
      </c>
      <c r="B54" s="386"/>
      <c r="C54" s="343">
        <f>'2002'!C402</f>
        <v>37233</v>
      </c>
      <c r="D54" s="263">
        <f>'2002'!D402</f>
        <v>59</v>
      </c>
      <c r="E54" s="242">
        <f>'2002'!E402</f>
        <v>44</v>
      </c>
      <c r="F54" s="242">
        <f>'2002'!F402</f>
        <v>19</v>
      </c>
      <c r="G54" s="242">
        <f>'2002'!G402</f>
        <v>61</v>
      </c>
      <c r="H54" s="242">
        <f>'2002'!H402</f>
        <v>9</v>
      </c>
      <c r="I54" s="55">
        <f>'2002'!I402</f>
        <v>192</v>
      </c>
      <c r="J54" s="222">
        <f>'2002'!J402</f>
        <v>331902</v>
      </c>
      <c r="K54" s="223">
        <f>'2002'!K402</f>
        <v>400863</v>
      </c>
      <c r="L54" s="223">
        <f>'2002'!L402</f>
        <v>6036303</v>
      </c>
      <c r="M54" s="57">
        <f>'2002'!M402</f>
        <v>0</v>
      </c>
      <c r="N54" s="371">
        <f>'2002'!N402</f>
        <v>0</v>
      </c>
      <c r="O54" s="371">
        <f>'2002'!O402</f>
        <v>0</v>
      </c>
      <c r="P54" s="391"/>
    </row>
    <row r="55" spans="1:16" ht="18.75" customHeight="1" x14ac:dyDescent="0.2">
      <c r="A55" s="387" t="s">
        <v>134</v>
      </c>
      <c r="B55" s="388"/>
      <c r="C55" s="388"/>
      <c r="D55" s="389"/>
      <c r="E55" s="389"/>
      <c r="F55" s="389"/>
      <c r="G55" s="390"/>
      <c r="H55" s="389"/>
      <c r="I55" s="389"/>
      <c r="J55" s="390"/>
      <c r="K55" s="390"/>
      <c r="L55" s="390"/>
      <c r="M55" s="390"/>
      <c r="N55" s="371">
        <v>5779</v>
      </c>
      <c r="O55" s="371">
        <v>4998</v>
      </c>
      <c r="P55" s="391"/>
    </row>
    <row r="56" spans="1:16" ht="15" customHeight="1" thickBot="1" x14ac:dyDescent="0.25">
      <c r="A56" s="392" t="s">
        <v>34</v>
      </c>
      <c r="B56" s="348"/>
      <c r="C56" s="388"/>
      <c r="D56" s="393"/>
      <c r="E56" s="393"/>
      <c r="F56" s="393"/>
      <c r="G56" s="393"/>
      <c r="H56" s="393"/>
      <c r="I56" s="393"/>
      <c r="J56" s="393"/>
      <c r="K56" s="393"/>
      <c r="L56" s="334"/>
      <c r="M56" s="334"/>
      <c r="N56" s="394"/>
      <c r="O56" s="394"/>
      <c r="P56" s="395"/>
    </row>
    <row r="57" spans="1:16" ht="15" customHeight="1" thickTop="1" x14ac:dyDescent="0.2">
      <c r="A57" s="396" t="s">
        <v>32</v>
      </c>
      <c r="B57" s="348"/>
      <c r="C57" s="388"/>
      <c r="D57" s="393"/>
      <c r="E57" s="393"/>
      <c r="F57" s="393"/>
      <c r="G57" s="393"/>
      <c r="H57" s="393"/>
      <c r="I57" s="393"/>
      <c r="J57" s="393"/>
      <c r="K57" s="393"/>
      <c r="L57" s="334"/>
      <c r="M57" s="334"/>
      <c r="N57" s="397" t="s">
        <v>29</v>
      </c>
      <c r="O57" s="397" t="s">
        <v>30</v>
      </c>
      <c r="P57" s="359"/>
    </row>
    <row r="58" spans="1:16" ht="18.75" customHeight="1" thickBot="1" x14ac:dyDescent="0.25">
      <c r="A58" s="398" t="s">
        <v>33</v>
      </c>
      <c r="B58" s="399"/>
      <c r="C58" s="400"/>
      <c r="D58" s="401"/>
      <c r="E58" s="401"/>
      <c r="F58" s="401"/>
      <c r="G58" s="401"/>
      <c r="H58" s="402"/>
      <c r="I58" s="402"/>
      <c r="J58" s="403"/>
      <c r="K58" s="403"/>
      <c r="L58" s="404" t="s">
        <v>31</v>
      </c>
      <c r="M58" s="404"/>
      <c r="N58" s="405">
        <f>N52+N55</f>
        <v>588365.52300000004</v>
      </c>
      <c r="O58" s="405">
        <f>O52+O55</f>
        <v>621166.20000000065</v>
      </c>
      <c r="P58" s="406"/>
    </row>
    <row r="59" spans="1:16" ht="18.75" x14ac:dyDescent="0.3">
      <c r="A59" s="328">
        <f>A30+31</f>
        <v>37629</v>
      </c>
      <c r="B59" s="328"/>
      <c r="C59" s="328"/>
      <c r="D59" s="351" t="s">
        <v>0</v>
      </c>
      <c r="E59" s="352"/>
      <c r="F59" s="352"/>
      <c r="G59" s="352"/>
      <c r="H59" s="352"/>
      <c r="I59" s="352"/>
      <c r="J59" s="353" t="s">
        <v>1</v>
      </c>
      <c r="K59" s="352"/>
      <c r="L59" s="352"/>
      <c r="M59" s="352"/>
      <c r="N59" s="353" t="s">
        <v>2</v>
      </c>
      <c r="O59" s="352"/>
      <c r="P59" s="354"/>
    </row>
    <row r="60" spans="1:16" ht="18.75" customHeight="1" x14ac:dyDescent="0.2">
      <c r="A60" s="329" t="s">
        <v>3</v>
      </c>
      <c r="B60" s="330"/>
      <c r="C60" s="331"/>
      <c r="D60" s="355"/>
      <c r="E60" s="356"/>
      <c r="F60" s="356"/>
      <c r="G60" s="356"/>
      <c r="H60" s="357" t="s">
        <v>61</v>
      </c>
      <c r="I60" s="357" t="s">
        <v>63</v>
      </c>
      <c r="J60" s="358" t="s">
        <v>9</v>
      </c>
      <c r="K60" s="357" t="s">
        <v>11</v>
      </c>
      <c r="L60" s="357" t="s">
        <v>10</v>
      </c>
      <c r="M60" s="357"/>
      <c r="N60" s="358" t="s">
        <v>9</v>
      </c>
      <c r="O60" s="357" t="s">
        <v>11</v>
      </c>
      <c r="P60" s="359"/>
    </row>
    <row r="61" spans="1:16" ht="12.75" customHeight="1" x14ac:dyDescent="0.2">
      <c r="A61" s="332" t="s">
        <v>121</v>
      </c>
      <c r="B61" s="330"/>
      <c r="C61" s="331"/>
      <c r="D61" s="360" t="s">
        <v>57</v>
      </c>
      <c r="E61" s="361" t="s">
        <v>59</v>
      </c>
      <c r="F61" s="361" t="s">
        <v>58</v>
      </c>
      <c r="G61" s="361" t="s">
        <v>60</v>
      </c>
      <c r="H61" s="361" t="s">
        <v>62</v>
      </c>
      <c r="I61" s="361" t="s">
        <v>64</v>
      </c>
      <c r="J61" s="362" t="s">
        <v>18</v>
      </c>
      <c r="K61" s="363" t="s">
        <v>19</v>
      </c>
      <c r="L61" s="363" t="s">
        <v>18</v>
      </c>
      <c r="M61" s="363"/>
      <c r="N61" s="362" t="s">
        <v>21</v>
      </c>
      <c r="O61" s="363" t="s">
        <v>22</v>
      </c>
      <c r="P61" s="364"/>
    </row>
    <row r="62" spans="1:16" ht="18.75" customHeight="1" x14ac:dyDescent="0.2">
      <c r="A62" s="333" t="s">
        <v>105</v>
      </c>
      <c r="B62" s="334"/>
      <c r="C62" s="335"/>
      <c r="D62" s="45">
        <v>1</v>
      </c>
      <c r="E62" s="46">
        <v>0</v>
      </c>
      <c r="F62" s="46">
        <v>1</v>
      </c>
      <c r="G62" s="46">
        <v>0</v>
      </c>
      <c r="H62" s="46">
        <v>0</v>
      </c>
      <c r="I62" s="145">
        <f t="shared" ref="I62:I70" si="0">SUM(D62:H62)</f>
        <v>2</v>
      </c>
      <c r="J62" s="48">
        <v>628</v>
      </c>
      <c r="K62" s="48">
        <v>58</v>
      </c>
      <c r="L62" s="48">
        <v>94445</v>
      </c>
      <c r="M62" s="49"/>
      <c r="N62" s="50">
        <f>N33+(J62/1000)</f>
        <v>18469.399000000005</v>
      </c>
      <c r="O62" s="50">
        <f t="shared" ref="O62:O70" si="1">O33+(K62/1000)</f>
        <v>1826.787</v>
      </c>
      <c r="P62" s="2"/>
    </row>
    <row r="63" spans="1:16" x14ac:dyDescent="0.2">
      <c r="A63" s="333" t="s">
        <v>135</v>
      </c>
      <c r="B63" s="334"/>
      <c r="C63" s="336"/>
      <c r="D63" s="45">
        <v>0</v>
      </c>
      <c r="E63" s="46">
        <v>0</v>
      </c>
      <c r="F63" s="46">
        <v>0</v>
      </c>
      <c r="G63" s="46">
        <v>1</v>
      </c>
      <c r="H63" s="46">
        <v>0</v>
      </c>
      <c r="I63" s="47">
        <f t="shared" si="0"/>
        <v>1</v>
      </c>
      <c r="J63" s="48">
        <v>0</v>
      </c>
      <c r="K63" s="48">
        <v>0</v>
      </c>
      <c r="L63" s="48">
        <v>0</v>
      </c>
      <c r="M63" s="52"/>
      <c r="N63" s="50">
        <f t="shared" ref="N63:N70" si="2">N34+(J63/1000)</f>
        <v>11598</v>
      </c>
      <c r="O63" s="50">
        <f t="shared" si="1"/>
        <v>982</v>
      </c>
      <c r="P63" s="3"/>
    </row>
    <row r="64" spans="1:16" x14ac:dyDescent="0.2">
      <c r="A64" s="333" t="s">
        <v>106</v>
      </c>
      <c r="B64" s="334"/>
      <c r="C64" s="335"/>
      <c r="D64" s="45">
        <v>4</v>
      </c>
      <c r="E64" s="46">
        <v>0</v>
      </c>
      <c r="F64" s="46">
        <v>2</v>
      </c>
      <c r="G64" s="46">
        <v>0</v>
      </c>
      <c r="H64" s="46">
        <v>3</v>
      </c>
      <c r="I64" s="47">
        <f t="shared" si="0"/>
        <v>9</v>
      </c>
      <c r="J64" s="48">
        <v>30069</v>
      </c>
      <c r="K64" s="48">
        <v>2646</v>
      </c>
      <c r="L64" s="48">
        <v>463626</v>
      </c>
      <c r="M64" s="52"/>
      <c r="N64" s="50">
        <f t="shared" si="2"/>
        <v>45768.673000000003</v>
      </c>
      <c r="O64" s="50">
        <f t="shared" si="1"/>
        <v>3626.0160000000014</v>
      </c>
      <c r="P64" s="3"/>
    </row>
    <row r="65" spans="1:16" x14ac:dyDescent="0.2">
      <c r="A65" s="333" t="s">
        <v>117</v>
      </c>
      <c r="B65" s="334"/>
      <c r="C65" s="335"/>
      <c r="D65" s="45">
        <v>0</v>
      </c>
      <c r="E65" s="46">
        <v>0</v>
      </c>
      <c r="F65" s="46">
        <v>0</v>
      </c>
      <c r="G65" s="46">
        <v>1</v>
      </c>
      <c r="H65" s="46">
        <v>0</v>
      </c>
      <c r="I65" s="47">
        <f t="shared" si="0"/>
        <v>1</v>
      </c>
      <c r="J65" s="48">
        <v>0</v>
      </c>
      <c r="K65" s="48">
        <v>0</v>
      </c>
      <c r="L65" s="48">
        <v>0</v>
      </c>
      <c r="M65" s="52"/>
      <c r="N65" s="50">
        <f t="shared" si="2"/>
        <v>290.47800000000001</v>
      </c>
      <c r="O65" s="50">
        <f t="shared" si="1"/>
        <v>0</v>
      </c>
      <c r="P65" s="3"/>
    </row>
    <row r="66" spans="1:16" x14ac:dyDescent="0.2">
      <c r="A66" s="333" t="s">
        <v>107</v>
      </c>
      <c r="B66" s="334"/>
      <c r="C66" s="335"/>
      <c r="D66" s="45">
        <v>4</v>
      </c>
      <c r="E66" s="46">
        <v>0</v>
      </c>
      <c r="F66" s="46">
        <v>2</v>
      </c>
      <c r="G66" s="46">
        <v>0</v>
      </c>
      <c r="H66" s="46">
        <v>6</v>
      </c>
      <c r="I66" s="47">
        <f t="shared" si="0"/>
        <v>12</v>
      </c>
      <c r="J66" s="48">
        <v>13739</v>
      </c>
      <c r="K66" s="48">
        <v>1488</v>
      </c>
      <c r="L66" s="48">
        <v>124744</v>
      </c>
      <c r="M66" s="52"/>
      <c r="N66" s="50">
        <f t="shared" si="2"/>
        <v>12214.365999999998</v>
      </c>
      <c r="O66" s="50">
        <f t="shared" si="1"/>
        <v>1031.7079999999996</v>
      </c>
      <c r="P66" s="3"/>
    </row>
    <row r="67" spans="1:16" x14ac:dyDescent="0.2">
      <c r="A67" s="333" t="s">
        <v>108</v>
      </c>
      <c r="B67" s="334"/>
      <c r="C67" s="335"/>
      <c r="D67" s="45">
        <v>1</v>
      </c>
      <c r="E67" s="46">
        <v>0</v>
      </c>
      <c r="F67" s="46">
        <v>1</v>
      </c>
      <c r="G67" s="46">
        <v>0</v>
      </c>
      <c r="H67" s="46">
        <v>0</v>
      </c>
      <c r="I67" s="47">
        <f t="shared" si="0"/>
        <v>2</v>
      </c>
      <c r="J67" s="48">
        <v>2784</v>
      </c>
      <c r="K67" s="48">
        <v>340</v>
      </c>
      <c r="L67" s="48">
        <v>74331</v>
      </c>
      <c r="M67" s="52"/>
      <c r="N67" s="50">
        <f t="shared" si="2"/>
        <v>5763.0920000000006</v>
      </c>
      <c r="O67" s="50">
        <f t="shared" si="1"/>
        <v>595.45799999999997</v>
      </c>
      <c r="P67" s="3"/>
    </row>
    <row r="68" spans="1:16" x14ac:dyDescent="0.2">
      <c r="A68" s="333" t="s">
        <v>109</v>
      </c>
      <c r="B68" s="334"/>
      <c r="C68" s="335"/>
      <c r="D68" s="45">
        <v>0</v>
      </c>
      <c r="E68" s="46">
        <v>0</v>
      </c>
      <c r="F68" s="46">
        <v>1</v>
      </c>
      <c r="G68" s="46">
        <v>1</v>
      </c>
      <c r="H68" s="46">
        <v>0</v>
      </c>
      <c r="I68" s="47">
        <f t="shared" si="0"/>
        <v>2</v>
      </c>
      <c r="J68" s="48">
        <v>0</v>
      </c>
      <c r="K68" s="48">
        <v>0</v>
      </c>
      <c r="L68" s="48">
        <v>0</v>
      </c>
      <c r="M68" s="52"/>
      <c r="N68" s="50">
        <f t="shared" si="2"/>
        <v>1518.1</v>
      </c>
      <c r="O68" s="50">
        <f t="shared" si="1"/>
        <v>10</v>
      </c>
      <c r="P68" s="3"/>
    </row>
    <row r="69" spans="1:16" x14ac:dyDescent="0.2">
      <c r="A69" s="333" t="s">
        <v>110</v>
      </c>
      <c r="B69" s="334"/>
      <c r="C69" s="335"/>
      <c r="D69" s="45">
        <v>6</v>
      </c>
      <c r="E69" s="46">
        <v>0</v>
      </c>
      <c r="F69" s="46">
        <v>1</v>
      </c>
      <c r="G69" s="46">
        <v>0</v>
      </c>
      <c r="H69" s="46">
        <v>3</v>
      </c>
      <c r="I69" s="47">
        <f t="shared" si="0"/>
        <v>10</v>
      </c>
      <c r="J69" s="48">
        <v>49203</v>
      </c>
      <c r="K69" s="48">
        <v>6309</v>
      </c>
      <c r="L69" s="48">
        <v>419379</v>
      </c>
      <c r="M69" s="52"/>
      <c r="N69" s="50">
        <f t="shared" si="2"/>
        <v>15697.699000000004</v>
      </c>
      <c r="O69" s="50">
        <f t="shared" si="1"/>
        <v>1898.4080000000001</v>
      </c>
      <c r="P69" s="3"/>
    </row>
    <row r="70" spans="1:16" x14ac:dyDescent="0.2">
      <c r="A70" s="333" t="s">
        <v>111</v>
      </c>
      <c r="B70" s="334"/>
      <c r="C70" s="337"/>
      <c r="D70" s="45">
        <v>3</v>
      </c>
      <c r="E70" s="46">
        <v>0</v>
      </c>
      <c r="F70" s="46">
        <v>0</v>
      </c>
      <c r="G70" s="46">
        <v>1</v>
      </c>
      <c r="H70" s="46">
        <v>0</v>
      </c>
      <c r="I70" s="55">
        <f t="shared" si="0"/>
        <v>4</v>
      </c>
      <c r="J70" s="48">
        <v>3335</v>
      </c>
      <c r="K70" s="56">
        <v>0</v>
      </c>
      <c r="L70" s="56">
        <v>7588</v>
      </c>
      <c r="M70" s="57"/>
      <c r="N70" s="220">
        <f t="shared" si="2"/>
        <v>1266.9560000000004</v>
      </c>
      <c r="O70" s="50">
        <f t="shared" si="1"/>
        <v>0.29799999999999999</v>
      </c>
      <c r="P70" s="4"/>
    </row>
    <row r="71" spans="1:16" ht="18.75" customHeight="1" x14ac:dyDescent="0.2">
      <c r="A71" s="338"/>
      <c r="B71" s="334"/>
      <c r="C71" s="339">
        <f>A59</f>
        <v>37629</v>
      </c>
      <c r="D71" s="365">
        <f t="shared" ref="D71:L71" si="3">SUM(D62:D70)</f>
        <v>19</v>
      </c>
      <c r="E71" s="366">
        <f t="shared" si="3"/>
        <v>0</v>
      </c>
      <c r="F71" s="366">
        <f t="shared" si="3"/>
        <v>8</v>
      </c>
      <c r="G71" s="366">
        <f t="shared" si="3"/>
        <v>4</v>
      </c>
      <c r="H71" s="366">
        <f t="shared" si="3"/>
        <v>12</v>
      </c>
      <c r="I71" s="367">
        <f t="shared" si="3"/>
        <v>43</v>
      </c>
      <c r="J71" s="368">
        <f t="shared" si="3"/>
        <v>99758</v>
      </c>
      <c r="K71" s="369">
        <f t="shared" si="3"/>
        <v>10841</v>
      </c>
      <c r="L71" s="370">
        <f t="shared" si="3"/>
        <v>1184113</v>
      </c>
      <c r="M71" s="371"/>
      <c r="N71" s="371">
        <f>SUM(N62:N70)</f>
        <v>112586.76300000004</v>
      </c>
      <c r="O71" s="380">
        <f>SUM(O62:O70)</f>
        <v>9970.6750000000011</v>
      </c>
      <c r="P71" s="381"/>
    </row>
    <row r="72" spans="1:16" x14ac:dyDescent="0.2">
      <c r="A72" s="338"/>
      <c r="B72" s="334"/>
      <c r="C72" s="340">
        <f>C82</f>
        <v>37598</v>
      </c>
      <c r="D72" s="372">
        <f>D42</f>
        <v>20</v>
      </c>
      <c r="E72" s="373">
        <f t="shared" ref="E72:L72" si="4">E42</f>
        <v>0</v>
      </c>
      <c r="F72" s="373">
        <f t="shared" si="4"/>
        <v>8</v>
      </c>
      <c r="G72" s="373">
        <f t="shared" si="4"/>
        <v>6</v>
      </c>
      <c r="H72" s="373">
        <f t="shared" si="4"/>
        <v>9</v>
      </c>
      <c r="I72" s="373">
        <f t="shared" si="4"/>
        <v>43</v>
      </c>
      <c r="J72" s="374">
        <f t="shared" si="4"/>
        <v>101325</v>
      </c>
      <c r="K72" s="370">
        <f t="shared" si="4"/>
        <v>11053</v>
      </c>
      <c r="L72" s="370">
        <f t="shared" si="4"/>
        <v>1203738</v>
      </c>
      <c r="M72" s="371"/>
      <c r="N72" s="379"/>
      <c r="O72" s="255"/>
      <c r="P72" s="3"/>
    </row>
    <row r="73" spans="1:16" x14ac:dyDescent="0.2">
      <c r="A73" s="341"/>
      <c r="B73" s="342"/>
      <c r="C73" s="343">
        <f>C83</f>
        <v>37264</v>
      </c>
      <c r="D73" s="375">
        <f>'2002'!D71</f>
        <v>18</v>
      </c>
      <c r="E73" s="376">
        <f>'2002'!E71</f>
        <v>0</v>
      </c>
      <c r="F73" s="376">
        <f>'2002'!F71</f>
        <v>8</v>
      </c>
      <c r="G73" s="376">
        <f>'2002'!G71</f>
        <v>5</v>
      </c>
      <c r="H73" s="376">
        <f>'2002'!H71</f>
        <v>12</v>
      </c>
      <c r="I73" s="373">
        <f>'2002'!I71</f>
        <v>43</v>
      </c>
      <c r="J73" s="377">
        <f>'2002'!J71</f>
        <v>99780</v>
      </c>
      <c r="K73" s="378">
        <f>'2002'!K71</f>
        <v>10832</v>
      </c>
      <c r="L73" s="378">
        <f>'2002'!L71</f>
        <v>1042502</v>
      </c>
      <c r="M73" s="379"/>
      <c r="N73" s="83"/>
      <c r="O73" s="50"/>
      <c r="P73" s="3"/>
    </row>
    <row r="74" spans="1:16" ht="18.75" customHeight="1" x14ac:dyDescent="0.2">
      <c r="A74" s="344" t="s">
        <v>23</v>
      </c>
      <c r="B74" s="345"/>
      <c r="C74" s="346"/>
      <c r="D74" s="75"/>
      <c r="E74" s="76"/>
      <c r="F74" s="76"/>
      <c r="G74" s="76"/>
      <c r="H74" s="76"/>
      <c r="I74" s="145"/>
      <c r="J74" s="146"/>
      <c r="K74" s="77"/>
      <c r="L74" s="256"/>
      <c r="M74" s="50"/>
      <c r="N74" s="50"/>
      <c r="O74" s="50"/>
      <c r="P74" s="3"/>
    </row>
    <row r="75" spans="1:16" x14ac:dyDescent="0.2">
      <c r="A75" s="347" t="s">
        <v>112</v>
      </c>
      <c r="B75" s="348"/>
      <c r="C75" s="349"/>
      <c r="D75" s="45">
        <v>48</v>
      </c>
      <c r="E75" s="46">
        <v>34</v>
      </c>
      <c r="F75" s="46">
        <v>8</v>
      </c>
      <c r="G75" s="46">
        <v>27</v>
      </c>
      <c r="H75" s="46">
        <v>0</v>
      </c>
      <c r="I75" s="47">
        <f>SUM(D75:H75)</f>
        <v>117</v>
      </c>
      <c r="J75" s="230">
        <v>186003</v>
      </c>
      <c r="K75" s="82">
        <v>257330</v>
      </c>
      <c r="L75" s="82">
        <v>3190334</v>
      </c>
      <c r="M75" s="50"/>
      <c r="N75" s="50">
        <f t="shared" ref="N75:O77" si="5">N46+(J75/1000)</f>
        <v>411709.85400000011</v>
      </c>
      <c r="O75" s="50">
        <f t="shared" si="5"/>
        <v>545460.47800000058</v>
      </c>
      <c r="P75" s="3"/>
    </row>
    <row r="76" spans="1:16" x14ac:dyDescent="0.2">
      <c r="A76" s="347" t="s">
        <v>113</v>
      </c>
      <c r="B76" s="348"/>
      <c r="C76" s="349"/>
      <c r="D76" s="45">
        <v>0</v>
      </c>
      <c r="E76" s="46">
        <v>10</v>
      </c>
      <c r="F76" s="46">
        <v>2</v>
      </c>
      <c r="G76" s="46">
        <v>11</v>
      </c>
      <c r="H76" s="46">
        <v>1</v>
      </c>
      <c r="I76" s="47">
        <f>SUM(D76:H76)</f>
        <v>24</v>
      </c>
      <c r="J76" s="230">
        <v>0</v>
      </c>
      <c r="K76" s="82">
        <v>0</v>
      </c>
      <c r="L76" s="82">
        <v>0</v>
      </c>
      <c r="M76" s="50"/>
      <c r="N76" s="50">
        <f t="shared" si="5"/>
        <v>58135.527999999991</v>
      </c>
      <c r="O76" s="50">
        <f t="shared" si="5"/>
        <v>60843.037000000004</v>
      </c>
      <c r="P76" s="3"/>
    </row>
    <row r="77" spans="1:16" x14ac:dyDescent="0.2">
      <c r="A77" s="347" t="s">
        <v>116</v>
      </c>
      <c r="B77" s="348"/>
      <c r="C77" s="350"/>
      <c r="D77" s="45">
        <v>2</v>
      </c>
      <c r="E77" s="46">
        <v>0</v>
      </c>
      <c r="F77" s="46">
        <v>1</v>
      </c>
      <c r="G77" s="46">
        <v>0</v>
      </c>
      <c r="H77" s="46">
        <v>0</v>
      </c>
      <c r="I77" s="55">
        <f>SUM(D77:H77)</f>
        <v>3</v>
      </c>
      <c r="J77" s="231">
        <v>7</v>
      </c>
      <c r="K77" s="219">
        <v>1</v>
      </c>
      <c r="L77" s="219">
        <v>166</v>
      </c>
      <c r="M77" s="147"/>
      <c r="N77" s="147">
        <f t="shared" si="5"/>
        <v>440.14599999999996</v>
      </c>
      <c r="O77" s="50">
        <f t="shared" si="5"/>
        <v>162.18200000000007</v>
      </c>
      <c r="P77" s="4"/>
    </row>
    <row r="78" spans="1:16" ht="18.75" customHeight="1" x14ac:dyDescent="0.2">
      <c r="A78" s="338"/>
      <c r="B78" s="334"/>
      <c r="C78" s="339">
        <f>A59</f>
        <v>37629</v>
      </c>
      <c r="D78" s="365">
        <f t="shared" ref="D78:L78" si="6">SUM(D75:D77)</f>
        <v>50</v>
      </c>
      <c r="E78" s="366">
        <f t="shared" si="6"/>
        <v>44</v>
      </c>
      <c r="F78" s="366">
        <f t="shared" si="6"/>
        <v>11</v>
      </c>
      <c r="G78" s="366">
        <f t="shared" si="6"/>
        <v>38</v>
      </c>
      <c r="H78" s="366">
        <f t="shared" si="6"/>
        <v>1</v>
      </c>
      <c r="I78" s="367">
        <f t="shared" si="6"/>
        <v>144</v>
      </c>
      <c r="J78" s="368">
        <f t="shared" si="6"/>
        <v>186010</v>
      </c>
      <c r="K78" s="369">
        <f t="shared" si="6"/>
        <v>257331</v>
      </c>
      <c r="L78" s="370">
        <f t="shared" si="6"/>
        <v>3190500</v>
      </c>
      <c r="M78" s="371"/>
      <c r="N78" s="371">
        <f>SUM(N75:N77)</f>
        <v>470285.52800000011</v>
      </c>
      <c r="O78" s="380">
        <f>SUM(O75:O77)</f>
        <v>606465.69700000063</v>
      </c>
      <c r="P78" s="381"/>
    </row>
    <row r="79" spans="1:16" x14ac:dyDescent="0.2">
      <c r="A79" s="338"/>
      <c r="B79" s="334"/>
      <c r="C79" s="340">
        <f>C82</f>
        <v>37598</v>
      </c>
      <c r="D79" s="372">
        <f t="shared" ref="D79:L79" si="7">D49</f>
        <v>29</v>
      </c>
      <c r="E79" s="373">
        <f t="shared" si="7"/>
        <v>44</v>
      </c>
      <c r="F79" s="373">
        <f t="shared" si="7"/>
        <v>11</v>
      </c>
      <c r="G79" s="373">
        <f t="shared" si="7"/>
        <v>60</v>
      </c>
      <c r="H79" s="373">
        <f t="shared" si="7"/>
        <v>1</v>
      </c>
      <c r="I79" s="373">
        <f t="shared" si="7"/>
        <v>145</v>
      </c>
      <c r="J79" s="374">
        <f t="shared" si="7"/>
        <v>197972</v>
      </c>
      <c r="K79" s="370">
        <f t="shared" si="7"/>
        <v>297297</v>
      </c>
      <c r="L79" s="370">
        <f t="shared" si="7"/>
        <v>3190720</v>
      </c>
      <c r="M79" s="371"/>
      <c r="N79" s="379"/>
      <c r="O79" s="255"/>
      <c r="P79" s="3"/>
    </row>
    <row r="80" spans="1:16" x14ac:dyDescent="0.2">
      <c r="A80" s="341"/>
      <c r="B80" s="342"/>
      <c r="C80" s="343">
        <f>C83</f>
        <v>37264</v>
      </c>
      <c r="D80" s="375">
        <f>'2002'!D78</f>
        <v>42</v>
      </c>
      <c r="E80" s="376">
        <f>'2002'!E78</f>
        <v>44</v>
      </c>
      <c r="F80" s="376">
        <f>'2002'!F78</f>
        <v>11</v>
      </c>
      <c r="G80" s="376">
        <f>'2002'!G78</f>
        <v>48</v>
      </c>
      <c r="H80" s="376">
        <f>'2002'!H78</f>
        <v>1</v>
      </c>
      <c r="I80" s="373">
        <f>'2002'!I78</f>
        <v>146</v>
      </c>
      <c r="J80" s="377">
        <f>'2002'!J78</f>
        <v>236957</v>
      </c>
      <c r="K80" s="378">
        <f>'2002'!K78</f>
        <v>377153</v>
      </c>
      <c r="L80" s="378">
        <f>'2002'!L78</f>
        <v>5118543</v>
      </c>
      <c r="M80" s="379"/>
      <c r="N80" s="83"/>
      <c r="O80" s="50"/>
      <c r="P80" s="3"/>
    </row>
    <row r="81" spans="1:16" ht="18.75" customHeight="1" x14ac:dyDescent="0.2">
      <c r="A81" s="382" t="s">
        <v>26</v>
      </c>
      <c r="B81" s="383"/>
      <c r="C81" s="339">
        <f>A59</f>
        <v>37629</v>
      </c>
      <c r="D81" s="228">
        <f t="shared" ref="D81:L81" si="8">D71+D78</f>
        <v>69</v>
      </c>
      <c r="E81" s="259">
        <f t="shared" si="8"/>
        <v>44</v>
      </c>
      <c r="F81" s="259">
        <f t="shared" si="8"/>
        <v>19</v>
      </c>
      <c r="G81" s="259">
        <f t="shared" si="8"/>
        <v>42</v>
      </c>
      <c r="H81" s="259">
        <f t="shared" si="8"/>
        <v>13</v>
      </c>
      <c r="I81" s="145">
        <f t="shared" si="8"/>
        <v>187</v>
      </c>
      <c r="J81" s="260">
        <f t="shared" si="8"/>
        <v>285768</v>
      </c>
      <c r="K81" s="256">
        <f t="shared" si="8"/>
        <v>268172</v>
      </c>
      <c r="L81" s="256">
        <f t="shared" si="8"/>
        <v>4374613</v>
      </c>
      <c r="M81" s="50"/>
      <c r="N81" s="50">
        <f>N71+N78</f>
        <v>582872.2910000002</v>
      </c>
      <c r="O81" s="147">
        <f>O71+O78</f>
        <v>616436.37200000067</v>
      </c>
      <c r="P81" s="4"/>
    </row>
    <row r="82" spans="1:16" x14ac:dyDescent="0.2">
      <c r="A82" s="384" t="s">
        <v>27</v>
      </c>
      <c r="B82" s="330"/>
      <c r="C82" s="340">
        <f>C81-31</f>
        <v>37598</v>
      </c>
      <c r="D82" s="75">
        <f>D72+D79</f>
        <v>49</v>
      </c>
      <c r="E82" s="76">
        <f t="shared" ref="E82:L82" si="9">E72+E79</f>
        <v>44</v>
      </c>
      <c r="F82" s="76">
        <f t="shared" si="9"/>
        <v>19</v>
      </c>
      <c r="G82" s="76">
        <f t="shared" si="9"/>
        <v>66</v>
      </c>
      <c r="H82" s="76">
        <f t="shared" si="9"/>
        <v>10</v>
      </c>
      <c r="I82" s="47">
        <f t="shared" si="9"/>
        <v>188</v>
      </c>
      <c r="J82" s="146">
        <f t="shared" si="9"/>
        <v>299297</v>
      </c>
      <c r="K82" s="77">
        <f t="shared" si="9"/>
        <v>308350</v>
      </c>
      <c r="L82" s="77">
        <f t="shared" si="9"/>
        <v>4394458</v>
      </c>
      <c r="M82" s="50"/>
      <c r="N82" s="57"/>
      <c r="O82" s="371"/>
      <c r="P82" s="391"/>
    </row>
    <row r="83" spans="1:16" x14ac:dyDescent="0.2">
      <c r="A83" s="385"/>
      <c r="B83" s="386"/>
      <c r="C83" s="343">
        <f>C81-365</f>
        <v>37264</v>
      </c>
      <c r="D83" s="263">
        <f>'2002'!D81</f>
        <v>60</v>
      </c>
      <c r="E83" s="242">
        <f>'2002'!E81</f>
        <v>44</v>
      </c>
      <c r="F83" s="242">
        <f>'2002'!F81</f>
        <v>19</v>
      </c>
      <c r="G83" s="242">
        <f>'2002'!G81</f>
        <v>53</v>
      </c>
      <c r="H83" s="242">
        <f>'2002'!H81</f>
        <v>13</v>
      </c>
      <c r="I83" s="55">
        <f>'2002'!I81</f>
        <v>189</v>
      </c>
      <c r="J83" s="222">
        <f>'2002'!J81</f>
        <v>336737</v>
      </c>
      <c r="K83" s="223">
        <f>'2002'!K81</f>
        <v>387985</v>
      </c>
      <c r="L83" s="223">
        <f>'2002'!L81</f>
        <v>6161045</v>
      </c>
      <c r="M83" s="57"/>
      <c r="N83" s="371"/>
      <c r="O83" s="371"/>
      <c r="P83" s="391"/>
    </row>
    <row r="84" spans="1:16" ht="18.75" customHeight="1" x14ac:dyDescent="0.2">
      <c r="A84" s="387" t="s">
        <v>136</v>
      </c>
      <c r="B84" s="388"/>
      <c r="C84" s="388"/>
      <c r="D84" s="389"/>
      <c r="E84" s="389"/>
      <c r="F84" s="389"/>
      <c r="G84" s="390"/>
      <c r="H84" s="389"/>
      <c r="I84" s="389"/>
      <c r="J84" s="390"/>
      <c r="K84" s="390"/>
      <c r="L84" s="390"/>
      <c r="M84" s="390"/>
      <c r="N84" s="371">
        <f>N55</f>
        <v>5779</v>
      </c>
      <c r="O84" s="371">
        <f>O55</f>
        <v>4998</v>
      </c>
      <c r="P84" s="391"/>
    </row>
    <row r="85" spans="1:16" ht="13.5" thickBot="1" x14ac:dyDescent="0.25">
      <c r="A85" s="392" t="s">
        <v>34</v>
      </c>
      <c r="B85" s="348"/>
      <c r="C85" s="388"/>
      <c r="D85" s="393"/>
      <c r="E85" s="393"/>
      <c r="F85" s="393"/>
      <c r="G85" s="393"/>
      <c r="H85" s="393"/>
      <c r="I85" s="393"/>
      <c r="J85" s="393"/>
      <c r="K85" s="393"/>
      <c r="L85" s="334"/>
      <c r="M85" s="334"/>
      <c r="N85" s="394"/>
      <c r="O85" s="394"/>
      <c r="P85" s="395"/>
    </row>
    <row r="86" spans="1:16" ht="13.5" thickTop="1" x14ac:dyDescent="0.2">
      <c r="A86" s="396" t="s">
        <v>32</v>
      </c>
      <c r="B86" s="348"/>
      <c r="C86" s="388"/>
      <c r="D86" s="393"/>
      <c r="E86" s="393"/>
      <c r="F86" s="393"/>
      <c r="G86" s="393"/>
      <c r="H86" s="393"/>
      <c r="I86" s="393"/>
      <c r="J86" s="393"/>
      <c r="K86" s="393"/>
      <c r="L86" s="334"/>
      <c r="M86" s="334"/>
      <c r="N86" s="397" t="s">
        <v>29</v>
      </c>
      <c r="O86" s="397" t="s">
        <v>30</v>
      </c>
      <c r="P86" s="359"/>
    </row>
    <row r="87" spans="1:16" ht="18.75" customHeight="1" thickBot="1" x14ac:dyDescent="0.25">
      <c r="A87" s="398" t="s">
        <v>33</v>
      </c>
      <c r="B87" s="399"/>
      <c r="C87" s="400"/>
      <c r="D87" s="401"/>
      <c r="E87" s="401"/>
      <c r="F87" s="401"/>
      <c r="G87" s="401"/>
      <c r="H87" s="402"/>
      <c r="I87" s="402"/>
      <c r="J87" s="403"/>
      <c r="K87" s="403"/>
      <c r="L87" s="404" t="s">
        <v>31</v>
      </c>
      <c r="M87" s="404"/>
      <c r="N87" s="405">
        <f>N81+N84</f>
        <v>588651.2910000002</v>
      </c>
      <c r="O87" s="405">
        <f>O81+O84</f>
        <v>621434.37200000067</v>
      </c>
      <c r="P87" s="406"/>
    </row>
    <row r="88" spans="1:16" ht="18.75" x14ac:dyDescent="0.3">
      <c r="A88" s="328">
        <f>A59+31</f>
        <v>37660</v>
      </c>
      <c r="B88" s="328"/>
      <c r="C88" s="328"/>
      <c r="D88" s="351" t="s">
        <v>0</v>
      </c>
      <c r="E88" s="352"/>
      <c r="F88" s="352"/>
      <c r="G88" s="352"/>
      <c r="H88" s="352"/>
      <c r="I88" s="352"/>
      <c r="J88" s="353" t="s">
        <v>1</v>
      </c>
      <c r="K88" s="352"/>
      <c r="L88" s="352"/>
      <c r="M88" s="352"/>
      <c r="N88" s="353" t="s">
        <v>2</v>
      </c>
      <c r="O88" s="352"/>
      <c r="P88" s="354"/>
    </row>
    <row r="89" spans="1:16" ht="18.75" customHeight="1" x14ac:dyDescent="0.2">
      <c r="A89" s="329" t="s">
        <v>3</v>
      </c>
      <c r="B89" s="330"/>
      <c r="C89" s="331"/>
      <c r="D89" s="355"/>
      <c r="E89" s="356"/>
      <c r="F89" s="356"/>
      <c r="G89" s="356"/>
      <c r="H89" s="357" t="s">
        <v>61</v>
      </c>
      <c r="I89" s="357" t="s">
        <v>63</v>
      </c>
      <c r="J89" s="358" t="s">
        <v>9</v>
      </c>
      <c r="K89" s="357" t="s">
        <v>11</v>
      </c>
      <c r="L89" s="357" t="s">
        <v>10</v>
      </c>
      <c r="M89" s="357"/>
      <c r="N89" s="358" t="s">
        <v>9</v>
      </c>
      <c r="O89" s="357" t="s">
        <v>11</v>
      </c>
      <c r="P89" s="359"/>
    </row>
    <row r="90" spans="1:16" x14ac:dyDescent="0.2">
      <c r="A90" s="332" t="s">
        <v>121</v>
      </c>
      <c r="B90" s="330"/>
      <c r="C90" s="331"/>
      <c r="D90" s="360" t="s">
        <v>57</v>
      </c>
      <c r="E90" s="361" t="s">
        <v>59</v>
      </c>
      <c r="F90" s="361" t="s">
        <v>58</v>
      </c>
      <c r="G90" s="361" t="s">
        <v>60</v>
      </c>
      <c r="H90" s="361" t="s">
        <v>62</v>
      </c>
      <c r="I90" s="361" t="s">
        <v>64</v>
      </c>
      <c r="J90" s="362" t="s">
        <v>18</v>
      </c>
      <c r="K90" s="363" t="s">
        <v>19</v>
      </c>
      <c r="L90" s="363" t="s">
        <v>18</v>
      </c>
      <c r="M90" s="363"/>
      <c r="N90" s="362" t="s">
        <v>21</v>
      </c>
      <c r="O90" s="363" t="s">
        <v>22</v>
      </c>
      <c r="P90" s="364"/>
    </row>
    <row r="91" spans="1:16" ht="18.75" customHeight="1" x14ac:dyDescent="0.2">
      <c r="A91" s="333" t="s">
        <v>105</v>
      </c>
      <c r="B91" s="334"/>
      <c r="C91" s="335"/>
      <c r="D91" s="45">
        <v>1</v>
      </c>
      <c r="E91" s="46">
        <v>0</v>
      </c>
      <c r="F91" s="46">
        <v>1</v>
      </c>
      <c r="G91" s="46">
        <v>0</v>
      </c>
      <c r="H91" s="46">
        <v>0</v>
      </c>
      <c r="I91" s="145">
        <f t="shared" ref="I91:I99" si="10">SUM(D91:H91)</f>
        <v>2</v>
      </c>
      <c r="J91" s="48">
        <v>531</v>
      </c>
      <c r="K91" s="48">
        <v>49</v>
      </c>
      <c r="L91" s="48">
        <v>80594</v>
      </c>
      <c r="M91" s="49"/>
      <c r="N91" s="50">
        <f t="shared" ref="N91:N99" si="11">N62+(J91/1000)</f>
        <v>18469.930000000004</v>
      </c>
      <c r="O91" s="50">
        <f t="shared" ref="O91:O99" si="12">O62+(K91/1000)</f>
        <v>1826.836</v>
      </c>
      <c r="P91" s="2"/>
    </row>
    <row r="92" spans="1:16" x14ac:dyDescent="0.2">
      <c r="A92" s="333" t="s">
        <v>135</v>
      </c>
      <c r="B92" s="334"/>
      <c r="C92" s="336"/>
      <c r="D92" s="45">
        <v>0</v>
      </c>
      <c r="E92" s="46">
        <v>0</v>
      </c>
      <c r="F92" s="46">
        <v>0</v>
      </c>
      <c r="G92" s="46">
        <v>1</v>
      </c>
      <c r="H92" s="46">
        <v>0</v>
      </c>
      <c r="I92" s="47">
        <f t="shared" si="10"/>
        <v>1</v>
      </c>
      <c r="J92" s="48">
        <v>0</v>
      </c>
      <c r="K92" s="48">
        <v>0</v>
      </c>
      <c r="L92" s="48">
        <v>0</v>
      </c>
      <c r="M92" s="52"/>
      <c r="N92" s="50">
        <f t="shared" si="11"/>
        <v>11598</v>
      </c>
      <c r="O92" s="50">
        <f t="shared" si="12"/>
        <v>982</v>
      </c>
      <c r="P92" s="3"/>
    </row>
    <row r="93" spans="1:16" x14ac:dyDescent="0.2">
      <c r="A93" s="333" t="s">
        <v>106</v>
      </c>
      <c r="B93" s="334"/>
      <c r="C93" s="335"/>
      <c r="D93" s="45">
        <v>4</v>
      </c>
      <c r="E93" s="46">
        <v>0</v>
      </c>
      <c r="F93" s="46">
        <v>2</v>
      </c>
      <c r="G93" s="46">
        <v>0</v>
      </c>
      <c r="H93" s="46">
        <v>3</v>
      </c>
      <c r="I93" s="47">
        <f t="shared" si="10"/>
        <v>9</v>
      </c>
      <c r="J93" s="48">
        <v>20049</v>
      </c>
      <c r="K93" s="48">
        <v>1789</v>
      </c>
      <c r="L93" s="48">
        <v>359581</v>
      </c>
      <c r="M93" s="52"/>
      <c r="N93" s="50">
        <f t="shared" si="11"/>
        <v>45788.722000000002</v>
      </c>
      <c r="O93" s="50">
        <f t="shared" si="12"/>
        <v>3627.8050000000017</v>
      </c>
      <c r="P93" s="3"/>
    </row>
    <row r="94" spans="1:16" x14ac:dyDescent="0.2">
      <c r="A94" s="333" t="s">
        <v>117</v>
      </c>
      <c r="B94" s="334"/>
      <c r="C94" s="335"/>
      <c r="D94" s="45">
        <v>1</v>
      </c>
      <c r="E94" s="46">
        <v>0</v>
      </c>
      <c r="F94" s="46">
        <v>0</v>
      </c>
      <c r="G94" s="46">
        <v>0</v>
      </c>
      <c r="H94" s="46">
        <v>0</v>
      </c>
      <c r="I94" s="47">
        <f t="shared" si="10"/>
        <v>1</v>
      </c>
      <c r="J94" s="48">
        <v>146</v>
      </c>
      <c r="K94" s="48">
        <v>0</v>
      </c>
      <c r="L94" s="48">
        <v>0</v>
      </c>
      <c r="M94" s="52"/>
      <c r="N94" s="50">
        <f t="shared" si="11"/>
        <v>290.62400000000002</v>
      </c>
      <c r="O94" s="50">
        <f t="shared" si="12"/>
        <v>0</v>
      </c>
      <c r="P94" s="3"/>
    </row>
    <row r="95" spans="1:16" x14ac:dyDescent="0.2">
      <c r="A95" s="333" t="s">
        <v>107</v>
      </c>
      <c r="B95" s="334"/>
      <c r="C95" s="335"/>
      <c r="D95" s="45">
        <v>4</v>
      </c>
      <c r="E95" s="46">
        <v>0</v>
      </c>
      <c r="F95" s="46">
        <v>2</v>
      </c>
      <c r="G95" s="46">
        <v>0</v>
      </c>
      <c r="H95" s="46">
        <v>6</v>
      </c>
      <c r="I95" s="47">
        <f t="shared" si="10"/>
        <v>12</v>
      </c>
      <c r="J95" s="48">
        <v>13254</v>
      </c>
      <c r="K95" s="48">
        <v>1406</v>
      </c>
      <c r="L95" s="48">
        <v>174868</v>
      </c>
      <c r="M95" s="52"/>
      <c r="N95" s="50">
        <f t="shared" si="11"/>
        <v>12227.619999999999</v>
      </c>
      <c r="O95" s="50">
        <f t="shared" si="12"/>
        <v>1033.1139999999996</v>
      </c>
      <c r="P95" s="3"/>
    </row>
    <row r="96" spans="1:16" x14ac:dyDescent="0.2">
      <c r="A96" s="333" t="s">
        <v>108</v>
      </c>
      <c r="B96" s="334"/>
      <c r="C96" s="335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10"/>
        <v>2</v>
      </c>
      <c r="J96" s="48">
        <v>2289</v>
      </c>
      <c r="K96" s="48">
        <v>279</v>
      </c>
      <c r="L96" s="48">
        <v>66097</v>
      </c>
      <c r="M96" s="52"/>
      <c r="N96" s="50">
        <f t="shared" si="11"/>
        <v>5765.3810000000003</v>
      </c>
      <c r="O96" s="50">
        <f t="shared" si="12"/>
        <v>595.73699999999997</v>
      </c>
      <c r="P96" s="3"/>
    </row>
    <row r="97" spans="1:16" x14ac:dyDescent="0.2">
      <c r="A97" s="333" t="s">
        <v>109</v>
      </c>
      <c r="B97" s="334"/>
      <c r="C97" s="335"/>
      <c r="D97" s="45">
        <v>0</v>
      </c>
      <c r="E97" s="46">
        <v>0</v>
      </c>
      <c r="F97" s="46">
        <v>1</v>
      </c>
      <c r="G97" s="46">
        <v>1</v>
      </c>
      <c r="H97" s="46">
        <v>0</v>
      </c>
      <c r="I97" s="47">
        <f t="shared" si="10"/>
        <v>2</v>
      </c>
      <c r="J97" s="48">
        <v>0</v>
      </c>
      <c r="K97" s="48">
        <v>0</v>
      </c>
      <c r="L97" s="48">
        <v>0</v>
      </c>
      <c r="M97" s="52"/>
      <c r="N97" s="50">
        <f t="shared" si="11"/>
        <v>1518.1</v>
      </c>
      <c r="O97" s="50">
        <f t="shared" si="12"/>
        <v>10</v>
      </c>
      <c r="P97" s="3"/>
    </row>
    <row r="98" spans="1:16" x14ac:dyDescent="0.2">
      <c r="A98" s="333" t="s">
        <v>110</v>
      </c>
      <c r="B98" s="334"/>
      <c r="C98" s="335"/>
      <c r="D98" s="45">
        <v>6</v>
      </c>
      <c r="E98" s="46">
        <v>0</v>
      </c>
      <c r="F98" s="46">
        <v>1</v>
      </c>
      <c r="G98" s="46">
        <v>0</v>
      </c>
      <c r="H98" s="46">
        <v>3</v>
      </c>
      <c r="I98" s="47">
        <f t="shared" si="10"/>
        <v>10</v>
      </c>
      <c r="J98" s="48">
        <v>43476</v>
      </c>
      <c r="K98" s="48">
        <v>5577</v>
      </c>
      <c r="L98" s="48">
        <v>388333</v>
      </c>
      <c r="M98" s="52"/>
      <c r="N98" s="50">
        <f t="shared" si="11"/>
        <v>15741.175000000005</v>
      </c>
      <c r="O98" s="50">
        <f t="shared" si="12"/>
        <v>1903.9850000000001</v>
      </c>
      <c r="P98" s="3"/>
    </row>
    <row r="99" spans="1:16" x14ac:dyDescent="0.2">
      <c r="A99" s="333" t="s">
        <v>111</v>
      </c>
      <c r="B99" s="334"/>
      <c r="C99" s="337"/>
      <c r="D99" s="45">
        <v>3</v>
      </c>
      <c r="E99" s="46">
        <v>0</v>
      </c>
      <c r="F99" s="46">
        <v>0</v>
      </c>
      <c r="G99" s="46">
        <v>1</v>
      </c>
      <c r="H99" s="46">
        <v>0</v>
      </c>
      <c r="I99" s="55">
        <f t="shared" si="10"/>
        <v>4</v>
      </c>
      <c r="J99" s="48">
        <v>2677</v>
      </c>
      <c r="K99" s="56">
        <v>0</v>
      </c>
      <c r="L99" s="56">
        <v>2820</v>
      </c>
      <c r="M99" s="57"/>
      <c r="N99" s="220">
        <f t="shared" si="11"/>
        <v>1269.6330000000003</v>
      </c>
      <c r="O99" s="50">
        <f t="shared" si="12"/>
        <v>0.29799999999999999</v>
      </c>
      <c r="P99" s="4"/>
    </row>
    <row r="100" spans="1:16" ht="18.75" customHeight="1" x14ac:dyDescent="0.2">
      <c r="A100" s="338"/>
      <c r="B100" s="334"/>
      <c r="C100" s="339">
        <f>A88</f>
        <v>37660</v>
      </c>
      <c r="D100" s="365">
        <f t="shared" ref="D100:L100" si="13">SUM(D91:D99)</f>
        <v>20</v>
      </c>
      <c r="E100" s="366">
        <f t="shared" si="13"/>
        <v>0</v>
      </c>
      <c r="F100" s="366">
        <f t="shared" si="13"/>
        <v>8</v>
      </c>
      <c r="G100" s="366">
        <f t="shared" si="13"/>
        <v>3</v>
      </c>
      <c r="H100" s="366">
        <f t="shared" si="13"/>
        <v>12</v>
      </c>
      <c r="I100" s="367">
        <f t="shared" si="13"/>
        <v>43</v>
      </c>
      <c r="J100" s="368">
        <f t="shared" si="13"/>
        <v>82422</v>
      </c>
      <c r="K100" s="369">
        <f t="shared" si="13"/>
        <v>9100</v>
      </c>
      <c r="L100" s="370">
        <f t="shared" si="13"/>
        <v>1072293</v>
      </c>
      <c r="M100" s="371"/>
      <c r="N100" s="371">
        <f>SUM(N91:N99)</f>
        <v>112669.185</v>
      </c>
      <c r="O100" s="380">
        <f>SUM(O91:O99)</f>
        <v>9979.7750000000015</v>
      </c>
      <c r="P100" s="381"/>
    </row>
    <row r="101" spans="1:16" x14ac:dyDescent="0.2">
      <c r="A101" s="338"/>
      <c r="B101" s="334" t="s">
        <v>27</v>
      </c>
      <c r="C101" s="340">
        <f>C111</f>
        <v>37622</v>
      </c>
      <c r="D101" s="372">
        <f t="shared" ref="D101:L101" si="14">D71</f>
        <v>19</v>
      </c>
      <c r="E101" s="373">
        <f t="shared" si="14"/>
        <v>0</v>
      </c>
      <c r="F101" s="373">
        <f t="shared" si="14"/>
        <v>8</v>
      </c>
      <c r="G101" s="373">
        <f t="shared" si="14"/>
        <v>4</v>
      </c>
      <c r="H101" s="373">
        <f t="shared" si="14"/>
        <v>12</v>
      </c>
      <c r="I101" s="373">
        <f t="shared" si="14"/>
        <v>43</v>
      </c>
      <c r="J101" s="374">
        <f t="shared" si="14"/>
        <v>99758</v>
      </c>
      <c r="K101" s="370">
        <f t="shared" si="14"/>
        <v>10841</v>
      </c>
      <c r="L101" s="370">
        <f t="shared" si="14"/>
        <v>1184113</v>
      </c>
      <c r="M101" s="371"/>
      <c r="N101" s="379"/>
      <c r="O101" s="255"/>
      <c r="P101" s="3"/>
    </row>
    <row r="102" spans="1:16" x14ac:dyDescent="0.2">
      <c r="A102" s="341"/>
      <c r="B102" s="342"/>
      <c r="C102" s="343">
        <f>C112</f>
        <v>37295</v>
      </c>
      <c r="D102" s="375">
        <f>'2002'!D100</f>
        <v>19</v>
      </c>
      <c r="E102" s="376">
        <f>'2002'!E100</f>
        <v>0</v>
      </c>
      <c r="F102" s="376">
        <f>'2002'!F100</f>
        <v>8</v>
      </c>
      <c r="G102" s="376">
        <f>'2002'!G100</f>
        <v>7</v>
      </c>
      <c r="H102" s="376">
        <f>'2002'!H100</f>
        <v>9</v>
      </c>
      <c r="I102" s="373">
        <f>'2002'!I100</f>
        <v>43</v>
      </c>
      <c r="J102" s="377">
        <f>'2002'!J100</f>
        <v>96032</v>
      </c>
      <c r="K102" s="378">
        <f>'2002'!K100</f>
        <v>10551</v>
      </c>
      <c r="L102" s="378">
        <f>'2002'!L100</f>
        <v>980679</v>
      </c>
      <c r="M102" s="379"/>
      <c r="N102" s="83"/>
      <c r="O102" s="50"/>
      <c r="P102" s="3"/>
    </row>
    <row r="103" spans="1:16" ht="18.75" customHeight="1" x14ac:dyDescent="0.2">
      <c r="A103" s="344" t="s">
        <v>23</v>
      </c>
      <c r="B103" s="345"/>
      <c r="C103" s="346"/>
      <c r="D103" s="75"/>
      <c r="E103" s="76"/>
      <c r="F103" s="76"/>
      <c r="G103" s="76"/>
      <c r="H103" s="76"/>
      <c r="I103" s="145"/>
      <c r="J103" s="146"/>
      <c r="K103" s="77"/>
      <c r="L103" s="256"/>
      <c r="M103" s="50"/>
      <c r="N103" s="50"/>
      <c r="O103" s="50"/>
      <c r="P103" s="3"/>
    </row>
    <row r="104" spans="1:16" x14ac:dyDescent="0.2">
      <c r="A104" s="347" t="s">
        <v>112</v>
      </c>
      <c r="B104" s="348"/>
      <c r="C104" s="349"/>
      <c r="D104" s="45">
        <v>27</v>
      </c>
      <c r="E104" s="46">
        <v>34</v>
      </c>
      <c r="F104" s="46">
        <v>8</v>
      </c>
      <c r="G104" s="46">
        <v>49</v>
      </c>
      <c r="H104" s="46">
        <v>0</v>
      </c>
      <c r="I104" s="47">
        <f>SUM(D104:H104)</f>
        <v>118</v>
      </c>
      <c r="J104" s="230">
        <v>152995</v>
      </c>
      <c r="K104" s="82">
        <v>218135</v>
      </c>
      <c r="L104" s="82">
        <v>2881592</v>
      </c>
      <c r="M104" s="50"/>
      <c r="N104" s="50">
        <f t="shared" ref="N104:O106" si="15">N75+(J104/1000)</f>
        <v>411862.8490000001</v>
      </c>
      <c r="O104" s="50">
        <f t="shared" si="15"/>
        <v>545678.61300000059</v>
      </c>
      <c r="P104" s="3"/>
    </row>
    <row r="105" spans="1:16" x14ac:dyDescent="0.2">
      <c r="A105" s="347" t="s">
        <v>113</v>
      </c>
      <c r="B105" s="348"/>
      <c r="C105" s="349"/>
      <c r="D105" s="45">
        <v>0</v>
      </c>
      <c r="E105" s="46">
        <v>10</v>
      </c>
      <c r="F105" s="46">
        <v>2</v>
      </c>
      <c r="G105" s="46">
        <v>12</v>
      </c>
      <c r="H105" s="46">
        <v>1</v>
      </c>
      <c r="I105" s="47">
        <f>SUM(D105:H105)</f>
        <v>25</v>
      </c>
      <c r="J105" s="230">
        <v>0</v>
      </c>
      <c r="K105" s="82">
        <v>0</v>
      </c>
      <c r="L105" s="82">
        <v>0</v>
      </c>
      <c r="M105" s="50"/>
      <c r="N105" s="50">
        <f t="shared" si="15"/>
        <v>58135.527999999991</v>
      </c>
      <c r="O105" s="50">
        <f t="shared" si="15"/>
        <v>60843.037000000004</v>
      </c>
      <c r="P105" s="3"/>
    </row>
    <row r="106" spans="1:16" x14ac:dyDescent="0.2">
      <c r="A106" s="347" t="s">
        <v>116</v>
      </c>
      <c r="B106" s="348"/>
      <c r="C106" s="350"/>
      <c r="D106" s="45">
        <v>2</v>
      </c>
      <c r="E106" s="46">
        <v>0</v>
      </c>
      <c r="F106" s="46">
        <v>1</v>
      </c>
      <c r="G106" s="46">
        <v>0</v>
      </c>
      <c r="H106" s="46">
        <v>0</v>
      </c>
      <c r="I106" s="55">
        <f>SUM(D106:H106)</f>
        <v>3</v>
      </c>
      <c r="J106" s="231">
        <v>41</v>
      </c>
      <c r="K106" s="219">
        <v>2</v>
      </c>
      <c r="L106" s="219">
        <v>1375</v>
      </c>
      <c r="M106" s="147"/>
      <c r="N106" s="147">
        <f t="shared" si="15"/>
        <v>440.18699999999995</v>
      </c>
      <c r="O106" s="50">
        <f t="shared" si="15"/>
        <v>162.18400000000008</v>
      </c>
      <c r="P106" s="4"/>
    </row>
    <row r="107" spans="1:16" ht="18.75" customHeight="1" x14ac:dyDescent="0.2">
      <c r="A107" s="338"/>
      <c r="B107" s="334"/>
      <c r="C107" s="339">
        <f>A88</f>
        <v>37660</v>
      </c>
      <c r="D107" s="365">
        <f t="shared" ref="D107:L107" si="16">SUM(D104:D106)</f>
        <v>29</v>
      </c>
      <c r="E107" s="366">
        <f t="shared" si="16"/>
        <v>44</v>
      </c>
      <c r="F107" s="366">
        <f t="shared" si="16"/>
        <v>11</v>
      </c>
      <c r="G107" s="366">
        <f t="shared" si="16"/>
        <v>61</v>
      </c>
      <c r="H107" s="366">
        <f t="shared" si="16"/>
        <v>1</v>
      </c>
      <c r="I107" s="367">
        <f t="shared" si="16"/>
        <v>146</v>
      </c>
      <c r="J107" s="368">
        <f t="shared" si="16"/>
        <v>153036</v>
      </c>
      <c r="K107" s="369">
        <f t="shared" si="16"/>
        <v>218137</v>
      </c>
      <c r="L107" s="370">
        <f t="shared" si="16"/>
        <v>2882967</v>
      </c>
      <c r="M107" s="371"/>
      <c r="N107" s="371">
        <f>SUM(N104:N106)</f>
        <v>470438.56400000007</v>
      </c>
      <c r="O107" s="380">
        <f>SUM(O104:O106)</f>
        <v>606683.83400000061</v>
      </c>
      <c r="P107" s="381"/>
    </row>
    <row r="108" spans="1:16" x14ac:dyDescent="0.2">
      <c r="A108" s="338"/>
      <c r="B108" s="334" t="s">
        <v>27</v>
      </c>
      <c r="C108" s="340">
        <f>C111</f>
        <v>37622</v>
      </c>
      <c r="D108" s="372">
        <f t="shared" ref="D108:L108" si="17">D78</f>
        <v>50</v>
      </c>
      <c r="E108" s="373">
        <f t="shared" si="17"/>
        <v>44</v>
      </c>
      <c r="F108" s="373">
        <f t="shared" si="17"/>
        <v>11</v>
      </c>
      <c r="G108" s="373">
        <f t="shared" si="17"/>
        <v>38</v>
      </c>
      <c r="H108" s="373">
        <f t="shared" si="17"/>
        <v>1</v>
      </c>
      <c r="I108" s="373">
        <f t="shared" si="17"/>
        <v>144</v>
      </c>
      <c r="J108" s="374">
        <f t="shared" si="17"/>
        <v>186010</v>
      </c>
      <c r="K108" s="370">
        <f t="shared" si="17"/>
        <v>257331</v>
      </c>
      <c r="L108" s="370">
        <f t="shared" si="17"/>
        <v>3190500</v>
      </c>
      <c r="M108" s="371"/>
      <c r="N108" s="379"/>
      <c r="O108" s="255"/>
      <c r="P108" s="3"/>
    </row>
    <row r="109" spans="1:16" x14ac:dyDescent="0.2">
      <c r="A109" s="341"/>
      <c r="B109" s="342"/>
      <c r="C109" s="343">
        <f>C112</f>
        <v>37295</v>
      </c>
      <c r="D109" s="375">
        <f>'2002'!D107</f>
        <v>42</v>
      </c>
      <c r="E109" s="376">
        <f>'2002'!E107</f>
        <v>44</v>
      </c>
      <c r="F109" s="376">
        <f>'2002'!F107</f>
        <v>11</v>
      </c>
      <c r="G109" s="376">
        <f>'2002'!G107</f>
        <v>49</v>
      </c>
      <c r="H109" s="376">
        <f>'2002'!H107</f>
        <v>1</v>
      </c>
      <c r="I109" s="373">
        <f>'2002'!I107</f>
        <v>147</v>
      </c>
      <c r="J109" s="377">
        <f>'2002'!J107</f>
        <v>222029</v>
      </c>
      <c r="K109" s="378">
        <f>'2002'!K107</f>
        <v>279829</v>
      </c>
      <c r="L109" s="378">
        <f>'2002'!L107</f>
        <v>4357264</v>
      </c>
      <c r="M109" s="379"/>
      <c r="N109" s="83"/>
      <c r="O109" s="50"/>
      <c r="P109" s="3"/>
    </row>
    <row r="110" spans="1:16" ht="18.75" customHeight="1" x14ac:dyDescent="0.2">
      <c r="A110" s="382"/>
      <c r="B110" s="383"/>
      <c r="C110" s="339">
        <f>A88</f>
        <v>37660</v>
      </c>
      <c r="D110" s="228">
        <f t="shared" ref="D110:L110" si="18">D100+D107</f>
        <v>49</v>
      </c>
      <c r="E110" s="259">
        <f t="shared" si="18"/>
        <v>44</v>
      </c>
      <c r="F110" s="259">
        <f t="shared" si="18"/>
        <v>19</v>
      </c>
      <c r="G110" s="259">
        <f t="shared" si="18"/>
        <v>64</v>
      </c>
      <c r="H110" s="259">
        <f t="shared" si="18"/>
        <v>13</v>
      </c>
      <c r="I110" s="145">
        <f t="shared" si="18"/>
        <v>189</v>
      </c>
      <c r="J110" s="260">
        <f t="shared" si="18"/>
        <v>235458</v>
      </c>
      <c r="K110" s="256">
        <f t="shared" si="18"/>
        <v>227237</v>
      </c>
      <c r="L110" s="256">
        <f t="shared" si="18"/>
        <v>3955260</v>
      </c>
      <c r="M110" s="50"/>
      <c r="N110" s="50">
        <f>N100+N107</f>
        <v>583107.74900000007</v>
      </c>
      <c r="O110" s="147">
        <f>O100+O107</f>
        <v>616663.60900000064</v>
      </c>
      <c r="P110" s="4"/>
    </row>
    <row r="111" spans="1:16" x14ac:dyDescent="0.2">
      <c r="A111" s="384" t="s">
        <v>56</v>
      </c>
      <c r="B111" s="330"/>
      <c r="C111" s="340">
        <v>37622</v>
      </c>
      <c r="D111" s="75">
        <f t="shared" ref="D111:L111" si="19">D101+D108</f>
        <v>69</v>
      </c>
      <c r="E111" s="76">
        <f t="shared" si="19"/>
        <v>44</v>
      </c>
      <c r="F111" s="76">
        <f t="shared" si="19"/>
        <v>19</v>
      </c>
      <c r="G111" s="76">
        <f t="shared" si="19"/>
        <v>42</v>
      </c>
      <c r="H111" s="76">
        <f t="shared" si="19"/>
        <v>13</v>
      </c>
      <c r="I111" s="47">
        <f t="shared" si="19"/>
        <v>187</v>
      </c>
      <c r="J111" s="146">
        <f t="shared" si="19"/>
        <v>285768</v>
      </c>
      <c r="K111" s="77">
        <f t="shared" si="19"/>
        <v>268172</v>
      </c>
      <c r="L111" s="77">
        <f t="shared" si="19"/>
        <v>4374613</v>
      </c>
      <c r="M111" s="50"/>
      <c r="N111" s="57"/>
      <c r="O111" s="371"/>
      <c r="P111" s="391"/>
    </row>
    <row r="112" spans="1:16" x14ac:dyDescent="0.2">
      <c r="A112" s="385"/>
      <c r="B112" s="386"/>
      <c r="C112" s="343">
        <f>C110-365</f>
        <v>37295</v>
      </c>
      <c r="D112" s="263">
        <f>'2002'!D110</f>
        <v>61</v>
      </c>
      <c r="E112" s="242">
        <f>'2002'!E110</f>
        <v>44</v>
      </c>
      <c r="F112" s="242">
        <f>'2002'!F110</f>
        <v>19</v>
      </c>
      <c r="G112" s="242">
        <f>'2002'!G110</f>
        <v>56</v>
      </c>
      <c r="H112" s="242">
        <f>'2002'!H110</f>
        <v>10</v>
      </c>
      <c r="I112" s="55">
        <f>'2002'!I110</f>
        <v>190</v>
      </c>
      <c r="J112" s="222">
        <f>'2002'!J110</f>
        <v>318061</v>
      </c>
      <c r="K112" s="223">
        <f>'2002'!K110</f>
        <v>290380</v>
      </c>
      <c r="L112" s="223">
        <f>'2002'!L110</f>
        <v>5337943</v>
      </c>
      <c r="M112" s="57"/>
      <c r="N112" s="371"/>
      <c r="O112" s="371"/>
      <c r="P112" s="391"/>
    </row>
    <row r="113" spans="1:16" ht="18.75" customHeight="1" x14ac:dyDescent="0.2">
      <c r="A113" s="387" t="s">
        <v>136</v>
      </c>
      <c r="B113" s="388"/>
      <c r="C113" s="388"/>
      <c r="D113" s="389"/>
      <c r="E113" s="389"/>
      <c r="F113" s="389"/>
      <c r="G113" s="390"/>
      <c r="H113" s="389"/>
      <c r="I113" s="389"/>
      <c r="J113" s="390"/>
      <c r="K113" s="390"/>
      <c r="L113" s="390"/>
      <c r="M113" s="390"/>
      <c r="N113" s="371">
        <f>N84</f>
        <v>5779</v>
      </c>
      <c r="O113" s="371">
        <f>O84</f>
        <v>4998</v>
      </c>
      <c r="P113" s="391"/>
    </row>
    <row r="114" spans="1:16" ht="13.5" thickBot="1" x14ac:dyDescent="0.25">
      <c r="A114" s="392" t="s">
        <v>34</v>
      </c>
      <c r="B114" s="348"/>
      <c r="C114" s="388"/>
      <c r="D114" s="393"/>
      <c r="E114" s="393"/>
      <c r="F114" s="393"/>
      <c r="G114" s="393"/>
      <c r="H114" s="393"/>
      <c r="I114" s="393"/>
      <c r="J114" s="393"/>
      <c r="K114" s="393"/>
      <c r="L114" s="334"/>
      <c r="M114" s="334"/>
      <c r="N114" s="394"/>
      <c r="O114" s="394"/>
      <c r="P114" s="395"/>
    </row>
    <row r="115" spans="1:16" ht="13.5" thickTop="1" x14ac:dyDescent="0.2">
      <c r="A115" s="396" t="s">
        <v>32</v>
      </c>
      <c r="B115" s="348"/>
      <c r="C115" s="388"/>
      <c r="D115" s="393"/>
      <c r="E115" s="393"/>
      <c r="F115" s="393"/>
      <c r="G115" s="393"/>
      <c r="H115" s="393"/>
      <c r="I115" s="393"/>
      <c r="J115" s="393"/>
      <c r="K115" s="393"/>
      <c r="L115" s="334"/>
      <c r="M115" s="334"/>
      <c r="N115" s="397" t="s">
        <v>29</v>
      </c>
      <c r="O115" s="397" t="s">
        <v>30</v>
      </c>
      <c r="P115" s="359"/>
    </row>
    <row r="116" spans="1:16" ht="18.75" customHeight="1" thickBot="1" x14ac:dyDescent="0.25">
      <c r="A116" s="398" t="s">
        <v>33</v>
      </c>
      <c r="B116" s="399"/>
      <c r="C116" s="400"/>
      <c r="D116" s="401"/>
      <c r="E116" s="401"/>
      <c r="F116" s="401"/>
      <c r="G116" s="401"/>
      <c r="H116" s="402"/>
      <c r="I116" s="402"/>
      <c r="J116" s="403"/>
      <c r="K116" s="403"/>
      <c r="L116" s="404" t="s">
        <v>31</v>
      </c>
      <c r="M116" s="404"/>
      <c r="N116" s="405">
        <f>N110+N113</f>
        <v>588886.74900000007</v>
      </c>
      <c r="O116" s="405">
        <f>O110+O113</f>
        <v>621661.60900000064</v>
      </c>
      <c r="P116" s="406"/>
    </row>
    <row r="117" spans="1:16" ht="18.75" customHeight="1" x14ac:dyDescent="0.3">
      <c r="A117" s="328">
        <f>A88+31</f>
        <v>37691</v>
      </c>
      <c r="B117" s="328"/>
      <c r="C117" s="328"/>
      <c r="D117" s="351" t="s">
        <v>0</v>
      </c>
      <c r="E117" s="352"/>
      <c r="F117" s="352"/>
      <c r="G117" s="352"/>
      <c r="H117" s="352"/>
      <c r="I117" s="352"/>
      <c r="J117" s="353" t="s">
        <v>1</v>
      </c>
      <c r="K117" s="352"/>
      <c r="L117" s="352"/>
      <c r="M117" s="352"/>
      <c r="N117" s="353" t="s">
        <v>2</v>
      </c>
      <c r="O117" s="352"/>
      <c r="P117" s="354"/>
    </row>
    <row r="118" spans="1:16" ht="18.75" customHeight="1" x14ac:dyDescent="0.2">
      <c r="A118" s="329" t="s">
        <v>3</v>
      </c>
      <c r="B118" s="330"/>
      <c r="C118" s="331"/>
      <c r="D118" s="355"/>
      <c r="E118" s="356"/>
      <c r="F118" s="356"/>
      <c r="G118" s="356"/>
      <c r="H118" s="357" t="s">
        <v>61</v>
      </c>
      <c r="I118" s="357" t="s">
        <v>63</v>
      </c>
      <c r="J118" s="358" t="s">
        <v>9</v>
      </c>
      <c r="K118" s="357" t="s">
        <v>11</v>
      </c>
      <c r="L118" s="357" t="s">
        <v>10</v>
      </c>
      <c r="M118" s="357"/>
      <c r="N118" s="358" t="s">
        <v>9</v>
      </c>
      <c r="O118" s="357" t="s">
        <v>11</v>
      </c>
      <c r="P118" s="359"/>
    </row>
    <row r="119" spans="1:16" x14ac:dyDescent="0.2">
      <c r="A119" s="332" t="s">
        <v>121</v>
      </c>
      <c r="B119" s="330"/>
      <c r="C119" s="331"/>
      <c r="D119" s="360" t="s">
        <v>57</v>
      </c>
      <c r="E119" s="361" t="s">
        <v>59</v>
      </c>
      <c r="F119" s="361" t="s">
        <v>58</v>
      </c>
      <c r="G119" s="361" t="s">
        <v>60</v>
      </c>
      <c r="H119" s="361" t="s">
        <v>62</v>
      </c>
      <c r="I119" s="361" t="s">
        <v>64</v>
      </c>
      <c r="J119" s="362" t="s">
        <v>18</v>
      </c>
      <c r="K119" s="363" t="s">
        <v>19</v>
      </c>
      <c r="L119" s="363" t="s">
        <v>18</v>
      </c>
      <c r="M119" s="363"/>
      <c r="N119" s="362" t="s">
        <v>21</v>
      </c>
      <c r="O119" s="363" t="s">
        <v>22</v>
      </c>
      <c r="P119" s="364"/>
    </row>
    <row r="120" spans="1:16" ht="18.75" customHeight="1" x14ac:dyDescent="0.2">
      <c r="A120" s="333" t="s">
        <v>105</v>
      </c>
      <c r="B120" s="334"/>
      <c r="C120" s="335"/>
      <c r="D120" s="45">
        <v>1</v>
      </c>
      <c r="E120" s="46">
        <v>0</v>
      </c>
      <c r="F120" s="46">
        <v>1</v>
      </c>
      <c r="G120" s="46">
        <v>0</v>
      </c>
      <c r="H120" s="46">
        <v>0</v>
      </c>
      <c r="I120" s="145">
        <f t="shared" ref="I120:I128" si="20">SUM(D120:H120)</f>
        <v>2</v>
      </c>
      <c r="J120" s="48">
        <v>575</v>
      </c>
      <c r="K120" s="48">
        <v>53</v>
      </c>
      <c r="L120" s="48">
        <v>89500</v>
      </c>
      <c r="M120" s="49"/>
      <c r="N120" s="50">
        <f t="shared" ref="N120:N128" si="21">N91+(J120/1000)</f>
        <v>18470.505000000005</v>
      </c>
      <c r="O120" s="50">
        <f t="shared" ref="O120:O128" si="22">O91+(K120/1000)</f>
        <v>1826.8890000000001</v>
      </c>
      <c r="P120" s="2"/>
    </row>
    <row r="121" spans="1:16" x14ac:dyDescent="0.2">
      <c r="A121" s="333" t="s">
        <v>135</v>
      </c>
      <c r="B121" s="334"/>
      <c r="C121" s="336"/>
      <c r="D121" s="45">
        <v>0</v>
      </c>
      <c r="E121" s="46">
        <v>0</v>
      </c>
      <c r="F121" s="46">
        <v>0</v>
      </c>
      <c r="G121" s="46">
        <v>1</v>
      </c>
      <c r="H121" s="46">
        <v>0</v>
      </c>
      <c r="I121" s="47">
        <f t="shared" si="20"/>
        <v>1</v>
      </c>
      <c r="J121" s="48">
        <v>0</v>
      </c>
      <c r="K121" s="48">
        <v>0</v>
      </c>
      <c r="L121" s="48">
        <v>0</v>
      </c>
      <c r="M121" s="52"/>
      <c r="N121" s="50">
        <f t="shared" si="21"/>
        <v>11598</v>
      </c>
      <c r="O121" s="50">
        <f t="shared" si="22"/>
        <v>982</v>
      </c>
      <c r="P121" s="3"/>
    </row>
    <row r="122" spans="1:16" x14ac:dyDescent="0.2">
      <c r="A122" s="333" t="s">
        <v>106</v>
      </c>
      <c r="B122" s="334"/>
      <c r="C122" s="335"/>
      <c r="D122" s="45">
        <v>4</v>
      </c>
      <c r="E122" s="46">
        <v>0</v>
      </c>
      <c r="F122" s="46">
        <v>2</v>
      </c>
      <c r="G122" s="46">
        <v>0</v>
      </c>
      <c r="H122" s="46">
        <v>2</v>
      </c>
      <c r="I122" s="47">
        <f t="shared" si="20"/>
        <v>8</v>
      </c>
      <c r="J122" s="48">
        <v>28521</v>
      </c>
      <c r="K122" s="48">
        <v>2514</v>
      </c>
      <c r="L122" s="48">
        <v>456463</v>
      </c>
      <c r="M122" s="52"/>
      <c r="N122" s="50">
        <f t="shared" si="21"/>
        <v>45817.243000000002</v>
      </c>
      <c r="O122" s="50">
        <f t="shared" si="22"/>
        <v>3630.3190000000018</v>
      </c>
      <c r="P122" s="3"/>
    </row>
    <row r="123" spans="1:16" x14ac:dyDescent="0.2">
      <c r="A123" s="333" t="s">
        <v>117</v>
      </c>
      <c r="B123" s="334"/>
      <c r="C123" s="335"/>
      <c r="D123" s="45">
        <v>1</v>
      </c>
      <c r="E123" s="46">
        <v>0</v>
      </c>
      <c r="F123" s="46">
        <v>0</v>
      </c>
      <c r="G123" s="46">
        <v>0</v>
      </c>
      <c r="H123" s="46">
        <v>0</v>
      </c>
      <c r="I123" s="47">
        <f t="shared" si="20"/>
        <v>1</v>
      </c>
      <c r="J123" s="48">
        <v>70</v>
      </c>
      <c r="K123" s="48">
        <v>0</v>
      </c>
      <c r="L123" s="48">
        <v>0</v>
      </c>
      <c r="M123" s="52"/>
      <c r="N123" s="50">
        <f t="shared" si="21"/>
        <v>290.69400000000002</v>
      </c>
      <c r="O123" s="50">
        <f t="shared" si="22"/>
        <v>0</v>
      </c>
      <c r="P123" s="3"/>
    </row>
    <row r="124" spans="1:16" x14ac:dyDescent="0.2">
      <c r="A124" s="333" t="s">
        <v>107</v>
      </c>
      <c r="B124" s="334"/>
      <c r="C124" s="335"/>
      <c r="D124" s="45">
        <v>4</v>
      </c>
      <c r="E124" s="46">
        <v>0</v>
      </c>
      <c r="F124" s="46">
        <v>2</v>
      </c>
      <c r="G124" s="46">
        <v>0</v>
      </c>
      <c r="H124" s="46">
        <v>3</v>
      </c>
      <c r="I124" s="47">
        <f t="shared" si="20"/>
        <v>9</v>
      </c>
      <c r="J124" s="48">
        <v>14280</v>
      </c>
      <c r="K124" s="48">
        <v>1521</v>
      </c>
      <c r="L124" s="48">
        <v>172619</v>
      </c>
      <c r="M124" s="52"/>
      <c r="N124" s="50">
        <f t="shared" si="21"/>
        <v>12241.9</v>
      </c>
      <c r="O124" s="50">
        <f t="shared" si="22"/>
        <v>1034.6349999999995</v>
      </c>
      <c r="P124" s="3"/>
    </row>
    <row r="125" spans="1:16" x14ac:dyDescent="0.2">
      <c r="A125" s="333" t="s">
        <v>108</v>
      </c>
      <c r="B125" s="334"/>
      <c r="C125" s="335"/>
      <c r="D125" s="45">
        <v>1</v>
      </c>
      <c r="E125" s="46">
        <v>0</v>
      </c>
      <c r="F125" s="46">
        <v>1</v>
      </c>
      <c r="G125" s="46">
        <v>0</v>
      </c>
      <c r="H125" s="46">
        <v>0</v>
      </c>
      <c r="I125" s="47">
        <f t="shared" si="20"/>
        <v>2</v>
      </c>
      <c r="J125" s="48">
        <v>2779</v>
      </c>
      <c r="K125" s="48">
        <v>339</v>
      </c>
      <c r="L125" s="48">
        <v>73505</v>
      </c>
      <c r="M125" s="52"/>
      <c r="N125" s="50">
        <f t="shared" si="21"/>
        <v>5768.1600000000008</v>
      </c>
      <c r="O125" s="50">
        <f t="shared" si="22"/>
        <v>596.07600000000002</v>
      </c>
      <c r="P125" s="3"/>
    </row>
    <row r="126" spans="1:16" x14ac:dyDescent="0.2">
      <c r="A126" s="333" t="s">
        <v>109</v>
      </c>
      <c r="B126" s="334"/>
      <c r="C126" s="335"/>
      <c r="D126" s="45">
        <v>0</v>
      </c>
      <c r="E126" s="46">
        <v>0</v>
      </c>
      <c r="F126" s="46">
        <v>1</v>
      </c>
      <c r="G126" s="46">
        <v>1</v>
      </c>
      <c r="H126" s="46">
        <v>0</v>
      </c>
      <c r="I126" s="47">
        <f t="shared" si="20"/>
        <v>2</v>
      </c>
      <c r="J126" s="48">
        <v>0</v>
      </c>
      <c r="K126" s="48">
        <v>0</v>
      </c>
      <c r="L126" s="48">
        <v>0</v>
      </c>
      <c r="M126" s="52"/>
      <c r="N126" s="50">
        <f t="shared" si="21"/>
        <v>1518.1</v>
      </c>
      <c r="O126" s="50">
        <f t="shared" si="22"/>
        <v>10</v>
      </c>
      <c r="P126" s="3"/>
    </row>
    <row r="127" spans="1:16" x14ac:dyDescent="0.2">
      <c r="A127" s="333" t="s">
        <v>110</v>
      </c>
      <c r="B127" s="334"/>
      <c r="C127" s="335"/>
      <c r="D127" s="45">
        <v>6</v>
      </c>
      <c r="E127" s="46">
        <v>0</v>
      </c>
      <c r="F127" s="46">
        <v>1</v>
      </c>
      <c r="G127" s="46">
        <v>0</v>
      </c>
      <c r="H127" s="46">
        <v>3</v>
      </c>
      <c r="I127" s="47">
        <f t="shared" si="20"/>
        <v>10</v>
      </c>
      <c r="J127" s="48">
        <v>50088</v>
      </c>
      <c r="K127" s="48">
        <v>6421</v>
      </c>
      <c r="L127" s="48">
        <v>453722</v>
      </c>
      <c r="M127" s="52"/>
      <c r="N127" s="50">
        <f t="shared" si="21"/>
        <v>15791.263000000004</v>
      </c>
      <c r="O127" s="50">
        <f t="shared" si="22"/>
        <v>1910.4060000000002</v>
      </c>
      <c r="P127" s="3"/>
    </row>
    <row r="128" spans="1:16" x14ac:dyDescent="0.2">
      <c r="A128" s="333" t="s">
        <v>111</v>
      </c>
      <c r="B128" s="334"/>
      <c r="C128" s="337"/>
      <c r="D128" s="45">
        <v>3</v>
      </c>
      <c r="E128" s="46">
        <v>0</v>
      </c>
      <c r="F128" s="46">
        <v>0</v>
      </c>
      <c r="G128" s="46">
        <v>1</v>
      </c>
      <c r="H128" s="46">
        <v>0</v>
      </c>
      <c r="I128" s="55">
        <f t="shared" si="20"/>
        <v>4</v>
      </c>
      <c r="J128" s="48">
        <v>4982</v>
      </c>
      <c r="K128" s="56">
        <v>0</v>
      </c>
      <c r="L128" s="56">
        <v>8863</v>
      </c>
      <c r="M128" s="57"/>
      <c r="N128" s="220">
        <f t="shared" si="21"/>
        <v>1274.6150000000002</v>
      </c>
      <c r="O128" s="50">
        <f t="shared" si="22"/>
        <v>0.29799999999999999</v>
      </c>
      <c r="P128" s="4"/>
    </row>
    <row r="129" spans="1:20" ht="18.75" customHeight="1" x14ac:dyDescent="0.2">
      <c r="A129" s="338"/>
      <c r="B129" s="334"/>
      <c r="C129" s="339">
        <f>A117</f>
        <v>37691</v>
      </c>
      <c r="D129" s="365">
        <f t="shared" ref="D129:L129" si="23">SUM(D120:D128)</f>
        <v>20</v>
      </c>
      <c r="E129" s="366">
        <f t="shared" si="23"/>
        <v>0</v>
      </c>
      <c r="F129" s="366">
        <f t="shared" si="23"/>
        <v>8</v>
      </c>
      <c r="G129" s="366">
        <f t="shared" si="23"/>
        <v>3</v>
      </c>
      <c r="H129" s="366">
        <f t="shared" si="23"/>
        <v>8</v>
      </c>
      <c r="I129" s="367">
        <f t="shared" si="23"/>
        <v>39</v>
      </c>
      <c r="J129" s="368">
        <f t="shared" si="23"/>
        <v>101295</v>
      </c>
      <c r="K129" s="369">
        <f t="shared" si="23"/>
        <v>10848</v>
      </c>
      <c r="L129" s="370">
        <f t="shared" si="23"/>
        <v>1254672</v>
      </c>
      <c r="M129" s="371"/>
      <c r="N129" s="371">
        <f>SUM(N120:N128)</f>
        <v>112770.48000000003</v>
      </c>
      <c r="O129" s="380">
        <f>SUM(O120:O128)</f>
        <v>9990.6230000000032</v>
      </c>
      <c r="P129" s="381"/>
    </row>
    <row r="130" spans="1:20" x14ac:dyDescent="0.2">
      <c r="A130" s="338"/>
      <c r="B130" s="334" t="s">
        <v>27</v>
      </c>
      <c r="C130" s="340">
        <f>C140</f>
        <v>37660</v>
      </c>
      <c r="D130" s="372">
        <f t="shared" ref="D130:L130" si="24">D100</f>
        <v>20</v>
      </c>
      <c r="E130" s="373">
        <f t="shared" si="24"/>
        <v>0</v>
      </c>
      <c r="F130" s="373">
        <f t="shared" si="24"/>
        <v>8</v>
      </c>
      <c r="G130" s="373">
        <f t="shared" si="24"/>
        <v>3</v>
      </c>
      <c r="H130" s="373">
        <f t="shared" si="24"/>
        <v>12</v>
      </c>
      <c r="I130" s="373">
        <f t="shared" si="24"/>
        <v>43</v>
      </c>
      <c r="J130" s="374">
        <f t="shared" si="24"/>
        <v>82422</v>
      </c>
      <c r="K130" s="370">
        <f t="shared" si="24"/>
        <v>9100</v>
      </c>
      <c r="L130" s="370">
        <f t="shared" si="24"/>
        <v>1072293</v>
      </c>
      <c r="M130" s="371"/>
      <c r="N130" s="379"/>
      <c r="O130" s="255"/>
      <c r="P130" s="3"/>
      <c r="R130" s="11"/>
      <c r="S130" s="10"/>
      <c r="T130" s="11"/>
    </row>
    <row r="131" spans="1:20" x14ac:dyDescent="0.2">
      <c r="A131" s="341"/>
      <c r="B131" s="342"/>
      <c r="C131" s="343">
        <f>C141</f>
        <v>37326</v>
      </c>
      <c r="D131" s="375">
        <f>'2002'!D129</f>
        <v>19</v>
      </c>
      <c r="E131" s="376">
        <f>'2002'!E129</f>
        <v>0</v>
      </c>
      <c r="F131" s="376">
        <f>'2002'!F129</f>
        <v>8</v>
      </c>
      <c r="G131" s="376">
        <f>'2002'!G129</f>
        <v>4</v>
      </c>
      <c r="H131" s="376">
        <f>'2002'!H129</f>
        <v>12</v>
      </c>
      <c r="I131" s="373">
        <f>'2002'!I129</f>
        <v>43</v>
      </c>
      <c r="J131" s="377">
        <f>'2002'!J129</f>
        <v>108379</v>
      </c>
      <c r="K131" s="378">
        <f>'2002'!K129</f>
        <v>11828</v>
      </c>
      <c r="L131" s="378">
        <f>'2002'!L129</f>
        <v>1139628</v>
      </c>
      <c r="M131" s="379"/>
      <c r="N131" s="83"/>
      <c r="O131" s="50"/>
      <c r="P131" s="3"/>
    </row>
    <row r="132" spans="1:20" ht="18.75" customHeight="1" x14ac:dyDescent="0.2">
      <c r="A132" s="344" t="s">
        <v>23</v>
      </c>
      <c r="B132" s="345"/>
      <c r="C132" s="346"/>
      <c r="D132" s="75"/>
      <c r="E132" s="76"/>
      <c r="F132" s="76"/>
      <c r="G132" s="76"/>
      <c r="H132" s="76"/>
      <c r="I132" s="145"/>
      <c r="J132" s="146"/>
      <c r="K132" s="77"/>
      <c r="L132" s="256"/>
      <c r="M132" s="50"/>
      <c r="N132" s="50"/>
      <c r="O132" s="50"/>
      <c r="P132" s="3"/>
    </row>
    <row r="133" spans="1:20" x14ac:dyDescent="0.2">
      <c r="A133" s="347" t="s">
        <v>112</v>
      </c>
      <c r="B133" s="348"/>
      <c r="C133" s="349"/>
      <c r="D133" s="45">
        <v>30</v>
      </c>
      <c r="E133" s="46">
        <v>34</v>
      </c>
      <c r="F133" s="46">
        <v>8</v>
      </c>
      <c r="G133" s="46">
        <v>46</v>
      </c>
      <c r="H133" s="46">
        <v>0</v>
      </c>
      <c r="I133" s="47">
        <f>SUM(D133:H133)</f>
        <v>118</v>
      </c>
      <c r="J133" s="230">
        <v>178652</v>
      </c>
      <c r="K133" s="82">
        <v>263121</v>
      </c>
      <c r="L133" s="82">
        <v>3375648</v>
      </c>
      <c r="M133" s="50"/>
      <c r="N133" s="50">
        <f>N104+(J133/1000)</f>
        <v>412041.50100000011</v>
      </c>
      <c r="O133" s="50">
        <f t="shared" ref="N133:O135" si="25">O104+(K133/1000)</f>
        <v>545941.73400000064</v>
      </c>
      <c r="P133" s="3"/>
    </row>
    <row r="134" spans="1:20" x14ac:dyDescent="0.2">
      <c r="A134" s="347" t="s">
        <v>113</v>
      </c>
      <c r="B134" s="348"/>
      <c r="C134" s="349"/>
      <c r="D134" s="45">
        <v>0</v>
      </c>
      <c r="E134" s="46">
        <v>10</v>
      </c>
      <c r="F134" s="46">
        <v>2</v>
      </c>
      <c r="G134" s="46">
        <v>12</v>
      </c>
      <c r="H134" s="46">
        <v>1</v>
      </c>
      <c r="I134" s="47">
        <f>SUM(D134:H134)</f>
        <v>25</v>
      </c>
      <c r="J134" s="230">
        <v>0</v>
      </c>
      <c r="K134" s="82">
        <v>0</v>
      </c>
      <c r="L134" s="82">
        <v>0</v>
      </c>
      <c r="M134" s="50"/>
      <c r="N134" s="50">
        <f t="shared" si="25"/>
        <v>58135.527999999991</v>
      </c>
      <c r="O134" s="50">
        <f t="shared" si="25"/>
        <v>60843.037000000004</v>
      </c>
      <c r="P134" s="3"/>
    </row>
    <row r="135" spans="1:20" x14ac:dyDescent="0.2">
      <c r="A135" s="347" t="s">
        <v>116</v>
      </c>
      <c r="B135" s="348"/>
      <c r="C135" s="350"/>
      <c r="D135" s="45">
        <v>2</v>
      </c>
      <c r="E135" s="46">
        <v>0</v>
      </c>
      <c r="F135" s="46">
        <v>1</v>
      </c>
      <c r="G135" s="46">
        <v>0</v>
      </c>
      <c r="H135" s="46">
        <v>0</v>
      </c>
      <c r="I135" s="55">
        <f>SUM(D135:H135)</f>
        <v>3</v>
      </c>
      <c r="J135" s="231">
        <v>0</v>
      </c>
      <c r="K135" s="219">
        <v>0</v>
      </c>
      <c r="L135" s="219">
        <v>1042</v>
      </c>
      <c r="M135" s="147"/>
      <c r="N135" s="147">
        <f t="shared" si="25"/>
        <v>440.18699999999995</v>
      </c>
      <c r="O135" s="50">
        <f t="shared" si="25"/>
        <v>162.18400000000008</v>
      </c>
      <c r="P135" s="4"/>
    </row>
    <row r="136" spans="1:20" ht="18.75" customHeight="1" x14ac:dyDescent="0.2">
      <c r="A136" s="338"/>
      <c r="B136" s="334"/>
      <c r="C136" s="339">
        <f>A117</f>
        <v>37691</v>
      </c>
      <c r="D136" s="365">
        <f t="shared" ref="D136:L136" si="26">SUM(D133:D135)</f>
        <v>32</v>
      </c>
      <c r="E136" s="366">
        <f t="shared" si="26"/>
        <v>44</v>
      </c>
      <c r="F136" s="366">
        <f t="shared" si="26"/>
        <v>11</v>
      </c>
      <c r="G136" s="366">
        <f t="shared" si="26"/>
        <v>58</v>
      </c>
      <c r="H136" s="366">
        <f t="shared" si="26"/>
        <v>1</v>
      </c>
      <c r="I136" s="367">
        <f t="shared" si="26"/>
        <v>146</v>
      </c>
      <c r="J136" s="368">
        <f t="shared" si="26"/>
        <v>178652</v>
      </c>
      <c r="K136" s="369">
        <f t="shared" si="26"/>
        <v>263121</v>
      </c>
      <c r="L136" s="370">
        <f t="shared" si="26"/>
        <v>3376690</v>
      </c>
      <c r="M136" s="371"/>
      <c r="N136" s="371">
        <f>SUM(N133:N135)</f>
        <v>470617.21600000007</v>
      </c>
      <c r="O136" s="380">
        <f>SUM(O133:O135)</f>
        <v>606946.95500000066</v>
      </c>
      <c r="P136" s="381"/>
    </row>
    <row r="137" spans="1:20" x14ac:dyDescent="0.2">
      <c r="A137" s="338"/>
      <c r="B137" s="334" t="s">
        <v>27</v>
      </c>
      <c r="C137" s="340">
        <f>C140</f>
        <v>37660</v>
      </c>
      <c r="D137" s="372">
        <f t="shared" ref="D137:L137" si="27">D107</f>
        <v>29</v>
      </c>
      <c r="E137" s="373">
        <f t="shared" si="27"/>
        <v>44</v>
      </c>
      <c r="F137" s="373">
        <f t="shared" si="27"/>
        <v>11</v>
      </c>
      <c r="G137" s="373">
        <f t="shared" si="27"/>
        <v>61</v>
      </c>
      <c r="H137" s="373">
        <f t="shared" si="27"/>
        <v>1</v>
      </c>
      <c r="I137" s="373">
        <f t="shared" si="27"/>
        <v>146</v>
      </c>
      <c r="J137" s="374">
        <f t="shared" si="27"/>
        <v>153036</v>
      </c>
      <c r="K137" s="370">
        <f t="shared" si="27"/>
        <v>218137</v>
      </c>
      <c r="L137" s="370">
        <f t="shared" si="27"/>
        <v>2882967</v>
      </c>
      <c r="M137" s="371"/>
      <c r="N137" s="379"/>
      <c r="O137" s="255"/>
      <c r="P137" s="3"/>
    </row>
    <row r="138" spans="1:20" x14ac:dyDescent="0.2">
      <c r="A138" s="341"/>
      <c r="B138" s="342"/>
      <c r="C138" s="343">
        <f>C141</f>
        <v>37326</v>
      </c>
      <c r="D138" s="375">
        <f>'2002'!D136</f>
        <v>59</v>
      </c>
      <c r="E138" s="376">
        <f>'2002'!E136</f>
        <v>44</v>
      </c>
      <c r="F138" s="376">
        <f>'2002'!F136</f>
        <v>11</v>
      </c>
      <c r="G138" s="376">
        <f>'2002'!G136</f>
        <v>36</v>
      </c>
      <c r="H138" s="376">
        <f>'2002'!H136</f>
        <v>0</v>
      </c>
      <c r="I138" s="373">
        <f>'2002'!I136</f>
        <v>150</v>
      </c>
      <c r="J138" s="377">
        <f>'2002'!J136</f>
        <v>243580</v>
      </c>
      <c r="K138" s="378">
        <f>'2002'!K136</f>
        <v>426302</v>
      </c>
      <c r="L138" s="378">
        <f>'2002'!L136</f>
        <v>4838750</v>
      </c>
      <c r="M138" s="379"/>
      <c r="N138" s="83"/>
      <c r="O138" s="50"/>
      <c r="P138" s="3"/>
    </row>
    <row r="139" spans="1:20" ht="18.75" customHeight="1" x14ac:dyDescent="0.2">
      <c r="A139" s="382"/>
      <c r="B139" s="383"/>
      <c r="C139" s="339">
        <f>A117</f>
        <v>37691</v>
      </c>
      <c r="D139" s="228">
        <f t="shared" ref="D139:L139" si="28">D129+D136</f>
        <v>52</v>
      </c>
      <c r="E139" s="259">
        <f t="shared" si="28"/>
        <v>44</v>
      </c>
      <c r="F139" s="259">
        <f t="shared" si="28"/>
        <v>19</v>
      </c>
      <c r="G139" s="259">
        <f t="shared" si="28"/>
        <v>61</v>
      </c>
      <c r="H139" s="259">
        <f t="shared" si="28"/>
        <v>9</v>
      </c>
      <c r="I139" s="145">
        <f t="shared" si="28"/>
        <v>185</v>
      </c>
      <c r="J139" s="260">
        <f t="shared" si="28"/>
        <v>279947</v>
      </c>
      <c r="K139" s="256">
        <f t="shared" si="28"/>
        <v>273969</v>
      </c>
      <c r="L139" s="256">
        <f t="shared" si="28"/>
        <v>4631362</v>
      </c>
      <c r="M139" s="50"/>
      <c r="N139" s="50">
        <f>N129+N136</f>
        <v>583387.69600000011</v>
      </c>
      <c r="O139" s="147">
        <f>O129+O136</f>
        <v>616937.57800000068</v>
      </c>
      <c r="P139" s="4"/>
    </row>
    <row r="140" spans="1:20" x14ac:dyDescent="0.2">
      <c r="A140" s="384" t="s">
        <v>56</v>
      </c>
      <c r="B140" s="330"/>
      <c r="C140" s="340">
        <f>A88</f>
        <v>37660</v>
      </c>
      <c r="D140" s="75">
        <f t="shared" ref="D140:L140" si="29">D130+D137</f>
        <v>49</v>
      </c>
      <c r="E140" s="76">
        <f t="shared" si="29"/>
        <v>44</v>
      </c>
      <c r="F140" s="76">
        <f t="shared" si="29"/>
        <v>19</v>
      </c>
      <c r="G140" s="76">
        <f t="shared" si="29"/>
        <v>64</v>
      </c>
      <c r="H140" s="76">
        <f t="shared" si="29"/>
        <v>13</v>
      </c>
      <c r="I140" s="47">
        <f t="shared" si="29"/>
        <v>189</v>
      </c>
      <c r="J140" s="146">
        <f t="shared" si="29"/>
        <v>235458</v>
      </c>
      <c r="K140" s="77">
        <f t="shared" si="29"/>
        <v>227237</v>
      </c>
      <c r="L140" s="77">
        <f t="shared" si="29"/>
        <v>3955260</v>
      </c>
      <c r="M140" s="50"/>
      <c r="N140" s="57"/>
      <c r="O140" s="371"/>
      <c r="P140" s="391"/>
    </row>
    <row r="141" spans="1:20" x14ac:dyDescent="0.2">
      <c r="A141" s="385"/>
      <c r="B141" s="386"/>
      <c r="C141" s="343">
        <f>C139-365</f>
        <v>37326</v>
      </c>
      <c r="D141" s="263">
        <f>'2002'!D139</f>
        <v>78</v>
      </c>
      <c r="E141" s="242">
        <f>'2002'!E139</f>
        <v>44</v>
      </c>
      <c r="F141" s="242">
        <f>'2002'!F139</f>
        <v>19</v>
      </c>
      <c r="G141" s="242">
        <f>'2002'!G139</f>
        <v>40</v>
      </c>
      <c r="H141" s="242">
        <f>'2002'!H139</f>
        <v>12</v>
      </c>
      <c r="I141" s="55">
        <f>'2002'!I139</f>
        <v>193</v>
      </c>
      <c r="J141" s="222">
        <f>'2002'!J139</f>
        <v>351959</v>
      </c>
      <c r="K141" s="223">
        <f>'2002'!K139</f>
        <v>438130</v>
      </c>
      <c r="L141" s="223">
        <f>'2002'!L139</f>
        <v>5978378</v>
      </c>
      <c r="M141" s="57"/>
      <c r="N141" s="371"/>
      <c r="O141" s="371"/>
      <c r="P141" s="391"/>
    </row>
    <row r="142" spans="1:20" ht="18.75" customHeight="1" x14ac:dyDescent="0.2">
      <c r="A142" s="387" t="s">
        <v>136</v>
      </c>
      <c r="B142" s="388"/>
      <c r="C142" s="388"/>
      <c r="D142" s="389"/>
      <c r="E142" s="389"/>
      <c r="F142" s="389"/>
      <c r="G142" s="390"/>
      <c r="H142" s="389"/>
      <c r="I142" s="389"/>
      <c r="J142" s="390"/>
      <c r="K142" s="390"/>
      <c r="L142" s="390"/>
      <c r="M142" s="390"/>
      <c r="N142" s="371">
        <f>N113</f>
        <v>5779</v>
      </c>
      <c r="O142" s="371">
        <f>O113</f>
        <v>4998</v>
      </c>
      <c r="P142" s="391"/>
    </row>
    <row r="143" spans="1:20" ht="13.5" thickBot="1" x14ac:dyDescent="0.25">
      <c r="A143" s="392" t="s">
        <v>34</v>
      </c>
      <c r="B143" s="348"/>
      <c r="C143" s="388"/>
      <c r="D143" s="393"/>
      <c r="E143" s="393"/>
      <c r="F143" s="393"/>
      <c r="G143" s="393"/>
      <c r="H143" s="393"/>
      <c r="I143" s="393"/>
      <c r="J143" s="393"/>
      <c r="K143" s="393"/>
      <c r="L143" s="334"/>
      <c r="M143" s="334"/>
      <c r="N143" s="394"/>
      <c r="O143" s="394"/>
      <c r="P143" s="395"/>
    </row>
    <row r="144" spans="1:20" ht="13.5" thickTop="1" x14ac:dyDescent="0.2">
      <c r="A144" s="396" t="s">
        <v>32</v>
      </c>
      <c r="B144" s="348"/>
      <c r="C144" s="388"/>
      <c r="D144" s="393"/>
      <c r="E144" s="393"/>
      <c r="F144" s="393"/>
      <c r="G144" s="393"/>
      <c r="H144" s="393"/>
      <c r="I144" s="393"/>
      <c r="J144" s="393"/>
      <c r="K144" s="393"/>
      <c r="L144" s="334"/>
      <c r="M144" s="334"/>
      <c r="N144" s="397" t="s">
        <v>29</v>
      </c>
      <c r="O144" s="397" t="s">
        <v>30</v>
      </c>
      <c r="P144" s="359"/>
    </row>
    <row r="145" spans="1:16" ht="18.75" customHeight="1" thickBot="1" x14ac:dyDescent="0.25">
      <c r="A145" s="398" t="s">
        <v>33</v>
      </c>
      <c r="B145" s="399"/>
      <c r="C145" s="400"/>
      <c r="D145" s="401"/>
      <c r="E145" s="401"/>
      <c r="F145" s="401"/>
      <c r="G145" s="401"/>
      <c r="H145" s="402"/>
      <c r="I145" s="402"/>
      <c r="J145" s="403"/>
      <c r="K145" s="403"/>
      <c r="L145" s="404" t="s">
        <v>31</v>
      </c>
      <c r="M145" s="404"/>
      <c r="N145" s="405">
        <f>N139+N142</f>
        <v>589166.69600000011</v>
      </c>
      <c r="O145" s="405">
        <f>O139+O142</f>
        <v>621935.57800000068</v>
      </c>
      <c r="P145" s="406"/>
    </row>
    <row r="146" spans="1:16" ht="18.75" customHeight="1" x14ac:dyDescent="0.3">
      <c r="A146" s="328">
        <f>A117+31</f>
        <v>37722</v>
      </c>
      <c r="B146" s="328"/>
      <c r="C146" s="328"/>
      <c r="D146" s="351" t="s">
        <v>0</v>
      </c>
      <c r="E146" s="352"/>
      <c r="F146" s="352"/>
      <c r="G146" s="352"/>
      <c r="H146" s="352"/>
      <c r="I146" s="352"/>
      <c r="J146" s="353" t="s">
        <v>1</v>
      </c>
      <c r="K146" s="352"/>
      <c r="L146" s="352"/>
      <c r="M146" s="352"/>
      <c r="N146" s="353" t="s">
        <v>2</v>
      </c>
      <c r="O146" s="352"/>
      <c r="P146" s="354"/>
    </row>
    <row r="147" spans="1:16" ht="18.75" customHeight="1" x14ac:dyDescent="0.2">
      <c r="A147" s="329" t="s">
        <v>3</v>
      </c>
      <c r="B147" s="330"/>
      <c r="C147" s="331"/>
      <c r="D147" s="355"/>
      <c r="E147" s="356"/>
      <c r="F147" s="356"/>
      <c r="G147" s="356"/>
      <c r="H147" s="357" t="s">
        <v>61</v>
      </c>
      <c r="I147" s="357" t="s">
        <v>63</v>
      </c>
      <c r="J147" s="358" t="s">
        <v>9</v>
      </c>
      <c r="K147" s="357" t="s">
        <v>11</v>
      </c>
      <c r="L147" s="357" t="s">
        <v>10</v>
      </c>
      <c r="M147" s="357"/>
      <c r="N147" s="358" t="s">
        <v>9</v>
      </c>
      <c r="O147" s="357" t="s">
        <v>11</v>
      </c>
      <c r="P147" s="359"/>
    </row>
    <row r="148" spans="1:16" ht="12.75" customHeight="1" x14ac:dyDescent="0.2">
      <c r="A148" s="332" t="s">
        <v>121</v>
      </c>
      <c r="B148" s="330"/>
      <c r="C148" s="331"/>
      <c r="D148" s="360" t="s">
        <v>57</v>
      </c>
      <c r="E148" s="361" t="s">
        <v>59</v>
      </c>
      <c r="F148" s="361" t="s">
        <v>58</v>
      </c>
      <c r="G148" s="361" t="s">
        <v>60</v>
      </c>
      <c r="H148" s="361" t="s">
        <v>62</v>
      </c>
      <c r="I148" s="361" t="s">
        <v>64</v>
      </c>
      <c r="J148" s="362" t="s">
        <v>18</v>
      </c>
      <c r="K148" s="363" t="s">
        <v>19</v>
      </c>
      <c r="L148" s="363" t="s">
        <v>18</v>
      </c>
      <c r="M148" s="363"/>
      <c r="N148" s="362" t="s">
        <v>21</v>
      </c>
      <c r="O148" s="363" t="s">
        <v>22</v>
      </c>
      <c r="P148" s="364"/>
    </row>
    <row r="149" spans="1:16" ht="18.75" customHeight="1" x14ac:dyDescent="0.2">
      <c r="A149" s="333" t="s">
        <v>105</v>
      </c>
      <c r="B149" s="334"/>
      <c r="C149" s="335"/>
      <c r="D149" s="45">
        <v>1</v>
      </c>
      <c r="E149" s="46">
        <v>0</v>
      </c>
      <c r="F149" s="46">
        <v>1</v>
      </c>
      <c r="G149" s="46">
        <v>0</v>
      </c>
      <c r="H149" s="46">
        <v>0</v>
      </c>
      <c r="I149" s="145">
        <f t="shared" ref="I149:I157" si="30">SUM(D149:H149)</f>
        <v>2</v>
      </c>
      <c r="J149" s="48">
        <v>574</v>
      </c>
      <c r="K149" s="48">
        <v>53</v>
      </c>
      <c r="L149" s="48">
        <v>84956</v>
      </c>
      <c r="M149" s="49"/>
      <c r="N149" s="50">
        <f t="shared" ref="N149:N157" si="31">N120+(J149/1000)</f>
        <v>18471.079000000005</v>
      </c>
      <c r="O149" s="50">
        <f t="shared" ref="O149:O157" si="32">O120+(K149/1000)</f>
        <v>1826.9420000000002</v>
      </c>
      <c r="P149" s="2"/>
    </row>
    <row r="150" spans="1:16" x14ac:dyDescent="0.2">
      <c r="A150" s="333" t="s">
        <v>135</v>
      </c>
      <c r="B150" s="334"/>
      <c r="C150" s="336"/>
      <c r="D150" s="45">
        <v>0</v>
      </c>
      <c r="E150" s="46">
        <v>0</v>
      </c>
      <c r="F150" s="46">
        <v>0</v>
      </c>
      <c r="G150" s="46">
        <v>1</v>
      </c>
      <c r="H150" s="46">
        <v>0</v>
      </c>
      <c r="I150" s="47">
        <f t="shared" si="30"/>
        <v>1</v>
      </c>
      <c r="J150" s="48">
        <v>0</v>
      </c>
      <c r="K150" s="48">
        <v>0</v>
      </c>
      <c r="L150" s="48">
        <v>0</v>
      </c>
      <c r="M150" s="52"/>
      <c r="N150" s="50">
        <f t="shared" si="31"/>
        <v>11598</v>
      </c>
      <c r="O150" s="50">
        <f t="shared" si="32"/>
        <v>982</v>
      </c>
      <c r="P150" s="3"/>
    </row>
    <row r="151" spans="1:16" x14ac:dyDescent="0.2">
      <c r="A151" s="333" t="s">
        <v>106</v>
      </c>
      <c r="B151" s="334"/>
      <c r="C151" s="335"/>
      <c r="D151" s="45">
        <v>4</v>
      </c>
      <c r="E151" s="46">
        <v>0</v>
      </c>
      <c r="F151" s="46">
        <v>2</v>
      </c>
      <c r="G151" s="46">
        <v>0</v>
      </c>
      <c r="H151" s="46">
        <v>2</v>
      </c>
      <c r="I151" s="47">
        <f t="shared" si="30"/>
        <v>8</v>
      </c>
      <c r="J151" s="48">
        <v>27873</v>
      </c>
      <c r="K151" s="48">
        <v>2456</v>
      </c>
      <c r="L151" s="48">
        <v>448040</v>
      </c>
      <c r="M151" s="52"/>
      <c r="N151" s="50">
        <f t="shared" si="31"/>
        <v>45845.116000000002</v>
      </c>
      <c r="O151" s="50">
        <f t="shared" si="32"/>
        <v>3632.7750000000019</v>
      </c>
      <c r="P151" s="3"/>
    </row>
    <row r="152" spans="1:16" x14ac:dyDescent="0.2">
      <c r="A152" s="333" t="s">
        <v>117</v>
      </c>
      <c r="B152" s="334"/>
      <c r="C152" s="335"/>
      <c r="D152" s="45">
        <v>1</v>
      </c>
      <c r="E152" s="46">
        <v>0</v>
      </c>
      <c r="F152" s="46">
        <v>0</v>
      </c>
      <c r="G152" s="46">
        <v>0</v>
      </c>
      <c r="H152" s="46">
        <v>0</v>
      </c>
      <c r="I152" s="47">
        <f t="shared" si="30"/>
        <v>1</v>
      </c>
      <c r="J152" s="48">
        <v>306</v>
      </c>
      <c r="K152" s="48">
        <v>0</v>
      </c>
      <c r="L152" s="48">
        <v>0</v>
      </c>
      <c r="M152" s="52"/>
      <c r="N152" s="50">
        <f t="shared" si="31"/>
        <v>291</v>
      </c>
      <c r="O152" s="50">
        <f t="shared" si="32"/>
        <v>0</v>
      </c>
      <c r="P152" s="3"/>
    </row>
    <row r="153" spans="1:16" x14ac:dyDescent="0.2">
      <c r="A153" s="333" t="s">
        <v>107</v>
      </c>
      <c r="B153" s="334"/>
      <c r="C153" s="335"/>
      <c r="D153" s="45">
        <v>3</v>
      </c>
      <c r="E153" s="46">
        <v>0</v>
      </c>
      <c r="F153" s="46">
        <v>2</v>
      </c>
      <c r="G153" s="46">
        <v>1</v>
      </c>
      <c r="H153" s="46">
        <v>3</v>
      </c>
      <c r="I153" s="47">
        <f t="shared" si="30"/>
        <v>9</v>
      </c>
      <c r="J153" s="48">
        <v>11232</v>
      </c>
      <c r="K153" s="48">
        <v>1212</v>
      </c>
      <c r="L153" s="48">
        <v>162543</v>
      </c>
      <c r="M153" s="52"/>
      <c r="N153" s="50">
        <f t="shared" si="31"/>
        <v>12253.132</v>
      </c>
      <c r="O153" s="50">
        <f t="shared" si="32"/>
        <v>1035.8469999999995</v>
      </c>
      <c r="P153" s="3"/>
    </row>
    <row r="154" spans="1:16" x14ac:dyDescent="0.2">
      <c r="A154" s="333" t="s">
        <v>108</v>
      </c>
      <c r="B154" s="334"/>
      <c r="C154" s="335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30"/>
        <v>2</v>
      </c>
      <c r="J154" s="48">
        <v>1748</v>
      </c>
      <c r="K154" s="48">
        <v>213</v>
      </c>
      <c r="L154" s="48">
        <v>78570</v>
      </c>
      <c r="M154" s="52"/>
      <c r="N154" s="50">
        <f t="shared" si="31"/>
        <v>5769.9080000000004</v>
      </c>
      <c r="O154" s="50">
        <f t="shared" si="32"/>
        <v>596.28899999999999</v>
      </c>
      <c r="P154" s="3"/>
    </row>
    <row r="155" spans="1:16" x14ac:dyDescent="0.2">
      <c r="A155" s="333" t="s">
        <v>109</v>
      </c>
      <c r="B155" s="334"/>
      <c r="C155" s="335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30"/>
        <v>2</v>
      </c>
      <c r="J155" s="48">
        <v>0</v>
      </c>
      <c r="K155" s="48">
        <v>0</v>
      </c>
      <c r="L155" s="48">
        <v>0</v>
      </c>
      <c r="M155" s="52"/>
      <c r="N155" s="50">
        <f t="shared" si="31"/>
        <v>1518.1</v>
      </c>
      <c r="O155" s="50">
        <f t="shared" si="32"/>
        <v>10</v>
      </c>
      <c r="P155" s="3"/>
    </row>
    <row r="156" spans="1:16" x14ac:dyDescent="0.2">
      <c r="A156" s="333" t="s">
        <v>110</v>
      </c>
      <c r="B156" s="334"/>
      <c r="C156" s="335"/>
      <c r="D156" s="45">
        <v>6</v>
      </c>
      <c r="E156" s="46">
        <v>0</v>
      </c>
      <c r="F156" s="46">
        <v>1</v>
      </c>
      <c r="G156" s="46">
        <v>0</v>
      </c>
      <c r="H156" s="46">
        <v>3</v>
      </c>
      <c r="I156" s="47">
        <f t="shared" si="30"/>
        <v>10</v>
      </c>
      <c r="J156" s="48">
        <v>41108</v>
      </c>
      <c r="K156" s="48">
        <v>5253</v>
      </c>
      <c r="L156" s="48">
        <v>386809</v>
      </c>
      <c r="M156" s="52"/>
      <c r="N156" s="50">
        <f t="shared" si="31"/>
        <v>15832.371000000005</v>
      </c>
      <c r="O156" s="50">
        <f t="shared" si="32"/>
        <v>1915.6590000000001</v>
      </c>
      <c r="P156" s="3"/>
    </row>
    <row r="157" spans="1:16" x14ac:dyDescent="0.2">
      <c r="A157" s="333" t="s">
        <v>111</v>
      </c>
      <c r="B157" s="334"/>
      <c r="C157" s="337"/>
      <c r="D157" s="45">
        <v>3</v>
      </c>
      <c r="E157" s="46">
        <v>0</v>
      </c>
      <c r="F157" s="46">
        <v>0</v>
      </c>
      <c r="G157" s="46">
        <v>1</v>
      </c>
      <c r="H157" s="46">
        <v>0</v>
      </c>
      <c r="I157" s="55">
        <f t="shared" si="30"/>
        <v>4</v>
      </c>
      <c r="J157" s="48">
        <v>4429</v>
      </c>
      <c r="K157" s="56">
        <v>0</v>
      </c>
      <c r="L157" s="56">
        <v>8550</v>
      </c>
      <c r="M157" s="57"/>
      <c r="N157" s="220">
        <f t="shared" si="31"/>
        <v>1279.0440000000003</v>
      </c>
      <c r="O157" s="50">
        <f t="shared" si="32"/>
        <v>0.29799999999999999</v>
      </c>
      <c r="P157" s="4"/>
    </row>
    <row r="158" spans="1:16" ht="18.75" customHeight="1" x14ac:dyDescent="0.2">
      <c r="A158" s="338"/>
      <c r="B158" s="334"/>
      <c r="C158" s="339">
        <f>A146</f>
        <v>37722</v>
      </c>
      <c r="D158" s="365">
        <f t="shared" ref="D158:L158" si="33">SUM(D149:D157)</f>
        <v>19</v>
      </c>
      <c r="E158" s="366">
        <f t="shared" si="33"/>
        <v>0</v>
      </c>
      <c r="F158" s="366">
        <f t="shared" si="33"/>
        <v>8</v>
      </c>
      <c r="G158" s="366">
        <f t="shared" si="33"/>
        <v>4</v>
      </c>
      <c r="H158" s="366">
        <f t="shared" si="33"/>
        <v>8</v>
      </c>
      <c r="I158" s="367">
        <f t="shared" si="33"/>
        <v>39</v>
      </c>
      <c r="J158" s="368">
        <f t="shared" si="33"/>
        <v>87270</v>
      </c>
      <c r="K158" s="369">
        <f t="shared" si="33"/>
        <v>9187</v>
      </c>
      <c r="L158" s="370">
        <f t="shared" si="33"/>
        <v>1169468</v>
      </c>
      <c r="M158" s="371"/>
      <c r="N158" s="371">
        <f>SUM(N149:N157)</f>
        <v>112857.75</v>
      </c>
      <c r="O158" s="380">
        <f>SUM(O149:O157)</f>
        <v>9999.8100000000031</v>
      </c>
      <c r="P158" s="381"/>
    </row>
    <row r="159" spans="1:16" x14ac:dyDescent="0.2">
      <c r="A159" s="338"/>
      <c r="B159" s="334" t="s">
        <v>27</v>
      </c>
      <c r="C159" s="340">
        <f>C169</f>
        <v>37691</v>
      </c>
      <c r="D159" s="372">
        <f t="shared" ref="D159:L159" si="34">D129</f>
        <v>20</v>
      </c>
      <c r="E159" s="373">
        <f t="shared" si="34"/>
        <v>0</v>
      </c>
      <c r="F159" s="373">
        <f t="shared" si="34"/>
        <v>8</v>
      </c>
      <c r="G159" s="373">
        <f t="shared" si="34"/>
        <v>3</v>
      </c>
      <c r="H159" s="373">
        <f t="shared" si="34"/>
        <v>8</v>
      </c>
      <c r="I159" s="373">
        <f t="shared" si="34"/>
        <v>39</v>
      </c>
      <c r="J159" s="374">
        <f t="shared" si="34"/>
        <v>101295</v>
      </c>
      <c r="K159" s="370">
        <f t="shared" si="34"/>
        <v>10848</v>
      </c>
      <c r="L159" s="370">
        <f t="shared" si="34"/>
        <v>1254672</v>
      </c>
      <c r="M159" s="371"/>
      <c r="N159" s="379"/>
      <c r="O159" s="255"/>
      <c r="P159" s="3"/>
    </row>
    <row r="160" spans="1:16" x14ac:dyDescent="0.2">
      <c r="A160" s="341"/>
      <c r="B160" s="342"/>
      <c r="C160" s="343">
        <f>C170</f>
        <v>37357</v>
      </c>
      <c r="D160" s="375">
        <f>'2002'!D158</f>
        <v>19</v>
      </c>
      <c r="E160" s="376">
        <f>'2002'!E158</f>
        <v>0</v>
      </c>
      <c r="F160" s="376">
        <f>'2002'!F158</f>
        <v>8</v>
      </c>
      <c r="G160" s="376">
        <f>'2002'!G158</f>
        <v>4</v>
      </c>
      <c r="H160" s="376">
        <f>'2002'!H158</f>
        <v>12</v>
      </c>
      <c r="I160" s="373">
        <f>'2002'!I158</f>
        <v>43</v>
      </c>
      <c r="J160" s="377">
        <f>'2002'!J158</f>
        <v>96552</v>
      </c>
      <c r="K160" s="378">
        <f>'2002'!K158</f>
        <v>11028</v>
      </c>
      <c r="L160" s="378">
        <f>'2002'!L158</f>
        <v>1084494</v>
      </c>
      <c r="M160" s="379"/>
      <c r="N160" s="83"/>
      <c r="O160" s="50"/>
      <c r="P160" s="3"/>
    </row>
    <row r="161" spans="1:16" ht="18.75" customHeight="1" x14ac:dyDescent="0.2">
      <c r="A161" s="344" t="s">
        <v>23</v>
      </c>
      <c r="B161" s="345"/>
      <c r="C161" s="346"/>
      <c r="D161" s="75"/>
      <c r="E161" s="76"/>
      <c r="F161" s="76"/>
      <c r="G161" s="76"/>
      <c r="H161" s="76"/>
      <c r="I161" s="145"/>
      <c r="J161" s="146"/>
      <c r="K161" s="77"/>
      <c r="L161" s="256"/>
      <c r="M161" s="50"/>
      <c r="N161" s="50"/>
      <c r="O161" s="50"/>
      <c r="P161" s="3"/>
    </row>
    <row r="162" spans="1:16" x14ac:dyDescent="0.2">
      <c r="A162" s="347" t="s">
        <v>112</v>
      </c>
      <c r="B162" s="348"/>
      <c r="C162" s="349"/>
      <c r="D162" s="45">
        <v>28</v>
      </c>
      <c r="E162" s="46">
        <v>34</v>
      </c>
      <c r="F162" s="46">
        <v>8</v>
      </c>
      <c r="G162" s="46">
        <v>48</v>
      </c>
      <c r="H162" s="46">
        <v>0</v>
      </c>
      <c r="I162" s="47">
        <f>SUM(D162:H162)</f>
        <v>118</v>
      </c>
      <c r="J162" s="230">
        <v>173091</v>
      </c>
      <c r="K162" s="82">
        <v>257489</v>
      </c>
      <c r="L162" s="82">
        <v>3196440</v>
      </c>
      <c r="M162" s="50"/>
      <c r="N162" s="50">
        <f t="shared" ref="N162:O164" si="35">N133+(J162/1000)</f>
        <v>412214.59200000012</v>
      </c>
      <c r="O162" s="50">
        <f t="shared" si="35"/>
        <v>546199.22300000058</v>
      </c>
      <c r="P162" s="3"/>
    </row>
    <row r="163" spans="1:16" x14ac:dyDescent="0.2">
      <c r="A163" s="347" t="s">
        <v>113</v>
      </c>
      <c r="B163" s="348"/>
      <c r="C163" s="349"/>
      <c r="D163" s="45">
        <v>0</v>
      </c>
      <c r="E163" s="46">
        <v>10</v>
      </c>
      <c r="F163" s="46">
        <v>2</v>
      </c>
      <c r="G163" s="46">
        <v>12</v>
      </c>
      <c r="H163" s="46">
        <v>1</v>
      </c>
      <c r="I163" s="47">
        <f>SUM(D163:H163)</f>
        <v>25</v>
      </c>
      <c r="J163" s="230">
        <v>0</v>
      </c>
      <c r="K163" s="82">
        <v>0</v>
      </c>
      <c r="L163" s="82">
        <v>0</v>
      </c>
      <c r="M163" s="50"/>
      <c r="N163" s="50">
        <f t="shared" si="35"/>
        <v>58135.527999999991</v>
      </c>
      <c r="O163" s="50">
        <f t="shared" si="35"/>
        <v>60843.037000000004</v>
      </c>
      <c r="P163" s="3"/>
    </row>
    <row r="164" spans="1:16" x14ac:dyDescent="0.2">
      <c r="A164" s="347" t="s">
        <v>116</v>
      </c>
      <c r="B164" s="348"/>
      <c r="C164" s="350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>SUM(D164:H164)</f>
        <v>3</v>
      </c>
      <c r="J164" s="231">
        <v>0</v>
      </c>
      <c r="K164" s="219">
        <v>0</v>
      </c>
      <c r="L164" s="219">
        <v>293</v>
      </c>
      <c r="M164" s="147"/>
      <c r="N164" s="147">
        <f t="shared" si="35"/>
        <v>440.18699999999995</v>
      </c>
      <c r="O164" s="50">
        <f t="shared" si="35"/>
        <v>162.18400000000008</v>
      </c>
      <c r="P164" s="4"/>
    </row>
    <row r="165" spans="1:16" ht="18.75" customHeight="1" x14ac:dyDescent="0.2">
      <c r="A165" s="338"/>
      <c r="B165" s="334"/>
      <c r="C165" s="339">
        <f>A146</f>
        <v>37722</v>
      </c>
      <c r="D165" s="365">
        <f t="shared" ref="D165:L165" si="36">SUM(D162:D164)</f>
        <v>30</v>
      </c>
      <c r="E165" s="366">
        <f t="shared" si="36"/>
        <v>44</v>
      </c>
      <c r="F165" s="366">
        <f t="shared" si="36"/>
        <v>11</v>
      </c>
      <c r="G165" s="366">
        <f t="shared" si="36"/>
        <v>60</v>
      </c>
      <c r="H165" s="366">
        <f t="shared" si="36"/>
        <v>1</v>
      </c>
      <c r="I165" s="367">
        <f t="shared" si="36"/>
        <v>146</v>
      </c>
      <c r="J165" s="368">
        <f t="shared" si="36"/>
        <v>173091</v>
      </c>
      <c r="K165" s="369">
        <f t="shared" si="36"/>
        <v>257489</v>
      </c>
      <c r="L165" s="370">
        <f t="shared" si="36"/>
        <v>3196733</v>
      </c>
      <c r="M165" s="371"/>
      <c r="N165" s="371">
        <f>SUM(N162:N164)</f>
        <v>470790.30700000009</v>
      </c>
      <c r="O165" s="380">
        <f>SUM(O162:O164)</f>
        <v>607204.4440000006</v>
      </c>
      <c r="P165" s="381"/>
    </row>
    <row r="166" spans="1:16" x14ac:dyDescent="0.2">
      <c r="A166" s="338"/>
      <c r="B166" s="334" t="s">
        <v>27</v>
      </c>
      <c r="C166" s="340">
        <f>C169</f>
        <v>37691</v>
      </c>
      <c r="D166" s="372">
        <f t="shared" ref="D166:L166" si="37">D136</f>
        <v>32</v>
      </c>
      <c r="E166" s="373">
        <f t="shared" si="37"/>
        <v>44</v>
      </c>
      <c r="F166" s="373">
        <f t="shared" si="37"/>
        <v>11</v>
      </c>
      <c r="G166" s="373">
        <f t="shared" si="37"/>
        <v>58</v>
      </c>
      <c r="H166" s="373">
        <f t="shared" si="37"/>
        <v>1</v>
      </c>
      <c r="I166" s="373">
        <f t="shared" si="37"/>
        <v>146</v>
      </c>
      <c r="J166" s="374">
        <f t="shared" si="37"/>
        <v>178652</v>
      </c>
      <c r="K166" s="370">
        <f t="shared" si="37"/>
        <v>263121</v>
      </c>
      <c r="L166" s="370">
        <f t="shared" si="37"/>
        <v>3376690</v>
      </c>
      <c r="M166" s="371"/>
      <c r="N166" s="379"/>
      <c r="O166" s="255"/>
      <c r="P166" s="3"/>
    </row>
    <row r="167" spans="1:16" x14ac:dyDescent="0.2">
      <c r="A167" s="341"/>
      <c r="B167" s="342"/>
      <c r="C167" s="343">
        <f>C170</f>
        <v>37357</v>
      </c>
      <c r="D167" s="375">
        <f>'2002'!D165</f>
        <v>43</v>
      </c>
      <c r="E167" s="376">
        <f>'2002'!E165</f>
        <v>34</v>
      </c>
      <c r="F167" s="376">
        <f>'2002'!F165</f>
        <v>10</v>
      </c>
      <c r="G167" s="376">
        <f>'2002'!G165</f>
        <v>54</v>
      </c>
      <c r="H167" s="376">
        <f>'2002'!H165</f>
        <v>1</v>
      </c>
      <c r="I167" s="373">
        <f>'2002'!I165</f>
        <v>142</v>
      </c>
      <c r="J167" s="377">
        <f>'2002'!J165</f>
        <v>184428</v>
      </c>
      <c r="K167" s="378">
        <f>'2002'!K165</f>
        <v>319867</v>
      </c>
      <c r="L167" s="378">
        <f>'2002'!L165</f>
        <v>4682171</v>
      </c>
      <c r="M167" s="379"/>
      <c r="N167" s="83"/>
      <c r="O167" s="50"/>
      <c r="P167" s="3"/>
    </row>
    <row r="168" spans="1:16" ht="18.75" customHeight="1" x14ac:dyDescent="0.2">
      <c r="A168" s="382"/>
      <c r="B168" s="383"/>
      <c r="C168" s="339">
        <f>A146</f>
        <v>37722</v>
      </c>
      <c r="D168" s="228">
        <f t="shared" ref="D168:L168" si="38">D158+D165</f>
        <v>49</v>
      </c>
      <c r="E168" s="259">
        <f t="shared" si="38"/>
        <v>44</v>
      </c>
      <c r="F168" s="259">
        <f t="shared" si="38"/>
        <v>19</v>
      </c>
      <c r="G168" s="259">
        <f t="shared" si="38"/>
        <v>64</v>
      </c>
      <c r="H168" s="259">
        <f t="shared" si="38"/>
        <v>9</v>
      </c>
      <c r="I168" s="145">
        <f t="shared" si="38"/>
        <v>185</v>
      </c>
      <c r="J168" s="260">
        <f t="shared" si="38"/>
        <v>260361</v>
      </c>
      <c r="K168" s="256">
        <f t="shared" si="38"/>
        <v>266676</v>
      </c>
      <c r="L168" s="256">
        <f t="shared" si="38"/>
        <v>4366201</v>
      </c>
      <c r="M168" s="50"/>
      <c r="N168" s="50">
        <f>N158+N165</f>
        <v>583648.05700000003</v>
      </c>
      <c r="O168" s="147">
        <f>O158+O165</f>
        <v>617204.25400000066</v>
      </c>
      <c r="P168" s="4"/>
    </row>
    <row r="169" spans="1:16" x14ac:dyDescent="0.2">
      <c r="A169" s="384" t="s">
        <v>56</v>
      </c>
      <c r="B169" s="330"/>
      <c r="C169" s="340">
        <f>A117</f>
        <v>37691</v>
      </c>
      <c r="D169" s="75">
        <f t="shared" ref="D169:L169" si="39">D159+D166</f>
        <v>52</v>
      </c>
      <c r="E169" s="76">
        <f t="shared" si="39"/>
        <v>44</v>
      </c>
      <c r="F169" s="76">
        <f t="shared" si="39"/>
        <v>19</v>
      </c>
      <c r="G169" s="76">
        <f t="shared" si="39"/>
        <v>61</v>
      </c>
      <c r="H169" s="76">
        <f t="shared" si="39"/>
        <v>9</v>
      </c>
      <c r="I169" s="47">
        <f t="shared" si="39"/>
        <v>185</v>
      </c>
      <c r="J169" s="146">
        <f t="shared" si="39"/>
        <v>279947</v>
      </c>
      <c r="K169" s="77">
        <f t="shared" si="39"/>
        <v>273969</v>
      </c>
      <c r="L169" s="77">
        <f t="shared" si="39"/>
        <v>4631362</v>
      </c>
      <c r="M169" s="50"/>
      <c r="N169" s="57"/>
      <c r="O169" s="371"/>
      <c r="P169" s="391"/>
    </row>
    <row r="170" spans="1:16" x14ac:dyDescent="0.2">
      <c r="A170" s="385"/>
      <c r="B170" s="386"/>
      <c r="C170" s="343">
        <f>C168-365</f>
        <v>37357</v>
      </c>
      <c r="D170" s="263">
        <f>'2002'!D168</f>
        <v>62</v>
      </c>
      <c r="E170" s="242">
        <f>'2002'!E168</f>
        <v>34</v>
      </c>
      <c r="F170" s="242">
        <f>'2002'!F168</f>
        <v>18</v>
      </c>
      <c r="G170" s="242">
        <f>'2002'!G168</f>
        <v>58</v>
      </c>
      <c r="H170" s="242">
        <f>'2002'!H168</f>
        <v>13</v>
      </c>
      <c r="I170" s="55">
        <f>'2002'!I168</f>
        <v>185</v>
      </c>
      <c r="J170" s="222">
        <f>'2002'!J168</f>
        <v>280980</v>
      </c>
      <c r="K170" s="223">
        <f>'2002'!K168</f>
        <v>330895</v>
      </c>
      <c r="L170" s="223">
        <f>'2002'!L168</f>
        <v>5766665</v>
      </c>
      <c r="M170" s="57"/>
      <c r="N170" s="371"/>
      <c r="O170" s="371"/>
      <c r="P170" s="391"/>
    </row>
    <row r="171" spans="1:16" ht="18.75" customHeight="1" x14ac:dyDescent="0.2">
      <c r="A171" s="387" t="s">
        <v>136</v>
      </c>
      <c r="B171" s="388"/>
      <c r="C171" s="388"/>
      <c r="D171" s="389"/>
      <c r="E171" s="389"/>
      <c r="F171" s="389"/>
      <c r="G171" s="390"/>
      <c r="H171" s="389"/>
      <c r="I171" s="389"/>
      <c r="J171" s="390"/>
      <c r="K171" s="390"/>
      <c r="L171" s="390"/>
      <c r="M171" s="390"/>
      <c r="N171" s="371">
        <f>N142</f>
        <v>5779</v>
      </c>
      <c r="O171" s="371">
        <f>O142</f>
        <v>4998</v>
      </c>
      <c r="P171" s="391"/>
    </row>
    <row r="172" spans="1:16" ht="13.5" thickBot="1" x14ac:dyDescent="0.25">
      <c r="A172" s="392" t="s">
        <v>34</v>
      </c>
      <c r="B172" s="348"/>
      <c r="C172" s="388"/>
      <c r="D172" s="393"/>
      <c r="E172" s="393"/>
      <c r="F172" s="393"/>
      <c r="G172" s="393"/>
      <c r="H172" s="393"/>
      <c r="I172" s="393"/>
      <c r="J172" s="393"/>
      <c r="K172" s="393"/>
      <c r="L172" s="334"/>
      <c r="M172" s="334"/>
      <c r="N172" s="394"/>
      <c r="O172" s="394"/>
      <c r="P172" s="395"/>
    </row>
    <row r="173" spans="1:16" ht="13.5" thickTop="1" x14ac:dyDescent="0.2">
      <c r="A173" s="396" t="s">
        <v>32</v>
      </c>
      <c r="B173" s="348"/>
      <c r="C173" s="388"/>
      <c r="D173" s="393"/>
      <c r="E173" s="393"/>
      <c r="F173" s="393"/>
      <c r="G173" s="393"/>
      <c r="H173" s="393"/>
      <c r="I173" s="393"/>
      <c r="J173" s="393"/>
      <c r="K173" s="393"/>
      <c r="L173" s="334"/>
      <c r="M173" s="334"/>
      <c r="N173" s="397" t="s">
        <v>29</v>
      </c>
      <c r="O173" s="397" t="s">
        <v>30</v>
      </c>
      <c r="P173" s="359"/>
    </row>
    <row r="174" spans="1:16" ht="18.75" customHeight="1" thickBot="1" x14ac:dyDescent="0.25">
      <c r="A174" s="398" t="s">
        <v>33</v>
      </c>
      <c r="B174" s="399"/>
      <c r="C174" s="400"/>
      <c r="D174" s="401"/>
      <c r="E174" s="401"/>
      <c r="F174" s="401"/>
      <c r="G174" s="401"/>
      <c r="H174" s="402"/>
      <c r="I174" s="402"/>
      <c r="J174" s="403"/>
      <c r="K174" s="403"/>
      <c r="L174" s="404" t="s">
        <v>31</v>
      </c>
      <c r="M174" s="404"/>
      <c r="N174" s="405">
        <f>N168+N171</f>
        <v>589427.05700000003</v>
      </c>
      <c r="O174" s="405">
        <f>O168+O171</f>
        <v>622202.25400000066</v>
      </c>
      <c r="P174" s="406"/>
    </row>
    <row r="175" spans="1:16" ht="18.75" customHeight="1" x14ac:dyDescent="0.3">
      <c r="A175" s="328">
        <f>A146+31</f>
        <v>37753</v>
      </c>
      <c r="B175" s="328"/>
      <c r="C175" s="328"/>
      <c r="D175" s="351" t="s">
        <v>0</v>
      </c>
      <c r="E175" s="352"/>
      <c r="F175" s="352"/>
      <c r="G175" s="352"/>
      <c r="H175" s="352"/>
      <c r="I175" s="352"/>
      <c r="J175" s="353" t="s">
        <v>1</v>
      </c>
      <c r="K175" s="352"/>
      <c r="L175" s="352"/>
      <c r="M175" s="352"/>
      <c r="N175" s="353" t="s">
        <v>2</v>
      </c>
      <c r="O175" s="352"/>
      <c r="P175" s="354"/>
    </row>
    <row r="176" spans="1:16" ht="18.75" customHeight="1" x14ac:dyDescent="0.2">
      <c r="A176" s="329" t="s">
        <v>3</v>
      </c>
      <c r="B176" s="330"/>
      <c r="C176" s="331"/>
      <c r="D176" s="355"/>
      <c r="E176" s="356"/>
      <c r="F176" s="356"/>
      <c r="G176" s="356"/>
      <c r="H176" s="357" t="s">
        <v>61</v>
      </c>
      <c r="I176" s="357" t="s">
        <v>63</v>
      </c>
      <c r="J176" s="358" t="s">
        <v>9</v>
      </c>
      <c r="K176" s="357" t="s">
        <v>11</v>
      </c>
      <c r="L176" s="357" t="s">
        <v>10</v>
      </c>
      <c r="M176" s="357"/>
      <c r="N176" s="358" t="s">
        <v>9</v>
      </c>
      <c r="O176" s="357" t="s">
        <v>11</v>
      </c>
      <c r="P176" s="359"/>
    </row>
    <row r="177" spans="1:19" x14ac:dyDescent="0.2">
      <c r="A177" s="332" t="s">
        <v>121</v>
      </c>
      <c r="B177" s="330"/>
      <c r="C177" s="331"/>
      <c r="D177" s="360" t="s">
        <v>57</v>
      </c>
      <c r="E177" s="361" t="s">
        <v>59</v>
      </c>
      <c r="F177" s="361" t="s">
        <v>58</v>
      </c>
      <c r="G177" s="361" t="s">
        <v>60</v>
      </c>
      <c r="H177" s="361" t="s">
        <v>62</v>
      </c>
      <c r="I177" s="361" t="s">
        <v>64</v>
      </c>
      <c r="J177" s="362" t="s">
        <v>18</v>
      </c>
      <c r="K177" s="363" t="s">
        <v>19</v>
      </c>
      <c r="L177" s="363" t="s">
        <v>18</v>
      </c>
      <c r="M177" s="363"/>
      <c r="N177" s="362" t="s">
        <v>21</v>
      </c>
      <c r="O177" s="363" t="s">
        <v>22</v>
      </c>
      <c r="P177" s="364"/>
    </row>
    <row r="178" spans="1:19" ht="18.75" customHeight="1" x14ac:dyDescent="0.2">
      <c r="A178" s="333" t="s">
        <v>105</v>
      </c>
      <c r="B178" s="334"/>
      <c r="C178" s="335"/>
      <c r="D178" s="45">
        <v>1</v>
      </c>
      <c r="E178" s="46">
        <v>0</v>
      </c>
      <c r="F178" s="46">
        <v>1</v>
      </c>
      <c r="G178" s="46">
        <v>0</v>
      </c>
      <c r="H178" s="46">
        <v>0</v>
      </c>
      <c r="I178" s="145">
        <f t="shared" ref="I178:I186" si="40">SUM(D178:H178)</f>
        <v>2</v>
      </c>
      <c r="J178" s="48">
        <v>584</v>
      </c>
      <c r="K178" s="48">
        <v>54</v>
      </c>
      <c r="L178" s="48">
        <v>88456</v>
      </c>
      <c r="M178" s="49"/>
      <c r="N178" s="50">
        <f t="shared" ref="N178:N186" si="41">N149+(J178/1000)</f>
        <v>18471.663000000004</v>
      </c>
      <c r="O178" s="50">
        <f t="shared" ref="O178:O186" si="42">O149+(K178/1000)</f>
        <v>1826.9960000000003</v>
      </c>
      <c r="P178" s="2"/>
    </row>
    <row r="179" spans="1:19" x14ac:dyDescent="0.2">
      <c r="A179" s="333" t="s">
        <v>135</v>
      </c>
      <c r="B179" s="334"/>
      <c r="C179" s="336"/>
      <c r="D179" s="45">
        <v>0</v>
      </c>
      <c r="E179" s="46">
        <v>0</v>
      </c>
      <c r="F179" s="46">
        <v>0</v>
      </c>
      <c r="G179" s="46">
        <v>1</v>
      </c>
      <c r="H179" s="46">
        <v>0</v>
      </c>
      <c r="I179" s="47">
        <f t="shared" si="40"/>
        <v>1</v>
      </c>
      <c r="J179" s="48">
        <v>0</v>
      </c>
      <c r="K179" s="48">
        <v>0</v>
      </c>
      <c r="L179" s="48">
        <v>0</v>
      </c>
      <c r="M179" s="52"/>
      <c r="N179" s="50">
        <f t="shared" si="41"/>
        <v>11598</v>
      </c>
      <c r="O179" s="50">
        <f t="shared" si="42"/>
        <v>982</v>
      </c>
      <c r="P179" s="3"/>
    </row>
    <row r="180" spans="1:19" x14ac:dyDescent="0.2">
      <c r="A180" s="333" t="s">
        <v>106</v>
      </c>
      <c r="B180" s="334"/>
      <c r="C180" s="335"/>
      <c r="D180" s="45">
        <v>4</v>
      </c>
      <c r="E180" s="46">
        <v>0</v>
      </c>
      <c r="F180" s="46">
        <v>2</v>
      </c>
      <c r="G180" s="46">
        <v>0</v>
      </c>
      <c r="H180" s="46">
        <v>3</v>
      </c>
      <c r="I180" s="47">
        <f t="shared" si="40"/>
        <v>9</v>
      </c>
      <c r="J180" s="48">
        <v>25723</v>
      </c>
      <c r="K180" s="48">
        <v>2279</v>
      </c>
      <c r="L180" s="48">
        <v>413863</v>
      </c>
      <c r="M180" s="52"/>
      <c r="N180" s="50">
        <f t="shared" si="41"/>
        <v>45870.839</v>
      </c>
      <c r="O180" s="50">
        <f t="shared" si="42"/>
        <v>3635.0540000000019</v>
      </c>
      <c r="P180" s="3"/>
    </row>
    <row r="181" spans="1:19" x14ac:dyDescent="0.2">
      <c r="A181" s="333" t="s">
        <v>117</v>
      </c>
      <c r="B181" s="334"/>
      <c r="C181" s="335"/>
      <c r="D181" s="45">
        <v>1</v>
      </c>
      <c r="E181" s="46">
        <v>0</v>
      </c>
      <c r="F181" s="46">
        <v>0</v>
      </c>
      <c r="G181" s="46">
        <v>0</v>
      </c>
      <c r="H181" s="46">
        <v>0</v>
      </c>
      <c r="I181" s="47">
        <f t="shared" si="40"/>
        <v>1</v>
      </c>
      <c r="J181" s="48">
        <v>14</v>
      </c>
      <c r="K181" s="48">
        <v>0</v>
      </c>
      <c r="L181" s="48">
        <v>0</v>
      </c>
      <c r="M181" s="52"/>
      <c r="N181" s="50">
        <f t="shared" si="41"/>
        <v>291.01400000000001</v>
      </c>
      <c r="O181" s="50">
        <f t="shared" si="42"/>
        <v>0</v>
      </c>
      <c r="P181" s="3"/>
    </row>
    <row r="182" spans="1:19" x14ac:dyDescent="0.2">
      <c r="A182" s="333" t="s">
        <v>107</v>
      </c>
      <c r="B182" s="334"/>
      <c r="C182" s="335"/>
      <c r="D182" s="45">
        <v>3</v>
      </c>
      <c r="E182" s="46">
        <v>0</v>
      </c>
      <c r="F182" s="46">
        <v>2</v>
      </c>
      <c r="G182" s="46">
        <v>1</v>
      </c>
      <c r="H182" s="46">
        <v>3</v>
      </c>
      <c r="I182" s="47">
        <f t="shared" si="40"/>
        <v>9</v>
      </c>
      <c r="J182" s="48">
        <v>10507</v>
      </c>
      <c r="K182" s="48">
        <v>1168</v>
      </c>
      <c r="L182" s="48">
        <v>170000</v>
      </c>
      <c r="M182" s="52"/>
      <c r="N182" s="50">
        <f t="shared" si="41"/>
        <v>12263.638999999999</v>
      </c>
      <c r="O182" s="50">
        <f t="shared" si="42"/>
        <v>1037.0149999999994</v>
      </c>
      <c r="P182" s="3"/>
      <c r="R182" s="264"/>
    </row>
    <row r="183" spans="1:19" x14ac:dyDescent="0.2">
      <c r="A183" s="333" t="s">
        <v>108</v>
      </c>
      <c r="B183" s="334"/>
      <c r="C183" s="335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0"/>
        <v>2</v>
      </c>
      <c r="J183" s="48">
        <v>637</v>
      </c>
      <c r="K183" s="48">
        <v>78</v>
      </c>
      <c r="L183" s="48">
        <v>43726</v>
      </c>
      <c r="M183" s="52"/>
      <c r="N183" s="50">
        <f t="shared" si="41"/>
        <v>5770.5450000000001</v>
      </c>
      <c r="O183" s="50">
        <f t="shared" si="42"/>
        <v>596.36699999999996</v>
      </c>
      <c r="P183" s="3"/>
      <c r="R183" s="264"/>
    </row>
    <row r="184" spans="1:19" x14ac:dyDescent="0.2">
      <c r="A184" s="333" t="s">
        <v>109</v>
      </c>
      <c r="B184" s="334"/>
      <c r="C184" s="335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0"/>
        <v>2</v>
      </c>
      <c r="J184" s="48">
        <v>0</v>
      </c>
      <c r="K184" s="48">
        <v>0</v>
      </c>
      <c r="L184" s="48">
        <v>0</v>
      </c>
      <c r="M184" s="52"/>
      <c r="N184" s="50">
        <f t="shared" si="41"/>
        <v>1518.1</v>
      </c>
      <c r="O184" s="50">
        <f t="shared" si="42"/>
        <v>10</v>
      </c>
      <c r="P184" s="3"/>
      <c r="R184" s="264"/>
    </row>
    <row r="185" spans="1:19" x14ac:dyDescent="0.2">
      <c r="A185" s="333" t="s">
        <v>110</v>
      </c>
      <c r="B185" s="334"/>
      <c r="C185" s="335"/>
      <c r="D185" s="45">
        <v>6</v>
      </c>
      <c r="E185" s="46">
        <v>0</v>
      </c>
      <c r="F185" s="46">
        <v>1</v>
      </c>
      <c r="G185" s="46">
        <v>0</v>
      </c>
      <c r="H185" s="46">
        <v>3</v>
      </c>
      <c r="I185" s="47">
        <f t="shared" si="40"/>
        <v>10</v>
      </c>
      <c r="J185" s="48">
        <v>38729</v>
      </c>
      <c r="K185" s="48">
        <v>5020</v>
      </c>
      <c r="L185" s="48">
        <v>388106</v>
      </c>
      <c r="M185" s="52"/>
      <c r="N185" s="50">
        <f t="shared" si="41"/>
        <v>15871.100000000004</v>
      </c>
      <c r="O185" s="50">
        <f t="shared" si="42"/>
        <v>1920.6790000000001</v>
      </c>
      <c r="P185" s="3"/>
    </row>
    <row r="186" spans="1:19" x14ac:dyDescent="0.2">
      <c r="A186" s="333" t="s">
        <v>111</v>
      </c>
      <c r="B186" s="334"/>
      <c r="C186" s="337"/>
      <c r="D186" s="45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0"/>
        <v>4</v>
      </c>
      <c r="J186" s="48">
        <v>3723</v>
      </c>
      <c r="K186" s="56">
        <v>0</v>
      </c>
      <c r="L186" s="56">
        <v>8382</v>
      </c>
      <c r="M186" s="57"/>
      <c r="N186" s="220">
        <f t="shared" si="41"/>
        <v>1282.7670000000003</v>
      </c>
      <c r="O186" s="50">
        <f t="shared" si="42"/>
        <v>0.29799999999999999</v>
      </c>
      <c r="P186" s="4"/>
    </row>
    <row r="187" spans="1:19" ht="18.75" customHeight="1" x14ac:dyDescent="0.2">
      <c r="A187" s="338"/>
      <c r="B187" s="334"/>
      <c r="C187" s="339">
        <f>A175</f>
        <v>37753</v>
      </c>
      <c r="D187" s="365">
        <f t="shared" ref="D187:L187" si="43">SUM(D178:D186)</f>
        <v>18</v>
      </c>
      <c r="E187" s="366">
        <f t="shared" si="43"/>
        <v>0</v>
      </c>
      <c r="F187" s="366">
        <f t="shared" si="43"/>
        <v>8</v>
      </c>
      <c r="G187" s="366">
        <f t="shared" si="43"/>
        <v>5</v>
      </c>
      <c r="H187" s="366">
        <f t="shared" si="43"/>
        <v>9</v>
      </c>
      <c r="I187" s="367">
        <f t="shared" si="43"/>
        <v>40</v>
      </c>
      <c r="J187" s="368">
        <f t="shared" si="43"/>
        <v>79917</v>
      </c>
      <c r="K187" s="369">
        <f t="shared" si="43"/>
        <v>8599</v>
      </c>
      <c r="L187" s="370">
        <f t="shared" si="43"/>
        <v>1112533</v>
      </c>
      <c r="M187" s="371"/>
      <c r="N187" s="371">
        <f>SUM(N178:N186)</f>
        <v>112937.66700000002</v>
      </c>
      <c r="O187" s="380">
        <f>SUM(O178:O186)</f>
        <v>10008.409000000001</v>
      </c>
      <c r="P187" s="381"/>
      <c r="S187" s="265"/>
    </row>
    <row r="188" spans="1:19" x14ac:dyDescent="0.2">
      <c r="A188" s="338"/>
      <c r="B188" s="334" t="s">
        <v>27</v>
      </c>
      <c r="C188" s="340">
        <f>C198</f>
        <v>37722</v>
      </c>
      <c r="D188" s="372">
        <f t="shared" ref="D188:L188" si="44">D158</f>
        <v>19</v>
      </c>
      <c r="E188" s="373">
        <f t="shared" si="44"/>
        <v>0</v>
      </c>
      <c r="F188" s="373">
        <f t="shared" si="44"/>
        <v>8</v>
      </c>
      <c r="G188" s="373">
        <f t="shared" si="44"/>
        <v>4</v>
      </c>
      <c r="H188" s="373">
        <f t="shared" si="44"/>
        <v>8</v>
      </c>
      <c r="I188" s="373">
        <f t="shared" si="44"/>
        <v>39</v>
      </c>
      <c r="J188" s="374">
        <f t="shared" si="44"/>
        <v>87270</v>
      </c>
      <c r="K188" s="370">
        <f t="shared" si="44"/>
        <v>9187</v>
      </c>
      <c r="L188" s="370">
        <f t="shared" si="44"/>
        <v>1169468</v>
      </c>
      <c r="M188" s="371"/>
      <c r="N188" s="379"/>
      <c r="O188" s="255"/>
      <c r="P188" s="3"/>
    </row>
    <row r="189" spans="1:19" x14ac:dyDescent="0.2">
      <c r="A189" s="341"/>
      <c r="B189" s="342"/>
      <c r="C189" s="343">
        <f>C199</f>
        <v>37388</v>
      </c>
      <c r="D189" s="375">
        <f>'2002'!D187</f>
        <v>19</v>
      </c>
      <c r="E189" s="376">
        <f>'2002'!E187</f>
        <v>0</v>
      </c>
      <c r="F189" s="376">
        <f>'2002'!F187</f>
        <v>8</v>
      </c>
      <c r="G189" s="376">
        <f>'2002'!G187</f>
        <v>4</v>
      </c>
      <c r="H189" s="376">
        <f>'2002'!H187</f>
        <v>12</v>
      </c>
      <c r="I189" s="373">
        <f>'2002'!I187</f>
        <v>43</v>
      </c>
      <c r="J189" s="377">
        <f>'2002'!J187</f>
        <v>95684</v>
      </c>
      <c r="K189" s="378">
        <f>'2002'!K187</f>
        <v>10499</v>
      </c>
      <c r="L189" s="378">
        <f>'2002'!L187</f>
        <v>1042974</v>
      </c>
      <c r="M189" s="379"/>
      <c r="N189" s="83"/>
      <c r="O189" s="50"/>
      <c r="P189" s="3"/>
    </row>
    <row r="190" spans="1:19" ht="18.75" customHeight="1" x14ac:dyDescent="0.2">
      <c r="A190" s="344" t="s">
        <v>23</v>
      </c>
      <c r="B190" s="345"/>
      <c r="C190" s="346"/>
      <c r="D190" s="75"/>
      <c r="E190" s="76"/>
      <c r="F190" s="76"/>
      <c r="G190" s="76"/>
      <c r="H190" s="76"/>
      <c r="I190" s="145"/>
      <c r="J190" s="146"/>
      <c r="K190" s="77"/>
      <c r="L190" s="256"/>
      <c r="M190" s="50"/>
      <c r="N190" s="50"/>
      <c r="O190" s="50"/>
      <c r="P190" s="3"/>
    </row>
    <row r="191" spans="1:19" x14ac:dyDescent="0.2">
      <c r="A191" s="347" t="s">
        <v>112</v>
      </c>
      <c r="B191" s="348"/>
      <c r="C191" s="349"/>
      <c r="D191" s="45">
        <v>28</v>
      </c>
      <c r="E191" s="46">
        <v>34</v>
      </c>
      <c r="F191" s="46">
        <v>8</v>
      </c>
      <c r="G191" s="46">
        <v>48</v>
      </c>
      <c r="H191" s="46">
        <v>0</v>
      </c>
      <c r="I191" s="47">
        <f>SUM(D191:H191)</f>
        <v>118</v>
      </c>
      <c r="J191" s="230">
        <v>178950</v>
      </c>
      <c r="K191" s="82">
        <v>278514</v>
      </c>
      <c r="L191" s="82">
        <v>3302988</v>
      </c>
      <c r="M191" s="50"/>
      <c r="N191" s="50">
        <f t="shared" ref="N191:O193" si="45">N162+(J191/1000)</f>
        <v>412393.54200000013</v>
      </c>
      <c r="O191" s="50">
        <f t="shared" si="45"/>
        <v>546477.73700000055</v>
      </c>
      <c r="P191" s="3"/>
    </row>
    <row r="192" spans="1:19" x14ac:dyDescent="0.2">
      <c r="A192" s="347" t="s">
        <v>113</v>
      </c>
      <c r="B192" s="348"/>
      <c r="C192" s="349"/>
      <c r="D192" s="45">
        <v>0</v>
      </c>
      <c r="E192" s="46">
        <v>10</v>
      </c>
      <c r="F192" s="46">
        <v>2</v>
      </c>
      <c r="G192" s="46">
        <v>12</v>
      </c>
      <c r="H192" s="46">
        <v>1</v>
      </c>
      <c r="I192" s="47">
        <f>SUM(D192:H192)</f>
        <v>25</v>
      </c>
      <c r="J192" s="230">
        <v>0</v>
      </c>
      <c r="K192" s="82">
        <v>0</v>
      </c>
      <c r="L192" s="82">
        <v>0</v>
      </c>
      <c r="M192" s="50"/>
      <c r="N192" s="50">
        <f t="shared" si="45"/>
        <v>58135.527999999991</v>
      </c>
      <c r="O192" s="50">
        <f t="shared" si="45"/>
        <v>60843.037000000004</v>
      </c>
      <c r="P192" s="3"/>
    </row>
    <row r="193" spans="1:16" x14ac:dyDescent="0.2">
      <c r="A193" s="347" t="s">
        <v>116</v>
      </c>
      <c r="B193" s="348"/>
      <c r="C193" s="350"/>
      <c r="D193" s="45">
        <v>2</v>
      </c>
      <c r="E193" s="46">
        <v>0</v>
      </c>
      <c r="F193" s="46">
        <v>1</v>
      </c>
      <c r="G193" s="46">
        <v>0</v>
      </c>
      <c r="H193" s="46">
        <v>0</v>
      </c>
      <c r="I193" s="55">
        <f>SUM(D193:H193)</f>
        <v>3</v>
      </c>
      <c r="J193" s="231">
        <v>0</v>
      </c>
      <c r="K193" s="219">
        <v>0</v>
      </c>
      <c r="L193" s="219">
        <v>309</v>
      </c>
      <c r="M193" s="147"/>
      <c r="N193" s="147">
        <f t="shared" si="45"/>
        <v>440.18699999999995</v>
      </c>
      <c r="O193" s="50">
        <f t="shared" si="45"/>
        <v>162.18400000000008</v>
      </c>
      <c r="P193" s="4"/>
    </row>
    <row r="194" spans="1:16" ht="18.75" customHeight="1" x14ac:dyDescent="0.2">
      <c r="A194" s="338"/>
      <c r="B194" s="334"/>
      <c r="C194" s="339">
        <f>A175</f>
        <v>37753</v>
      </c>
      <c r="D194" s="365">
        <f t="shared" ref="D194:L194" si="46">SUM(D191:D193)</f>
        <v>30</v>
      </c>
      <c r="E194" s="366">
        <f t="shared" si="46"/>
        <v>44</v>
      </c>
      <c r="F194" s="366">
        <f t="shared" si="46"/>
        <v>11</v>
      </c>
      <c r="G194" s="366">
        <f t="shared" si="46"/>
        <v>60</v>
      </c>
      <c r="H194" s="366">
        <f t="shared" si="46"/>
        <v>1</v>
      </c>
      <c r="I194" s="367">
        <f t="shared" si="46"/>
        <v>146</v>
      </c>
      <c r="J194" s="368">
        <f t="shared" si="46"/>
        <v>178950</v>
      </c>
      <c r="K194" s="369">
        <f t="shared" si="46"/>
        <v>278514</v>
      </c>
      <c r="L194" s="370">
        <f t="shared" si="46"/>
        <v>3303297</v>
      </c>
      <c r="M194" s="371"/>
      <c r="N194" s="371">
        <f>SUM(N191:N193)</f>
        <v>470969.2570000001</v>
      </c>
      <c r="O194" s="380">
        <f>SUM(O191:O193)</f>
        <v>607482.95800000057</v>
      </c>
      <c r="P194" s="381"/>
    </row>
    <row r="195" spans="1:16" x14ac:dyDescent="0.2">
      <c r="A195" s="338"/>
      <c r="B195" s="334" t="s">
        <v>27</v>
      </c>
      <c r="C195" s="340">
        <f>C198</f>
        <v>37722</v>
      </c>
      <c r="D195" s="372">
        <f t="shared" ref="D195:L195" si="47">D165</f>
        <v>30</v>
      </c>
      <c r="E195" s="373">
        <f t="shared" si="47"/>
        <v>44</v>
      </c>
      <c r="F195" s="373">
        <f t="shared" si="47"/>
        <v>11</v>
      </c>
      <c r="G195" s="373">
        <f t="shared" si="47"/>
        <v>60</v>
      </c>
      <c r="H195" s="373">
        <f t="shared" si="47"/>
        <v>1</v>
      </c>
      <c r="I195" s="373">
        <f t="shared" si="47"/>
        <v>146</v>
      </c>
      <c r="J195" s="374">
        <f t="shared" si="47"/>
        <v>173091</v>
      </c>
      <c r="K195" s="370">
        <f t="shared" si="47"/>
        <v>257489</v>
      </c>
      <c r="L195" s="370">
        <f t="shared" si="47"/>
        <v>3196733</v>
      </c>
      <c r="M195" s="371"/>
      <c r="N195" s="379"/>
      <c r="O195" s="255"/>
      <c r="P195" s="3"/>
    </row>
    <row r="196" spans="1:16" x14ac:dyDescent="0.2">
      <c r="A196" s="341"/>
      <c r="B196" s="342"/>
      <c r="C196" s="343">
        <f>C199</f>
        <v>37388</v>
      </c>
      <c r="D196" s="375">
        <f>'2002'!D194</f>
        <v>51</v>
      </c>
      <c r="E196" s="376">
        <f>'2002'!E194</f>
        <v>44</v>
      </c>
      <c r="F196" s="376">
        <f>'2002'!F194</f>
        <v>11</v>
      </c>
      <c r="G196" s="376">
        <f>'2002'!G194</f>
        <v>40</v>
      </c>
      <c r="H196" s="376">
        <f>'2002'!H194</f>
        <v>1</v>
      </c>
      <c r="I196" s="373">
        <f>'2002'!I194</f>
        <v>147</v>
      </c>
      <c r="J196" s="377">
        <f>'2002'!J194</f>
        <v>208980</v>
      </c>
      <c r="K196" s="378">
        <f>'2002'!K194</f>
        <v>325360</v>
      </c>
      <c r="L196" s="378">
        <f>'2002'!L194</f>
        <v>5255193</v>
      </c>
      <c r="M196" s="379"/>
      <c r="N196" s="83"/>
      <c r="O196" s="50"/>
      <c r="P196" s="3"/>
    </row>
    <row r="197" spans="1:16" ht="18.75" customHeight="1" x14ac:dyDescent="0.2">
      <c r="A197" s="382"/>
      <c r="B197" s="383"/>
      <c r="C197" s="339">
        <f>A175</f>
        <v>37753</v>
      </c>
      <c r="D197" s="228">
        <f t="shared" ref="D197:L197" si="48">D187+D194</f>
        <v>48</v>
      </c>
      <c r="E197" s="259">
        <f t="shared" si="48"/>
        <v>44</v>
      </c>
      <c r="F197" s="259">
        <f t="shared" si="48"/>
        <v>19</v>
      </c>
      <c r="G197" s="259">
        <f t="shared" si="48"/>
        <v>65</v>
      </c>
      <c r="H197" s="259">
        <f t="shared" si="48"/>
        <v>10</v>
      </c>
      <c r="I197" s="145">
        <f t="shared" si="48"/>
        <v>186</v>
      </c>
      <c r="J197" s="260">
        <f t="shared" si="48"/>
        <v>258867</v>
      </c>
      <c r="K197" s="256">
        <f t="shared" si="48"/>
        <v>287113</v>
      </c>
      <c r="L197" s="256">
        <f t="shared" si="48"/>
        <v>4415830</v>
      </c>
      <c r="M197" s="50"/>
      <c r="N197" s="50">
        <f>N187+N194</f>
        <v>583906.92400000012</v>
      </c>
      <c r="O197" s="147">
        <f>O187+O194</f>
        <v>617491.36700000055</v>
      </c>
      <c r="P197" s="4"/>
    </row>
    <row r="198" spans="1:16" x14ac:dyDescent="0.2">
      <c r="A198" s="384" t="s">
        <v>56</v>
      </c>
      <c r="B198" s="330"/>
      <c r="C198" s="340">
        <f>A146</f>
        <v>37722</v>
      </c>
      <c r="D198" s="75">
        <f t="shared" ref="D198:L198" si="49">D188+D195</f>
        <v>49</v>
      </c>
      <c r="E198" s="76">
        <f t="shared" si="49"/>
        <v>44</v>
      </c>
      <c r="F198" s="76">
        <f t="shared" si="49"/>
        <v>19</v>
      </c>
      <c r="G198" s="76">
        <f t="shared" si="49"/>
        <v>64</v>
      </c>
      <c r="H198" s="76">
        <f t="shared" si="49"/>
        <v>9</v>
      </c>
      <c r="I198" s="47">
        <f t="shared" si="49"/>
        <v>185</v>
      </c>
      <c r="J198" s="146">
        <f t="shared" si="49"/>
        <v>260361</v>
      </c>
      <c r="K198" s="77">
        <f t="shared" si="49"/>
        <v>266676</v>
      </c>
      <c r="L198" s="77">
        <f t="shared" si="49"/>
        <v>4366201</v>
      </c>
      <c r="M198" s="50"/>
      <c r="N198" s="57"/>
      <c r="O198" s="371"/>
      <c r="P198" s="391"/>
    </row>
    <row r="199" spans="1:16" x14ac:dyDescent="0.2">
      <c r="A199" s="385"/>
      <c r="B199" s="386"/>
      <c r="C199" s="343">
        <f>C197-365</f>
        <v>37388</v>
      </c>
      <c r="D199" s="263">
        <f>'2002'!D197</f>
        <v>70</v>
      </c>
      <c r="E199" s="242">
        <f>'2002'!E197</f>
        <v>44</v>
      </c>
      <c r="F199" s="242">
        <f>'2002'!F197</f>
        <v>19</v>
      </c>
      <c r="G199" s="242">
        <f>'2002'!G197</f>
        <v>44</v>
      </c>
      <c r="H199" s="242">
        <f>'2002'!H197</f>
        <v>13</v>
      </c>
      <c r="I199" s="55">
        <f>'2002'!I197</f>
        <v>190</v>
      </c>
      <c r="J199" s="222">
        <f>'2002'!J197</f>
        <v>304664</v>
      </c>
      <c r="K199" s="223">
        <f>'2002'!K197</f>
        <v>335859</v>
      </c>
      <c r="L199" s="223">
        <f>'2002'!L197</f>
        <v>6298167</v>
      </c>
      <c r="M199" s="57"/>
      <c r="N199" s="371"/>
      <c r="O199" s="371"/>
      <c r="P199" s="391"/>
    </row>
    <row r="200" spans="1:16" ht="18.75" customHeight="1" x14ac:dyDescent="0.2">
      <c r="A200" s="387" t="s">
        <v>136</v>
      </c>
      <c r="B200" s="388"/>
      <c r="C200" s="388"/>
      <c r="D200" s="389"/>
      <c r="E200" s="389"/>
      <c r="F200" s="389"/>
      <c r="G200" s="390"/>
      <c r="H200" s="389"/>
      <c r="I200" s="389"/>
      <c r="J200" s="390"/>
      <c r="K200" s="390"/>
      <c r="L200" s="390"/>
      <c r="M200" s="390"/>
      <c r="N200" s="371">
        <f>N171</f>
        <v>5779</v>
      </c>
      <c r="O200" s="371">
        <f>O171</f>
        <v>4998</v>
      </c>
      <c r="P200" s="391"/>
    </row>
    <row r="201" spans="1:16" ht="13.5" thickBot="1" x14ac:dyDescent="0.25">
      <c r="A201" s="392" t="s">
        <v>34</v>
      </c>
      <c r="B201" s="348"/>
      <c r="C201" s="388"/>
      <c r="D201" s="393"/>
      <c r="E201" s="393"/>
      <c r="F201" s="393"/>
      <c r="G201" s="393"/>
      <c r="H201" s="393"/>
      <c r="I201" s="393"/>
      <c r="J201" s="393"/>
      <c r="K201" s="393"/>
      <c r="L201" s="334"/>
      <c r="M201" s="334"/>
      <c r="N201" s="394"/>
      <c r="O201" s="394"/>
      <c r="P201" s="395"/>
    </row>
    <row r="202" spans="1:16" ht="13.5" thickTop="1" x14ac:dyDescent="0.2">
      <c r="A202" s="396" t="s">
        <v>32</v>
      </c>
      <c r="B202" s="348"/>
      <c r="C202" s="388"/>
      <c r="D202" s="393"/>
      <c r="E202" s="393"/>
      <c r="F202" s="393"/>
      <c r="G202" s="393"/>
      <c r="H202" s="393"/>
      <c r="I202" s="393"/>
      <c r="J202" s="393"/>
      <c r="K202" s="393"/>
      <c r="L202" s="334"/>
      <c r="M202" s="334"/>
      <c r="N202" s="397" t="s">
        <v>29</v>
      </c>
      <c r="O202" s="397" t="s">
        <v>30</v>
      </c>
      <c r="P202" s="359"/>
    </row>
    <row r="203" spans="1:16" ht="18.75" customHeight="1" thickBot="1" x14ac:dyDescent="0.25">
      <c r="A203" s="398" t="s">
        <v>33</v>
      </c>
      <c r="B203" s="399"/>
      <c r="C203" s="400"/>
      <c r="D203" s="401"/>
      <c r="E203" s="401"/>
      <c r="F203" s="401"/>
      <c r="G203" s="401"/>
      <c r="H203" s="402"/>
      <c r="I203" s="402"/>
      <c r="J203" s="403"/>
      <c r="K203" s="403"/>
      <c r="L203" s="404" t="s">
        <v>31</v>
      </c>
      <c r="M203" s="404"/>
      <c r="N203" s="405">
        <f>N197+N200</f>
        <v>589685.92400000012</v>
      </c>
      <c r="O203" s="405">
        <f>O197+O200</f>
        <v>622489.36700000055</v>
      </c>
      <c r="P203" s="406"/>
    </row>
    <row r="204" spans="1:16" ht="18.75" customHeight="1" x14ac:dyDescent="0.3">
      <c r="A204" s="328">
        <f>A175+31</f>
        <v>37784</v>
      </c>
      <c r="B204" s="328"/>
      <c r="C204" s="328"/>
      <c r="D204" s="351" t="s">
        <v>0</v>
      </c>
      <c r="E204" s="352"/>
      <c r="F204" s="352"/>
      <c r="G204" s="352"/>
      <c r="H204" s="352"/>
      <c r="I204" s="352"/>
      <c r="J204" s="353" t="s">
        <v>1</v>
      </c>
      <c r="K204" s="352"/>
      <c r="L204" s="352"/>
      <c r="M204" s="352"/>
      <c r="N204" s="353" t="s">
        <v>2</v>
      </c>
      <c r="O204" s="352"/>
      <c r="P204" s="354"/>
    </row>
    <row r="205" spans="1:16" ht="18.75" customHeight="1" x14ac:dyDescent="0.2">
      <c r="A205" s="329" t="s">
        <v>3</v>
      </c>
      <c r="B205" s="330"/>
      <c r="C205" s="331"/>
      <c r="D205" s="355"/>
      <c r="E205" s="356"/>
      <c r="F205" s="356"/>
      <c r="G205" s="356"/>
      <c r="H205" s="357" t="s">
        <v>61</v>
      </c>
      <c r="I205" s="357" t="s">
        <v>63</v>
      </c>
      <c r="J205" s="358" t="s">
        <v>9</v>
      </c>
      <c r="K205" s="357" t="s">
        <v>11</v>
      </c>
      <c r="L205" s="357" t="s">
        <v>10</v>
      </c>
      <c r="M205" s="357"/>
      <c r="N205" s="358" t="s">
        <v>9</v>
      </c>
      <c r="O205" s="357" t="s">
        <v>11</v>
      </c>
      <c r="P205" s="359"/>
    </row>
    <row r="206" spans="1:16" x14ac:dyDescent="0.2">
      <c r="A206" s="332" t="s">
        <v>121</v>
      </c>
      <c r="B206" s="330"/>
      <c r="C206" s="331"/>
      <c r="D206" s="360" t="s">
        <v>57</v>
      </c>
      <c r="E206" s="361" t="s">
        <v>59</v>
      </c>
      <c r="F206" s="361" t="s">
        <v>58</v>
      </c>
      <c r="G206" s="361" t="s">
        <v>60</v>
      </c>
      <c r="H206" s="361" t="s">
        <v>62</v>
      </c>
      <c r="I206" s="361" t="s">
        <v>64</v>
      </c>
      <c r="J206" s="362" t="s">
        <v>18</v>
      </c>
      <c r="K206" s="363" t="s">
        <v>19</v>
      </c>
      <c r="L206" s="363" t="s">
        <v>18</v>
      </c>
      <c r="M206" s="363"/>
      <c r="N206" s="362" t="s">
        <v>21</v>
      </c>
      <c r="O206" s="363" t="s">
        <v>22</v>
      </c>
      <c r="P206" s="364"/>
    </row>
    <row r="207" spans="1:16" ht="18.75" customHeight="1" x14ac:dyDescent="0.2">
      <c r="A207" s="333" t="s">
        <v>105</v>
      </c>
      <c r="B207" s="334"/>
      <c r="C207" s="335"/>
      <c r="D207" s="45">
        <v>1</v>
      </c>
      <c r="E207" s="46">
        <v>0</v>
      </c>
      <c r="F207" s="46">
        <v>1</v>
      </c>
      <c r="G207" s="46">
        <v>0</v>
      </c>
      <c r="H207" s="46">
        <v>0</v>
      </c>
      <c r="I207" s="145">
        <f t="shared" ref="I207:I215" si="50">SUM(D207:H207)</f>
        <v>2</v>
      </c>
      <c r="J207" s="48">
        <v>543</v>
      </c>
      <c r="K207" s="48">
        <v>50</v>
      </c>
      <c r="L207" s="48">
        <v>80206</v>
      </c>
      <c r="M207" s="49"/>
      <c r="N207" s="50">
        <f t="shared" ref="N207:N215" si="51">N178+(J207/1000)</f>
        <v>18472.206000000006</v>
      </c>
      <c r="O207" s="50">
        <f t="shared" ref="O207:O215" si="52">O178+(K207/1000)</f>
        <v>1827.0460000000003</v>
      </c>
      <c r="P207" s="2"/>
    </row>
    <row r="208" spans="1:16" x14ac:dyDescent="0.2">
      <c r="A208" s="333" t="s">
        <v>135</v>
      </c>
      <c r="B208" s="334"/>
      <c r="C208" s="336"/>
      <c r="D208" s="45">
        <v>0</v>
      </c>
      <c r="E208" s="46">
        <v>0</v>
      </c>
      <c r="F208" s="46">
        <v>0</v>
      </c>
      <c r="G208" s="46">
        <v>0</v>
      </c>
      <c r="H208" s="46">
        <v>0</v>
      </c>
      <c r="I208" s="47">
        <f t="shared" si="50"/>
        <v>0</v>
      </c>
      <c r="J208" s="48">
        <v>0</v>
      </c>
      <c r="K208" s="48">
        <v>0</v>
      </c>
      <c r="L208" s="48">
        <v>0</v>
      </c>
      <c r="M208" s="52"/>
      <c r="N208" s="50">
        <f t="shared" si="51"/>
        <v>11598</v>
      </c>
      <c r="O208" s="50">
        <f t="shared" si="52"/>
        <v>982</v>
      </c>
      <c r="P208" s="3"/>
    </row>
    <row r="209" spans="1:21" x14ac:dyDescent="0.2">
      <c r="A209" s="333" t="s">
        <v>106</v>
      </c>
      <c r="B209" s="334"/>
      <c r="C209" s="335"/>
      <c r="D209" s="45">
        <v>4</v>
      </c>
      <c r="E209" s="46">
        <v>0</v>
      </c>
      <c r="F209" s="46">
        <v>2</v>
      </c>
      <c r="G209" s="46">
        <v>0</v>
      </c>
      <c r="H209" s="46">
        <v>2</v>
      </c>
      <c r="I209" s="47">
        <f t="shared" si="50"/>
        <v>8</v>
      </c>
      <c r="J209" s="48">
        <v>26928</v>
      </c>
      <c r="K209" s="48">
        <v>2376</v>
      </c>
      <c r="L209" s="48">
        <v>437173</v>
      </c>
      <c r="M209" s="52"/>
      <c r="N209" s="50">
        <f t="shared" si="51"/>
        <v>45897.767</v>
      </c>
      <c r="O209" s="50">
        <f t="shared" si="52"/>
        <v>3637.4300000000021</v>
      </c>
      <c r="P209" s="3"/>
      <c r="S209" s="264"/>
    </row>
    <row r="210" spans="1:21" x14ac:dyDescent="0.2">
      <c r="A210" s="333" t="s">
        <v>117</v>
      </c>
      <c r="B210" s="334"/>
      <c r="C210" s="335"/>
      <c r="D210" s="45">
        <v>1</v>
      </c>
      <c r="E210" s="46">
        <v>0</v>
      </c>
      <c r="F210" s="46">
        <v>0</v>
      </c>
      <c r="G210" s="46">
        <v>0</v>
      </c>
      <c r="H210" s="46">
        <v>0</v>
      </c>
      <c r="I210" s="47">
        <f t="shared" si="50"/>
        <v>1</v>
      </c>
      <c r="J210" s="48">
        <v>159</v>
      </c>
      <c r="K210" s="48">
        <v>0</v>
      </c>
      <c r="L210" s="48">
        <v>0</v>
      </c>
      <c r="M210" s="52"/>
      <c r="N210" s="50">
        <f t="shared" si="51"/>
        <v>291.173</v>
      </c>
      <c r="O210" s="50">
        <f t="shared" si="52"/>
        <v>0</v>
      </c>
      <c r="P210" s="3"/>
    </row>
    <row r="211" spans="1:21" x14ac:dyDescent="0.2">
      <c r="A211" s="333" t="s">
        <v>107</v>
      </c>
      <c r="B211" s="334"/>
      <c r="C211" s="335"/>
      <c r="D211" s="45">
        <v>2</v>
      </c>
      <c r="E211" s="46">
        <v>0</v>
      </c>
      <c r="F211" s="46">
        <v>2</v>
      </c>
      <c r="G211" s="46">
        <v>2</v>
      </c>
      <c r="H211" s="46">
        <v>3</v>
      </c>
      <c r="I211" s="47">
        <f t="shared" si="50"/>
        <v>9</v>
      </c>
      <c r="J211" s="48">
        <v>8763</v>
      </c>
      <c r="K211" s="48">
        <v>1011</v>
      </c>
      <c r="L211" s="48">
        <v>177382</v>
      </c>
      <c r="M211" s="52"/>
      <c r="N211" s="50">
        <f t="shared" si="51"/>
        <v>12272.402</v>
      </c>
      <c r="O211" s="50">
        <f t="shared" si="52"/>
        <v>1038.0259999999994</v>
      </c>
      <c r="P211" s="3"/>
    </row>
    <row r="212" spans="1:21" x14ac:dyDescent="0.2">
      <c r="A212" s="333" t="s">
        <v>108</v>
      </c>
      <c r="B212" s="334"/>
      <c r="C212" s="335"/>
      <c r="D212" s="45">
        <v>0</v>
      </c>
      <c r="E212" s="46">
        <v>0</v>
      </c>
      <c r="F212" s="46">
        <v>0</v>
      </c>
      <c r="G212" s="46">
        <v>2</v>
      </c>
      <c r="H212" s="46">
        <v>0</v>
      </c>
      <c r="I212" s="47">
        <f t="shared" si="50"/>
        <v>2</v>
      </c>
      <c r="J212" s="48">
        <v>0</v>
      </c>
      <c r="K212" s="48">
        <v>0</v>
      </c>
      <c r="L212" s="48">
        <v>0</v>
      </c>
      <c r="M212" s="52"/>
      <c r="N212" s="50">
        <f t="shared" si="51"/>
        <v>5770.5450000000001</v>
      </c>
      <c r="O212" s="50">
        <f t="shared" si="52"/>
        <v>596.36699999999996</v>
      </c>
      <c r="P212" s="3"/>
    </row>
    <row r="213" spans="1:21" x14ac:dyDescent="0.2">
      <c r="A213" s="333" t="s">
        <v>109</v>
      </c>
      <c r="B213" s="334"/>
      <c r="C213" s="335"/>
      <c r="D213" s="45">
        <v>0</v>
      </c>
      <c r="E213" s="46">
        <v>0</v>
      </c>
      <c r="F213" s="46">
        <v>1</v>
      </c>
      <c r="G213" s="46">
        <v>1</v>
      </c>
      <c r="H213" s="46">
        <v>0</v>
      </c>
      <c r="I213" s="47">
        <f t="shared" si="50"/>
        <v>2</v>
      </c>
      <c r="J213" s="48">
        <v>0</v>
      </c>
      <c r="K213" s="48">
        <v>0</v>
      </c>
      <c r="L213" s="48">
        <v>0</v>
      </c>
      <c r="M213" s="52"/>
      <c r="N213" s="50">
        <f t="shared" si="51"/>
        <v>1518.1</v>
      </c>
      <c r="O213" s="50">
        <f t="shared" si="52"/>
        <v>10</v>
      </c>
      <c r="P213" s="3"/>
      <c r="S213" s="12"/>
    </row>
    <row r="214" spans="1:21" x14ac:dyDescent="0.2">
      <c r="A214" s="333" t="s">
        <v>110</v>
      </c>
      <c r="B214" s="334"/>
      <c r="C214" s="335"/>
      <c r="D214" s="45">
        <v>6</v>
      </c>
      <c r="E214" s="46">
        <v>0</v>
      </c>
      <c r="F214" s="46">
        <v>1</v>
      </c>
      <c r="G214" s="46">
        <v>0</v>
      </c>
      <c r="H214" s="46">
        <v>3</v>
      </c>
      <c r="I214" s="47">
        <f t="shared" si="50"/>
        <v>10</v>
      </c>
      <c r="J214" s="48">
        <v>46522</v>
      </c>
      <c r="K214" s="48">
        <v>5961</v>
      </c>
      <c r="L214" s="48">
        <v>418352</v>
      </c>
      <c r="M214" s="52"/>
      <c r="N214" s="50">
        <f t="shared" si="51"/>
        <v>15917.622000000005</v>
      </c>
      <c r="O214" s="50">
        <f t="shared" si="52"/>
        <v>1926.64</v>
      </c>
      <c r="P214" s="3"/>
    </row>
    <row r="215" spans="1:21" x14ac:dyDescent="0.2">
      <c r="A215" s="333" t="s">
        <v>111</v>
      </c>
      <c r="B215" s="334"/>
      <c r="C215" s="337"/>
      <c r="D215" s="45">
        <v>2</v>
      </c>
      <c r="E215" s="46">
        <v>0</v>
      </c>
      <c r="F215" s="46">
        <v>0</v>
      </c>
      <c r="G215" s="46">
        <v>2</v>
      </c>
      <c r="H215" s="46">
        <v>0</v>
      </c>
      <c r="I215" s="55">
        <f t="shared" si="50"/>
        <v>4</v>
      </c>
      <c r="J215" s="48">
        <v>3587</v>
      </c>
      <c r="K215" s="56">
        <v>0</v>
      </c>
      <c r="L215" s="56">
        <v>8273</v>
      </c>
      <c r="M215" s="57"/>
      <c r="N215" s="220">
        <f t="shared" si="51"/>
        <v>1286.3540000000003</v>
      </c>
      <c r="O215" s="50">
        <f t="shared" si="52"/>
        <v>0.29799999999999999</v>
      </c>
      <c r="P215" s="4"/>
      <c r="S215" s="266"/>
      <c r="T215" s="266"/>
      <c r="U215" s="266"/>
    </row>
    <row r="216" spans="1:21" ht="18.75" customHeight="1" x14ac:dyDescent="0.2">
      <c r="A216" s="338"/>
      <c r="B216" s="334"/>
      <c r="C216" s="339">
        <f>A204</f>
        <v>37784</v>
      </c>
      <c r="D216" s="365">
        <f t="shared" ref="D216:L216" si="53">SUM(D207:D215)</f>
        <v>16</v>
      </c>
      <c r="E216" s="366">
        <f t="shared" si="53"/>
        <v>0</v>
      </c>
      <c r="F216" s="366">
        <f t="shared" si="53"/>
        <v>7</v>
      </c>
      <c r="G216" s="366">
        <f t="shared" si="53"/>
        <v>7</v>
      </c>
      <c r="H216" s="366">
        <f t="shared" si="53"/>
        <v>8</v>
      </c>
      <c r="I216" s="367">
        <f t="shared" si="53"/>
        <v>38</v>
      </c>
      <c r="J216" s="368">
        <f t="shared" si="53"/>
        <v>86502</v>
      </c>
      <c r="K216" s="369">
        <f t="shared" si="53"/>
        <v>9398</v>
      </c>
      <c r="L216" s="370">
        <f t="shared" si="53"/>
        <v>1121386</v>
      </c>
      <c r="M216" s="371"/>
      <c r="N216" s="371">
        <f>SUM(N207:N215)</f>
        <v>113024.16900000001</v>
      </c>
      <c r="O216" s="380">
        <f>SUM(O207:O215)</f>
        <v>10017.807000000003</v>
      </c>
      <c r="P216" s="381"/>
      <c r="S216" s="267"/>
      <c r="T216" s="267"/>
      <c r="U216" s="267"/>
    </row>
    <row r="217" spans="1:21" x14ac:dyDescent="0.2">
      <c r="A217" s="338"/>
      <c r="B217" s="334" t="s">
        <v>27</v>
      </c>
      <c r="C217" s="340">
        <f>C227</f>
        <v>37753</v>
      </c>
      <c r="D217" s="372">
        <f t="shared" ref="D217:L217" si="54">D187</f>
        <v>18</v>
      </c>
      <c r="E217" s="373">
        <f t="shared" si="54"/>
        <v>0</v>
      </c>
      <c r="F217" s="373">
        <f t="shared" si="54"/>
        <v>8</v>
      </c>
      <c r="G217" s="373">
        <f t="shared" si="54"/>
        <v>5</v>
      </c>
      <c r="H217" s="373">
        <f t="shared" si="54"/>
        <v>9</v>
      </c>
      <c r="I217" s="373">
        <f t="shared" si="54"/>
        <v>40</v>
      </c>
      <c r="J217" s="374">
        <f t="shared" si="54"/>
        <v>79917</v>
      </c>
      <c r="K217" s="370">
        <f t="shared" si="54"/>
        <v>8599</v>
      </c>
      <c r="L217" s="370">
        <f t="shared" si="54"/>
        <v>1112533</v>
      </c>
      <c r="M217" s="371"/>
      <c r="N217" s="379"/>
      <c r="O217" s="255"/>
      <c r="P217" s="3"/>
      <c r="S217" s="268"/>
      <c r="T217" s="268"/>
      <c r="U217" s="268"/>
    </row>
    <row r="218" spans="1:21" x14ac:dyDescent="0.2">
      <c r="A218" s="341"/>
      <c r="B218" s="342"/>
      <c r="C218" s="343">
        <f>C228</f>
        <v>37419</v>
      </c>
      <c r="D218" s="375">
        <f>'2002'!D216</f>
        <v>19</v>
      </c>
      <c r="E218" s="376">
        <f>'2002'!E216</f>
        <v>0</v>
      </c>
      <c r="F218" s="376">
        <f>'2002'!F216</f>
        <v>8</v>
      </c>
      <c r="G218" s="376">
        <f>'2002'!G216</f>
        <v>4</v>
      </c>
      <c r="H218" s="376">
        <f>'2002'!H216</f>
        <v>12</v>
      </c>
      <c r="I218" s="373">
        <f>'2002'!I216</f>
        <v>43</v>
      </c>
      <c r="J218" s="377">
        <f>'2002'!J216</f>
        <v>89411</v>
      </c>
      <c r="K218" s="378">
        <f>'2002'!K216</f>
        <v>9737</v>
      </c>
      <c r="L218" s="378">
        <f>'2002'!L216</f>
        <v>967394</v>
      </c>
      <c r="M218" s="379"/>
      <c r="N218" s="83"/>
      <c r="O218" s="50"/>
      <c r="P218" s="3"/>
      <c r="S218" s="268"/>
      <c r="T218" s="269"/>
      <c r="U218" s="268"/>
    </row>
    <row r="219" spans="1:21" ht="18.75" customHeight="1" x14ac:dyDescent="0.2">
      <c r="A219" s="344" t="s">
        <v>23</v>
      </c>
      <c r="B219" s="345"/>
      <c r="C219" s="346"/>
      <c r="D219" s="75"/>
      <c r="E219" s="76"/>
      <c r="F219" s="76"/>
      <c r="G219" s="76"/>
      <c r="H219" s="76"/>
      <c r="I219" s="145"/>
      <c r="J219" s="146"/>
      <c r="K219" s="77"/>
      <c r="L219" s="256"/>
      <c r="M219" s="50"/>
      <c r="N219" s="50"/>
      <c r="O219" s="50"/>
      <c r="P219" s="3"/>
    </row>
    <row r="220" spans="1:21" x14ac:dyDescent="0.2">
      <c r="A220" s="347" t="s">
        <v>112</v>
      </c>
      <c r="B220" s="348"/>
      <c r="C220" s="349"/>
      <c r="D220" s="45">
        <v>67</v>
      </c>
      <c r="E220" s="46">
        <v>34</v>
      </c>
      <c r="F220" s="46">
        <v>8</v>
      </c>
      <c r="G220" s="46">
        <v>9</v>
      </c>
      <c r="H220" s="46">
        <v>0</v>
      </c>
      <c r="I220" s="47">
        <f>SUM(D220:H220)</f>
        <v>118</v>
      </c>
      <c r="J220" s="230">
        <v>197559</v>
      </c>
      <c r="K220" s="82">
        <v>309021</v>
      </c>
      <c r="L220" s="82">
        <v>3440656</v>
      </c>
      <c r="M220" s="50"/>
      <c r="N220" s="50">
        <f t="shared" ref="N220:O222" si="55">N191+(J220/1000)</f>
        <v>412591.10100000014</v>
      </c>
      <c r="O220" s="50">
        <f t="shared" si="55"/>
        <v>546786.7580000005</v>
      </c>
      <c r="P220" s="3"/>
    </row>
    <row r="221" spans="1:21" x14ac:dyDescent="0.2">
      <c r="A221" s="347" t="s">
        <v>113</v>
      </c>
      <c r="B221" s="348"/>
      <c r="C221" s="349"/>
      <c r="D221" s="45">
        <v>0</v>
      </c>
      <c r="E221" s="46">
        <v>1</v>
      </c>
      <c r="F221" s="46">
        <v>1</v>
      </c>
      <c r="G221" s="46">
        <v>21</v>
      </c>
      <c r="H221" s="46">
        <v>1</v>
      </c>
      <c r="I221" s="47">
        <f>SUM(D221:H221)</f>
        <v>24</v>
      </c>
      <c r="J221" s="230">
        <v>0</v>
      </c>
      <c r="K221" s="82">
        <v>0</v>
      </c>
      <c r="L221" s="82">
        <v>0</v>
      </c>
      <c r="M221" s="50"/>
      <c r="N221" s="50">
        <f t="shared" si="55"/>
        <v>58135.527999999991</v>
      </c>
      <c r="O221" s="50">
        <f t="shared" si="55"/>
        <v>60843.037000000004</v>
      </c>
      <c r="P221" s="3"/>
    </row>
    <row r="222" spans="1:21" x14ac:dyDescent="0.2">
      <c r="A222" s="347" t="s">
        <v>116</v>
      </c>
      <c r="B222" s="348"/>
      <c r="C222" s="350"/>
      <c r="D222" s="45">
        <v>1</v>
      </c>
      <c r="E222" s="46">
        <v>0</v>
      </c>
      <c r="F222" s="46">
        <v>0</v>
      </c>
      <c r="G222" s="46">
        <v>2</v>
      </c>
      <c r="H222" s="46">
        <v>0</v>
      </c>
      <c r="I222" s="55">
        <f>SUM(D222:H222)</f>
        <v>3</v>
      </c>
      <c r="J222" s="231">
        <v>0</v>
      </c>
      <c r="K222" s="219">
        <v>0</v>
      </c>
      <c r="L222" s="219">
        <v>16</v>
      </c>
      <c r="M222" s="147"/>
      <c r="N222" s="147">
        <f t="shared" si="55"/>
        <v>440.18699999999995</v>
      </c>
      <c r="O222" s="50">
        <f t="shared" si="55"/>
        <v>162.18400000000008</v>
      </c>
      <c r="P222" s="4"/>
    </row>
    <row r="223" spans="1:21" ht="18.75" customHeight="1" x14ac:dyDescent="0.2">
      <c r="A223" s="338"/>
      <c r="B223" s="334"/>
      <c r="C223" s="339">
        <f>A204</f>
        <v>37784</v>
      </c>
      <c r="D223" s="365">
        <f t="shared" ref="D223:L223" si="56">SUM(D220:D222)</f>
        <v>68</v>
      </c>
      <c r="E223" s="366">
        <f t="shared" si="56"/>
        <v>35</v>
      </c>
      <c r="F223" s="366">
        <f t="shared" si="56"/>
        <v>9</v>
      </c>
      <c r="G223" s="366">
        <f t="shared" si="56"/>
        <v>32</v>
      </c>
      <c r="H223" s="366">
        <f t="shared" si="56"/>
        <v>1</v>
      </c>
      <c r="I223" s="367">
        <f t="shared" si="56"/>
        <v>145</v>
      </c>
      <c r="J223" s="368">
        <f t="shared" si="56"/>
        <v>197559</v>
      </c>
      <c r="K223" s="369">
        <f t="shared" si="56"/>
        <v>309021</v>
      </c>
      <c r="L223" s="370">
        <f t="shared" si="56"/>
        <v>3440672</v>
      </c>
      <c r="M223" s="371"/>
      <c r="N223" s="371">
        <f>SUM(N220:N222)</f>
        <v>471166.81600000011</v>
      </c>
      <c r="O223" s="380">
        <f>SUM(O220:O222)</f>
        <v>607791.97900000052</v>
      </c>
      <c r="P223" s="381"/>
    </row>
    <row r="224" spans="1:21" x14ac:dyDescent="0.2">
      <c r="A224" s="338"/>
      <c r="B224" s="334" t="s">
        <v>27</v>
      </c>
      <c r="C224" s="340">
        <f>C227</f>
        <v>37753</v>
      </c>
      <c r="D224" s="372">
        <f t="shared" ref="D224:L224" si="57">D194</f>
        <v>30</v>
      </c>
      <c r="E224" s="373">
        <f t="shared" si="57"/>
        <v>44</v>
      </c>
      <c r="F224" s="373">
        <f t="shared" si="57"/>
        <v>11</v>
      </c>
      <c r="G224" s="373">
        <f t="shared" si="57"/>
        <v>60</v>
      </c>
      <c r="H224" s="373">
        <f t="shared" si="57"/>
        <v>1</v>
      </c>
      <c r="I224" s="373">
        <f t="shared" si="57"/>
        <v>146</v>
      </c>
      <c r="J224" s="374">
        <f t="shared" si="57"/>
        <v>178950</v>
      </c>
      <c r="K224" s="370">
        <f t="shared" si="57"/>
        <v>278514</v>
      </c>
      <c r="L224" s="370">
        <f t="shared" si="57"/>
        <v>3303297</v>
      </c>
      <c r="M224" s="371"/>
      <c r="N224" s="379"/>
      <c r="O224" s="255"/>
      <c r="P224" s="3"/>
    </row>
    <row r="225" spans="1:16" x14ac:dyDescent="0.2">
      <c r="A225" s="341"/>
      <c r="B225" s="342"/>
      <c r="C225" s="343">
        <f>C228</f>
        <v>37419</v>
      </c>
      <c r="D225" s="375">
        <f>'2002'!D223</f>
        <v>51</v>
      </c>
      <c r="E225" s="376">
        <f>'2002'!E223</f>
        <v>44</v>
      </c>
      <c r="F225" s="376">
        <f>'2002'!F223</f>
        <v>11</v>
      </c>
      <c r="G225" s="376">
        <f>'2002'!G223</f>
        <v>39</v>
      </c>
      <c r="H225" s="376">
        <f>'2002'!H223</f>
        <v>1</v>
      </c>
      <c r="I225" s="373">
        <f>'2002'!I223</f>
        <v>146</v>
      </c>
      <c r="J225" s="377">
        <f>'2002'!J223</f>
        <v>207808</v>
      </c>
      <c r="K225" s="378">
        <f>'2002'!K223</f>
        <v>309862</v>
      </c>
      <c r="L225" s="378">
        <f>'2002'!L223</f>
        <v>5022963</v>
      </c>
      <c r="M225" s="379"/>
      <c r="N225" s="83"/>
      <c r="O225" s="50"/>
      <c r="P225" s="3"/>
    </row>
    <row r="226" spans="1:16" ht="18.75" customHeight="1" x14ac:dyDescent="0.2">
      <c r="A226" s="382"/>
      <c r="B226" s="383"/>
      <c r="C226" s="339">
        <f>A204</f>
        <v>37784</v>
      </c>
      <c r="D226" s="228">
        <f t="shared" ref="D226:L226" si="58">D216+D223</f>
        <v>84</v>
      </c>
      <c r="E226" s="259">
        <f t="shared" si="58"/>
        <v>35</v>
      </c>
      <c r="F226" s="259">
        <f t="shared" si="58"/>
        <v>16</v>
      </c>
      <c r="G226" s="259">
        <f t="shared" si="58"/>
        <v>39</v>
      </c>
      <c r="H226" s="259">
        <f t="shared" si="58"/>
        <v>9</v>
      </c>
      <c r="I226" s="145">
        <f t="shared" si="58"/>
        <v>183</v>
      </c>
      <c r="J226" s="260">
        <f t="shared" si="58"/>
        <v>284061</v>
      </c>
      <c r="K226" s="256">
        <f t="shared" si="58"/>
        <v>318419</v>
      </c>
      <c r="L226" s="256">
        <f t="shared" si="58"/>
        <v>4562058</v>
      </c>
      <c r="M226" s="50"/>
      <c r="N226" s="50">
        <f>N216+N223</f>
        <v>584190.9850000001</v>
      </c>
      <c r="O226" s="147">
        <f>O216+O223</f>
        <v>617809.78600000055</v>
      </c>
      <c r="P226" s="4"/>
    </row>
    <row r="227" spans="1:16" x14ac:dyDescent="0.2">
      <c r="A227" s="384" t="s">
        <v>56</v>
      </c>
      <c r="B227" s="330"/>
      <c r="C227" s="340">
        <f>A175</f>
        <v>37753</v>
      </c>
      <c r="D227" s="75">
        <f t="shared" ref="D227:L227" si="59">D217+D224</f>
        <v>48</v>
      </c>
      <c r="E227" s="76">
        <f t="shared" si="59"/>
        <v>44</v>
      </c>
      <c r="F227" s="76">
        <f t="shared" si="59"/>
        <v>19</v>
      </c>
      <c r="G227" s="76">
        <f t="shared" si="59"/>
        <v>65</v>
      </c>
      <c r="H227" s="76">
        <f t="shared" si="59"/>
        <v>10</v>
      </c>
      <c r="I227" s="47">
        <f t="shared" si="59"/>
        <v>186</v>
      </c>
      <c r="J227" s="146">
        <f t="shared" si="59"/>
        <v>258867</v>
      </c>
      <c r="K227" s="77">
        <f t="shared" si="59"/>
        <v>287113</v>
      </c>
      <c r="L227" s="77">
        <f t="shared" si="59"/>
        <v>4415830</v>
      </c>
      <c r="M227" s="50"/>
      <c r="N227" s="57"/>
      <c r="O227" s="371"/>
      <c r="P227" s="391"/>
    </row>
    <row r="228" spans="1:16" x14ac:dyDescent="0.2">
      <c r="A228" s="385"/>
      <c r="B228" s="386"/>
      <c r="C228" s="343">
        <f>C226-365</f>
        <v>37419</v>
      </c>
      <c r="D228" s="263">
        <f>'2002'!D226</f>
        <v>70</v>
      </c>
      <c r="E228" s="242">
        <f>'2002'!E226</f>
        <v>44</v>
      </c>
      <c r="F228" s="242">
        <f>'2002'!F226</f>
        <v>19</v>
      </c>
      <c r="G228" s="242">
        <f>'2002'!G226</f>
        <v>43</v>
      </c>
      <c r="H228" s="242">
        <f>'2002'!H226</f>
        <v>13</v>
      </c>
      <c r="I228" s="55">
        <f>'2002'!I226</f>
        <v>189</v>
      </c>
      <c r="J228" s="222">
        <f>'2002'!J226</f>
        <v>297219</v>
      </c>
      <c r="K228" s="223">
        <f>'2002'!K226</f>
        <v>319599</v>
      </c>
      <c r="L228" s="223">
        <f>'2002'!L226</f>
        <v>5990357</v>
      </c>
      <c r="M228" s="57"/>
      <c r="N228" s="371"/>
      <c r="O228" s="371"/>
      <c r="P228" s="391"/>
    </row>
    <row r="229" spans="1:16" ht="18.75" customHeight="1" x14ac:dyDescent="0.2">
      <c r="A229" s="387" t="s">
        <v>136</v>
      </c>
      <c r="B229" s="388"/>
      <c r="C229" s="388"/>
      <c r="D229" s="389"/>
      <c r="E229" s="389"/>
      <c r="F229" s="389"/>
      <c r="G229" s="390"/>
      <c r="H229" s="389"/>
      <c r="I229" s="389"/>
      <c r="J229" s="390"/>
      <c r="K229" s="390"/>
      <c r="L229" s="390"/>
      <c r="M229" s="390"/>
      <c r="N229" s="371">
        <f>N200</f>
        <v>5779</v>
      </c>
      <c r="O229" s="371">
        <f>O200</f>
        <v>4998</v>
      </c>
      <c r="P229" s="391"/>
    </row>
    <row r="230" spans="1:16" ht="13.5" thickBot="1" x14ac:dyDescent="0.25">
      <c r="A230" s="392" t="s">
        <v>34</v>
      </c>
      <c r="B230" s="348"/>
      <c r="C230" s="388"/>
      <c r="D230" s="393"/>
      <c r="E230" s="393"/>
      <c r="F230" s="393"/>
      <c r="G230" s="393"/>
      <c r="H230" s="393"/>
      <c r="I230" s="393"/>
      <c r="J230" s="393"/>
      <c r="K230" s="393"/>
      <c r="L230" s="334"/>
      <c r="M230" s="334"/>
      <c r="N230" s="394"/>
      <c r="O230" s="394"/>
      <c r="P230" s="395"/>
    </row>
    <row r="231" spans="1:16" ht="13.5" thickTop="1" x14ac:dyDescent="0.2">
      <c r="A231" s="396" t="s">
        <v>32</v>
      </c>
      <c r="B231" s="348"/>
      <c r="C231" s="388"/>
      <c r="D231" s="393"/>
      <c r="E231" s="393"/>
      <c r="F231" s="393"/>
      <c r="G231" s="393"/>
      <c r="H231" s="393"/>
      <c r="I231" s="393"/>
      <c r="J231" s="393"/>
      <c r="K231" s="393"/>
      <c r="L231" s="334"/>
      <c r="M231" s="334"/>
      <c r="N231" s="397" t="s">
        <v>29</v>
      </c>
      <c r="O231" s="397" t="s">
        <v>30</v>
      </c>
      <c r="P231" s="359"/>
    </row>
    <row r="232" spans="1:16" ht="18.75" customHeight="1" thickBot="1" x14ac:dyDescent="0.25">
      <c r="A232" s="398" t="s">
        <v>33</v>
      </c>
      <c r="B232" s="399"/>
      <c r="C232" s="400"/>
      <c r="D232" s="401"/>
      <c r="E232" s="401"/>
      <c r="F232" s="401"/>
      <c r="G232" s="401"/>
      <c r="H232" s="402"/>
      <c r="I232" s="402"/>
      <c r="J232" s="403"/>
      <c r="K232" s="403"/>
      <c r="L232" s="404" t="s">
        <v>31</v>
      </c>
      <c r="M232" s="404"/>
      <c r="N232" s="405">
        <f>N226+N229</f>
        <v>589969.9850000001</v>
      </c>
      <c r="O232" s="405">
        <f>O226+O229</f>
        <v>622807.78600000055</v>
      </c>
      <c r="P232" s="406"/>
    </row>
    <row r="233" spans="1:16" ht="18.75" x14ac:dyDescent="0.3">
      <c r="A233" s="328">
        <f>A204+31</f>
        <v>37815</v>
      </c>
      <c r="B233" s="328"/>
      <c r="C233" s="328"/>
      <c r="D233" s="351" t="s">
        <v>0</v>
      </c>
      <c r="E233" s="352"/>
      <c r="F233" s="352"/>
      <c r="G233" s="352"/>
      <c r="H233" s="352"/>
      <c r="I233" s="352"/>
      <c r="J233" s="353" t="s">
        <v>1</v>
      </c>
      <c r="K233" s="352"/>
      <c r="L233" s="352"/>
      <c r="M233" s="352"/>
      <c r="N233" s="353" t="s">
        <v>2</v>
      </c>
      <c r="O233" s="352"/>
      <c r="P233" s="354"/>
    </row>
    <row r="234" spans="1:16" ht="18.75" customHeight="1" x14ac:dyDescent="0.2">
      <c r="A234" s="329" t="s">
        <v>3</v>
      </c>
      <c r="B234" s="330"/>
      <c r="C234" s="331"/>
      <c r="D234" s="355"/>
      <c r="E234" s="356"/>
      <c r="F234" s="356"/>
      <c r="G234" s="356"/>
      <c r="H234" s="357" t="s">
        <v>61</v>
      </c>
      <c r="I234" s="357" t="s">
        <v>63</v>
      </c>
      <c r="J234" s="358" t="s">
        <v>9</v>
      </c>
      <c r="K234" s="357" t="s">
        <v>11</v>
      </c>
      <c r="L234" s="357" t="s">
        <v>10</v>
      </c>
      <c r="M234" s="357"/>
      <c r="N234" s="358" t="s">
        <v>9</v>
      </c>
      <c r="O234" s="357" t="s">
        <v>11</v>
      </c>
      <c r="P234" s="359"/>
    </row>
    <row r="235" spans="1:16" x14ac:dyDescent="0.2">
      <c r="A235" s="332" t="s">
        <v>121</v>
      </c>
      <c r="B235" s="330"/>
      <c r="C235" s="331"/>
      <c r="D235" s="360" t="s">
        <v>57</v>
      </c>
      <c r="E235" s="361" t="s">
        <v>59</v>
      </c>
      <c r="F235" s="361" t="s">
        <v>58</v>
      </c>
      <c r="G235" s="361" t="s">
        <v>60</v>
      </c>
      <c r="H235" s="361" t="s">
        <v>62</v>
      </c>
      <c r="I235" s="361" t="s">
        <v>64</v>
      </c>
      <c r="J235" s="362" t="s">
        <v>18</v>
      </c>
      <c r="K235" s="363" t="s">
        <v>19</v>
      </c>
      <c r="L235" s="363" t="s">
        <v>18</v>
      </c>
      <c r="M235" s="363"/>
      <c r="N235" s="362" t="s">
        <v>21</v>
      </c>
      <c r="O235" s="363" t="s">
        <v>22</v>
      </c>
      <c r="P235" s="364"/>
    </row>
    <row r="236" spans="1:16" ht="18.75" customHeight="1" x14ac:dyDescent="0.2">
      <c r="A236" s="333" t="s">
        <v>105</v>
      </c>
      <c r="B236" s="334"/>
      <c r="C236" s="335"/>
      <c r="D236" s="45">
        <v>1</v>
      </c>
      <c r="E236" s="46">
        <v>1</v>
      </c>
      <c r="F236" s="46">
        <v>0</v>
      </c>
      <c r="G236" s="46">
        <v>0</v>
      </c>
      <c r="H236" s="46">
        <v>0</v>
      </c>
      <c r="I236" s="145">
        <f t="shared" ref="I236:I244" si="60">SUM(D236:H236)</f>
        <v>2</v>
      </c>
      <c r="J236" s="48">
        <v>593</v>
      </c>
      <c r="K236" s="48">
        <v>55</v>
      </c>
      <c r="L236" s="48">
        <v>84593</v>
      </c>
      <c r="M236" s="49"/>
      <c r="N236" s="50">
        <f t="shared" ref="N236:N244" si="61">N207+(J236/1000)</f>
        <v>18472.799000000006</v>
      </c>
      <c r="O236" s="50">
        <f t="shared" ref="O236:O244" si="62">O207+(K236/1000)</f>
        <v>1827.1010000000003</v>
      </c>
      <c r="P236" s="2"/>
    </row>
    <row r="237" spans="1:16" x14ac:dyDescent="0.2">
      <c r="A237" s="333" t="s">
        <v>135</v>
      </c>
      <c r="B237" s="334"/>
      <c r="C237" s="336"/>
      <c r="D237" s="45">
        <v>0</v>
      </c>
      <c r="E237" s="46">
        <v>0</v>
      </c>
      <c r="F237" s="46">
        <v>0</v>
      </c>
      <c r="G237" s="46">
        <v>0</v>
      </c>
      <c r="H237" s="46">
        <v>0</v>
      </c>
      <c r="I237" s="47">
        <f t="shared" si="60"/>
        <v>0</v>
      </c>
      <c r="J237" s="48">
        <v>0</v>
      </c>
      <c r="K237" s="48">
        <v>0</v>
      </c>
      <c r="L237" s="48">
        <v>0</v>
      </c>
      <c r="M237" s="52"/>
      <c r="N237" s="50">
        <f t="shared" si="61"/>
        <v>11598</v>
      </c>
      <c r="O237" s="50">
        <f t="shared" si="62"/>
        <v>982</v>
      </c>
      <c r="P237" s="3"/>
    </row>
    <row r="238" spans="1:16" x14ac:dyDescent="0.2">
      <c r="A238" s="333" t="s">
        <v>106</v>
      </c>
      <c r="B238" s="334"/>
      <c r="C238" s="335"/>
      <c r="D238" s="45">
        <v>4</v>
      </c>
      <c r="E238" s="46">
        <v>2</v>
      </c>
      <c r="F238" s="46">
        <v>0</v>
      </c>
      <c r="G238" s="46">
        <v>0</v>
      </c>
      <c r="H238" s="46">
        <v>2</v>
      </c>
      <c r="I238" s="47">
        <f t="shared" si="60"/>
        <v>8</v>
      </c>
      <c r="J238" s="48">
        <v>21304</v>
      </c>
      <c r="K238" s="48">
        <v>1910</v>
      </c>
      <c r="L238" s="48">
        <v>361248</v>
      </c>
      <c r="M238" s="52"/>
      <c r="N238" s="50">
        <f t="shared" si="61"/>
        <v>45919.070999999996</v>
      </c>
      <c r="O238" s="50">
        <f t="shared" si="62"/>
        <v>3639.340000000002</v>
      </c>
      <c r="P238" s="3"/>
    </row>
    <row r="239" spans="1:16" x14ac:dyDescent="0.2">
      <c r="A239" s="333" t="s">
        <v>117</v>
      </c>
      <c r="B239" s="334"/>
      <c r="C239" s="335"/>
      <c r="D239" s="45">
        <v>1</v>
      </c>
      <c r="E239" s="46">
        <v>0</v>
      </c>
      <c r="F239" s="46">
        <v>0</v>
      </c>
      <c r="G239" s="46">
        <v>0</v>
      </c>
      <c r="H239" s="46">
        <v>0</v>
      </c>
      <c r="I239" s="47">
        <f t="shared" si="60"/>
        <v>1</v>
      </c>
      <c r="J239" s="48">
        <v>74</v>
      </c>
      <c r="K239" s="48">
        <v>0</v>
      </c>
      <c r="L239" s="48">
        <v>0</v>
      </c>
      <c r="M239" s="52"/>
      <c r="N239" s="50">
        <f t="shared" si="61"/>
        <v>291.24700000000001</v>
      </c>
      <c r="O239" s="50">
        <f t="shared" si="62"/>
        <v>0</v>
      </c>
      <c r="P239" s="3"/>
    </row>
    <row r="240" spans="1:16" x14ac:dyDescent="0.2">
      <c r="A240" s="333" t="s">
        <v>107</v>
      </c>
      <c r="B240" s="334"/>
      <c r="C240" s="335"/>
      <c r="D240" s="45">
        <v>3</v>
      </c>
      <c r="E240" s="46">
        <v>2</v>
      </c>
      <c r="F240" s="46">
        <v>0</v>
      </c>
      <c r="G240" s="46">
        <v>1</v>
      </c>
      <c r="H240" s="46">
        <v>3</v>
      </c>
      <c r="I240" s="47">
        <f t="shared" si="60"/>
        <v>9</v>
      </c>
      <c r="J240" s="48">
        <v>10139</v>
      </c>
      <c r="K240" s="48">
        <v>1155</v>
      </c>
      <c r="L240" s="48">
        <v>221691</v>
      </c>
      <c r="M240" s="52"/>
      <c r="N240" s="50">
        <f t="shared" si="61"/>
        <v>12282.540999999999</v>
      </c>
      <c r="O240" s="50">
        <f t="shared" si="62"/>
        <v>1039.1809999999994</v>
      </c>
      <c r="P240" s="3"/>
    </row>
    <row r="241" spans="1:16" x14ac:dyDescent="0.2">
      <c r="A241" s="333" t="s">
        <v>108</v>
      </c>
      <c r="B241" s="334"/>
      <c r="C241" s="335"/>
      <c r="D241" s="45">
        <v>1</v>
      </c>
      <c r="E241" s="46">
        <v>1</v>
      </c>
      <c r="F241" s="46">
        <v>0</v>
      </c>
      <c r="G241" s="46">
        <v>0</v>
      </c>
      <c r="H241" s="46">
        <v>0</v>
      </c>
      <c r="I241" s="47">
        <f t="shared" si="60"/>
        <v>2</v>
      </c>
      <c r="J241" s="48">
        <v>80</v>
      </c>
      <c r="K241" s="48">
        <v>10</v>
      </c>
      <c r="L241" s="48">
        <v>81526</v>
      </c>
      <c r="M241" s="52"/>
      <c r="N241" s="50">
        <f t="shared" si="61"/>
        <v>5770.625</v>
      </c>
      <c r="O241" s="50">
        <f t="shared" si="62"/>
        <v>596.37699999999995</v>
      </c>
      <c r="P241" s="3"/>
    </row>
    <row r="242" spans="1:16" x14ac:dyDescent="0.2">
      <c r="A242" s="333" t="s">
        <v>109</v>
      </c>
      <c r="B242" s="334"/>
      <c r="C242" s="335"/>
      <c r="D242" s="45">
        <v>0</v>
      </c>
      <c r="E242" s="46">
        <v>1</v>
      </c>
      <c r="F242" s="46">
        <v>0</v>
      </c>
      <c r="G242" s="46">
        <v>1</v>
      </c>
      <c r="H242" s="46">
        <v>0</v>
      </c>
      <c r="I242" s="47">
        <f t="shared" si="60"/>
        <v>2</v>
      </c>
      <c r="J242" s="48">
        <v>0</v>
      </c>
      <c r="K242" s="48">
        <v>0</v>
      </c>
      <c r="L242" s="48">
        <v>0</v>
      </c>
      <c r="M242" s="52"/>
      <c r="N242" s="50">
        <f t="shared" si="61"/>
        <v>1518.1</v>
      </c>
      <c r="O242" s="50">
        <f t="shared" si="62"/>
        <v>10</v>
      </c>
      <c r="P242" s="3"/>
    </row>
    <row r="243" spans="1:16" x14ac:dyDescent="0.2">
      <c r="A243" s="333" t="s">
        <v>110</v>
      </c>
      <c r="B243" s="334"/>
      <c r="C243" s="335"/>
      <c r="D243" s="45">
        <v>6</v>
      </c>
      <c r="E243" s="46">
        <v>1</v>
      </c>
      <c r="F243" s="46">
        <v>0</v>
      </c>
      <c r="G243" s="46">
        <v>0</v>
      </c>
      <c r="H243" s="46">
        <v>3</v>
      </c>
      <c r="I243" s="47">
        <f t="shared" si="60"/>
        <v>10</v>
      </c>
      <c r="J243" s="48">
        <v>47349</v>
      </c>
      <c r="K243" s="48">
        <v>6048</v>
      </c>
      <c r="L243" s="48">
        <v>421821</v>
      </c>
      <c r="M243" s="52"/>
      <c r="N243" s="50">
        <f t="shared" si="61"/>
        <v>15964.971000000005</v>
      </c>
      <c r="O243" s="50">
        <f t="shared" si="62"/>
        <v>1932.6880000000001</v>
      </c>
      <c r="P243" s="3"/>
    </row>
    <row r="244" spans="1:16" x14ac:dyDescent="0.2">
      <c r="A244" s="333" t="s">
        <v>111</v>
      </c>
      <c r="B244" s="334"/>
      <c r="C244" s="337"/>
      <c r="D244" s="45">
        <v>2</v>
      </c>
      <c r="E244" s="46">
        <v>0</v>
      </c>
      <c r="F244" s="46">
        <v>0</v>
      </c>
      <c r="G244" s="46">
        <v>2</v>
      </c>
      <c r="H244" s="46">
        <v>0</v>
      </c>
      <c r="I244" s="55">
        <f t="shared" si="60"/>
        <v>4</v>
      </c>
      <c r="J244" s="48">
        <v>3615</v>
      </c>
      <c r="K244" s="56">
        <v>0</v>
      </c>
      <c r="L244" s="56">
        <v>8589</v>
      </c>
      <c r="M244" s="57"/>
      <c r="N244" s="220">
        <f t="shared" si="61"/>
        <v>1289.9690000000003</v>
      </c>
      <c r="O244" s="50">
        <f t="shared" si="62"/>
        <v>0.29799999999999999</v>
      </c>
      <c r="P244" s="4"/>
    </row>
    <row r="245" spans="1:16" ht="18.75" customHeight="1" x14ac:dyDescent="0.2">
      <c r="A245" s="338"/>
      <c r="B245" s="334"/>
      <c r="C245" s="339">
        <f>A233</f>
        <v>37815</v>
      </c>
      <c r="D245" s="365">
        <f t="shared" ref="D245:L245" si="63">SUM(D236:D244)</f>
        <v>18</v>
      </c>
      <c r="E245" s="366">
        <f t="shared" si="63"/>
        <v>8</v>
      </c>
      <c r="F245" s="366">
        <f t="shared" si="63"/>
        <v>0</v>
      </c>
      <c r="G245" s="366">
        <f t="shared" si="63"/>
        <v>4</v>
      </c>
      <c r="H245" s="366">
        <f t="shared" si="63"/>
        <v>8</v>
      </c>
      <c r="I245" s="367">
        <f t="shared" si="63"/>
        <v>38</v>
      </c>
      <c r="J245" s="368">
        <f t="shared" si="63"/>
        <v>83154</v>
      </c>
      <c r="K245" s="369">
        <f t="shared" si="63"/>
        <v>9178</v>
      </c>
      <c r="L245" s="370">
        <f t="shared" si="63"/>
        <v>1179468</v>
      </c>
      <c r="M245" s="371"/>
      <c r="N245" s="371">
        <f>SUM(N236:N244)</f>
        <v>113107.323</v>
      </c>
      <c r="O245" s="380">
        <f>SUM(O236:O244)</f>
        <v>10026.985000000002</v>
      </c>
      <c r="P245" s="381"/>
    </row>
    <row r="246" spans="1:16" x14ac:dyDescent="0.2">
      <c r="A246" s="338"/>
      <c r="B246" s="334" t="s">
        <v>27</v>
      </c>
      <c r="C246" s="340">
        <f>C256</f>
        <v>37784</v>
      </c>
      <c r="D246" s="372">
        <f t="shared" ref="D246:L246" si="64">D216</f>
        <v>16</v>
      </c>
      <c r="E246" s="373">
        <f t="shared" si="64"/>
        <v>0</v>
      </c>
      <c r="F246" s="373">
        <f t="shared" si="64"/>
        <v>7</v>
      </c>
      <c r="G246" s="373">
        <f t="shared" si="64"/>
        <v>7</v>
      </c>
      <c r="H246" s="373">
        <f t="shared" si="64"/>
        <v>8</v>
      </c>
      <c r="I246" s="373">
        <f t="shared" si="64"/>
        <v>38</v>
      </c>
      <c r="J246" s="374">
        <f t="shared" si="64"/>
        <v>86502</v>
      </c>
      <c r="K246" s="370">
        <f t="shared" si="64"/>
        <v>9398</v>
      </c>
      <c r="L246" s="370">
        <f t="shared" si="64"/>
        <v>1121386</v>
      </c>
      <c r="M246" s="371"/>
      <c r="N246" s="379"/>
      <c r="O246" s="255"/>
      <c r="P246" s="3"/>
    </row>
    <row r="247" spans="1:16" x14ac:dyDescent="0.2">
      <c r="A247" s="341"/>
      <c r="B247" s="342"/>
      <c r="C247" s="343">
        <f>C257</f>
        <v>37450</v>
      </c>
      <c r="D247" s="375">
        <f>'2002'!D245</f>
        <v>19</v>
      </c>
      <c r="E247" s="376">
        <f>'2002'!E245</f>
        <v>0</v>
      </c>
      <c r="F247" s="376">
        <f>'2002'!F245</f>
        <v>8</v>
      </c>
      <c r="G247" s="376">
        <f>'2002'!G245</f>
        <v>4</v>
      </c>
      <c r="H247" s="376">
        <f>'2002'!H245</f>
        <v>12</v>
      </c>
      <c r="I247" s="373">
        <f>'2002'!I245</f>
        <v>43</v>
      </c>
      <c r="J247" s="377">
        <f>'2002'!J245</f>
        <v>96287</v>
      </c>
      <c r="K247" s="378">
        <f>'2002'!K245</f>
        <v>10545</v>
      </c>
      <c r="L247" s="378">
        <f>'2002'!L245</f>
        <v>1106295</v>
      </c>
      <c r="M247" s="379"/>
      <c r="N247" s="83"/>
      <c r="O247" s="50"/>
      <c r="P247" s="3"/>
    </row>
    <row r="248" spans="1:16" ht="18.75" customHeight="1" x14ac:dyDescent="0.2">
      <c r="A248" s="344" t="s">
        <v>23</v>
      </c>
      <c r="B248" s="345"/>
      <c r="C248" s="346"/>
      <c r="D248" s="75"/>
      <c r="E248" s="76"/>
      <c r="F248" s="76"/>
      <c r="G248" s="76"/>
      <c r="H248" s="76"/>
      <c r="I248" s="145"/>
      <c r="J248" s="146"/>
      <c r="K248" s="77"/>
      <c r="L248" s="256"/>
      <c r="M248" s="50"/>
      <c r="N248" s="50"/>
      <c r="O248" s="50"/>
      <c r="P248" s="3"/>
    </row>
    <row r="249" spans="1:16" x14ac:dyDescent="0.2">
      <c r="A249" s="347" t="s">
        <v>112</v>
      </c>
      <c r="B249" s="348"/>
      <c r="C249" s="349"/>
      <c r="D249" s="45">
        <v>39</v>
      </c>
      <c r="E249" s="46">
        <v>34</v>
      </c>
      <c r="F249" s="46">
        <v>8</v>
      </c>
      <c r="G249" s="46">
        <v>37</v>
      </c>
      <c r="H249" s="46">
        <v>0</v>
      </c>
      <c r="I249" s="47">
        <f>SUM(D249:H249)</f>
        <v>118</v>
      </c>
      <c r="J249" s="230">
        <v>204273</v>
      </c>
      <c r="K249" s="82">
        <v>303384</v>
      </c>
      <c r="L249" s="82">
        <v>4632553</v>
      </c>
      <c r="M249" s="50"/>
      <c r="N249" s="50">
        <f t="shared" ref="N249:O251" si="65">N220+(J249/1000)</f>
        <v>412795.37400000013</v>
      </c>
      <c r="O249" s="50">
        <f t="shared" si="65"/>
        <v>547090.14200000046</v>
      </c>
      <c r="P249" s="3"/>
    </row>
    <row r="250" spans="1:16" x14ac:dyDescent="0.2">
      <c r="A250" s="347" t="s">
        <v>113</v>
      </c>
      <c r="B250" s="348"/>
      <c r="C250" s="349"/>
      <c r="D250" s="45">
        <v>0</v>
      </c>
      <c r="E250" s="46">
        <v>0</v>
      </c>
      <c r="F250" s="46">
        <v>5</v>
      </c>
      <c r="G250" s="46">
        <v>18</v>
      </c>
      <c r="H250" s="46">
        <v>1</v>
      </c>
      <c r="I250" s="47">
        <f>SUM(D250:H250)</f>
        <v>24</v>
      </c>
      <c r="J250" s="230">
        <v>0</v>
      </c>
      <c r="K250" s="82">
        <v>0</v>
      </c>
      <c r="L250" s="82">
        <v>0</v>
      </c>
      <c r="M250" s="50"/>
      <c r="N250" s="50">
        <f t="shared" si="65"/>
        <v>58135.527999999991</v>
      </c>
      <c r="O250" s="50">
        <f t="shared" si="65"/>
        <v>60843.037000000004</v>
      </c>
      <c r="P250" s="3"/>
    </row>
    <row r="251" spans="1:16" x14ac:dyDescent="0.2">
      <c r="A251" s="347" t="s">
        <v>116</v>
      </c>
      <c r="B251" s="348"/>
      <c r="C251" s="350"/>
      <c r="D251" s="45">
        <v>2</v>
      </c>
      <c r="E251" s="46">
        <v>0</v>
      </c>
      <c r="F251" s="46">
        <v>0</v>
      </c>
      <c r="G251" s="46">
        <v>1</v>
      </c>
      <c r="H251" s="46">
        <v>0</v>
      </c>
      <c r="I251" s="55">
        <f>SUM(D251:H251)</f>
        <v>3</v>
      </c>
      <c r="J251" s="231">
        <v>0</v>
      </c>
      <c r="K251" s="219">
        <v>0</v>
      </c>
      <c r="L251" s="219">
        <v>0</v>
      </c>
      <c r="M251" s="147"/>
      <c r="N251" s="147">
        <f t="shared" si="65"/>
        <v>440.18699999999995</v>
      </c>
      <c r="O251" s="50">
        <f t="shared" si="65"/>
        <v>162.18400000000008</v>
      </c>
      <c r="P251" s="4"/>
    </row>
    <row r="252" spans="1:16" ht="18.75" customHeight="1" x14ac:dyDescent="0.2">
      <c r="A252" s="338"/>
      <c r="B252" s="334"/>
      <c r="C252" s="339">
        <f>A233</f>
        <v>37815</v>
      </c>
      <c r="D252" s="365">
        <f t="shared" ref="D252:L252" si="66">SUM(D249:D251)</f>
        <v>41</v>
      </c>
      <c r="E252" s="366">
        <f t="shared" si="66"/>
        <v>34</v>
      </c>
      <c r="F252" s="366">
        <f t="shared" si="66"/>
        <v>13</v>
      </c>
      <c r="G252" s="366">
        <f t="shared" si="66"/>
        <v>56</v>
      </c>
      <c r="H252" s="366">
        <f t="shared" si="66"/>
        <v>1</v>
      </c>
      <c r="I252" s="367">
        <f t="shared" si="66"/>
        <v>145</v>
      </c>
      <c r="J252" s="368">
        <f t="shared" si="66"/>
        <v>204273</v>
      </c>
      <c r="K252" s="369">
        <f t="shared" si="66"/>
        <v>303384</v>
      </c>
      <c r="L252" s="370">
        <f t="shared" si="66"/>
        <v>4632553</v>
      </c>
      <c r="M252" s="371"/>
      <c r="N252" s="371">
        <f>SUM(N249:N251)</f>
        <v>471371.08900000009</v>
      </c>
      <c r="O252" s="380">
        <f>SUM(O249:O251)</f>
        <v>608095.36300000048</v>
      </c>
      <c r="P252" s="381"/>
    </row>
    <row r="253" spans="1:16" x14ac:dyDescent="0.2">
      <c r="A253" s="338"/>
      <c r="B253" s="334" t="s">
        <v>27</v>
      </c>
      <c r="C253" s="340">
        <f>C256</f>
        <v>37784</v>
      </c>
      <c r="D253" s="372">
        <f t="shared" ref="D253:L253" si="67">D223</f>
        <v>68</v>
      </c>
      <c r="E253" s="373">
        <f t="shared" si="67"/>
        <v>35</v>
      </c>
      <c r="F253" s="373">
        <f t="shared" si="67"/>
        <v>9</v>
      </c>
      <c r="G253" s="373">
        <f t="shared" si="67"/>
        <v>32</v>
      </c>
      <c r="H253" s="373">
        <f t="shared" si="67"/>
        <v>1</v>
      </c>
      <c r="I253" s="373">
        <f t="shared" si="67"/>
        <v>145</v>
      </c>
      <c r="J253" s="374">
        <f t="shared" si="67"/>
        <v>197559</v>
      </c>
      <c r="K253" s="370">
        <f t="shared" si="67"/>
        <v>309021</v>
      </c>
      <c r="L253" s="370">
        <f t="shared" si="67"/>
        <v>3440672</v>
      </c>
      <c r="M253" s="371"/>
      <c r="N253" s="379"/>
      <c r="O253" s="255"/>
      <c r="P253" s="3"/>
    </row>
    <row r="254" spans="1:16" x14ac:dyDescent="0.2">
      <c r="A254" s="341"/>
      <c r="B254" s="342"/>
      <c r="C254" s="343">
        <f>C257</f>
        <v>37450</v>
      </c>
      <c r="D254" s="375">
        <f>'2002'!D252</f>
        <v>43</v>
      </c>
      <c r="E254" s="376">
        <f>'2002'!E252</f>
        <v>34</v>
      </c>
      <c r="F254" s="376">
        <f>'2002'!F252</f>
        <v>9</v>
      </c>
      <c r="G254" s="376">
        <f>'2002'!G252</f>
        <v>60</v>
      </c>
      <c r="H254" s="376">
        <f>'2002'!H252</f>
        <v>1</v>
      </c>
      <c r="I254" s="373">
        <f>'2002'!I252</f>
        <v>147</v>
      </c>
      <c r="J254" s="377">
        <f>'2002'!J252</f>
        <v>188873</v>
      </c>
      <c r="K254" s="378">
        <f>'2002'!K252</f>
        <v>275328</v>
      </c>
      <c r="L254" s="378">
        <f>'2002'!L252</f>
        <v>4837679</v>
      </c>
      <c r="M254" s="379"/>
      <c r="N254" s="83"/>
      <c r="O254" s="50"/>
      <c r="P254" s="3"/>
    </row>
    <row r="255" spans="1:16" ht="18.75" customHeight="1" x14ac:dyDescent="0.2">
      <c r="A255" s="382"/>
      <c r="B255" s="383"/>
      <c r="C255" s="339">
        <f>A233</f>
        <v>37815</v>
      </c>
      <c r="D255" s="228">
        <f t="shared" ref="D255:L255" si="68">D245+D252</f>
        <v>59</v>
      </c>
      <c r="E255" s="259">
        <f t="shared" si="68"/>
        <v>42</v>
      </c>
      <c r="F255" s="259">
        <f t="shared" si="68"/>
        <v>13</v>
      </c>
      <c r="G255" s="259">
        <f t="shared" si="68"/>
        <v>60</v>
      </c>
      <c r="H255" s="259">
        <f t="shared" si="68"/>
        <v>9</v>
      </c>
      <c r="I255" s="145">
        <f t="shared" si="68"/>
        <v>183</v>
      </c>
      <c r="J255" s="260">
        <f t="shared" si="68"/>
        <v>287427</v>
      </c>
      <c r="K255" s="256">
        <f t="shared" si="68"/>
        <v>312562</v>
      </c>
      <c r="L255" s="256">
        <f t="shared" si="68"/>
        <v>5812021</v>
      </c>
      <c r="M255" s="50"/>
      <c r="N255" s="50">
        <f>N245+N252</f>
        <v>584478.41200000013</v>
      </c>
      <c r="O255" s="147">
        <f>O245+O252</f>
        <v>618122.34800000046</v>
      </c>
      <c r="P255" s="4"/>
    </row>
    <row r="256" spans="1:16" x14ac:dyDescent="0.2">
      <c r="A256" s="384" t="s">
        <v>56</v>
      </c>
      <c r="B256" s="330"/>
      <c r="C256" s="340">
        <f>A204</f>
        <v>37784</v>
      </c>
      <c r="D256" s="75">
        <f t="shared" ref="D256:L256" si="69">D246+D253</f>
        <v>84</v>
      </c>
      <c r="E256" s="76">
        <f t="shared" si="69"/>
        <v>35</v>
      </c>
      <c r="F256" s="76">
        <f t="shared" si="69"/>
        <v>16</v>
      </c>
      <c r="G256" s="76">
        <f t="shared" si="69"/>
        <v>39</v>
      </c>
      <c r="H256" s="76">
        <f t="shared" si="69"/>
        <v>9</v>
      </c>
      <c r="I256" s="47">
        <f t="shared" si="69"/>
        <v>183</v>
      </c>
      <c r="J256" s="146">
        <f t="shared" si="69"/>
        <v>284061</v>
      </c>
      <c r="K256" s="77">
        <f t="shared" si="69"/>
        <v>318419</v>
      </c>
      <c r="L256" s="77">
        <f t="shared" si="69"/>
        <v>4562058</v>
      </c>
      <c r="M256" s="50"/>
      <c r="N256" s="57"/>
      <c r="O256" s="371"/>
      <c r="P256" s="391"/>
    </row>
    <row r="257" spans="1:16" x14ac:dyDescent="0.2">
      <c r="A257" s="385"/>
      <c r="B257" s="386"/>
      <c r="C257" s="343">
        <f>C255-365</f>
        <v>37450</v>
      </c>
      <c r="D257" s="263">
        <f>'2002'!D255</f>
        <v>62</v>
      </c>
      <c r="E257" s="242">
        <f>'2002'!E255</f>
        <v>34</v>
      </c>
      <c r="F257" s="242">
        <f>'2002'!F255</f>
        <v>17</v>
      </c>
      <c r="G257" s="242">
        <f>'2002'!G255</f>
        <v>64</v>
      </c>
      <c r="H257" s="242">
        <f>'2002'!H255</f>
        <v>13</v>
      </c>
      <c r="I257" s="55">
        <f>'2002'!I255</f>
        <v>190</v>
      </c>
      <c r="J257" s="222">
        <f>'2002'!J255</f>
        <v>285160</v>
      </c>
      <c r="K257" s="223">
        <f>'2002'!K255</f>
        <v>285873</v>
      </c>
      <c r="L257" s="223">
        <f>'2002'!L255</f>
        <v>5943974</v>
      </c>
      <c r="M257" s="57"/>
      <c r="N257" s="371"/>
      <c r="O257" s="371"/>
      <c r="P257" s="391"/>
    </row>
    <row r="258" spans="1:16" ht="18.75" customHeight="1" x14ac:dyDescent="0.2">
      <c r="A258" s="387" t="s">
        <v>136</v>
      </c>
      <c r="B258" s="388"/>
      <c r="C258" s="388"/>
      <c r="D258" s="389"/>
      <c r="E258" s="389"/>
      <c r="F258" s="389"/>
      <c r="G258" s="390"/>
      <c r="H258" s="389"/>
      <c r="I258" s="389"/>
      <c r="J258" s="390"/>
      <c r="K258" s="390"/>
      <c r="L258" s="390"/>
      <c r="M258" s="390"/>
      <c r="N258" s="371">
        <f>N229</f>
        <v>5779</v>
      </c>
      <c r="O258" s="371">
        <f>O229</f>
        <v>4998</v>
      </c>
      <c r="P258" s="391"/>
    </row>
    <row r="259" spans="1:16" ht="13.5" thickBot="1" x14ac:dyDescent="0.25">
      <c r="A259" s="392" t="s">
        <v>34</v>
      </c>
      <c r="B259" s="348"/>
      <c r="C259" s="388"/>
      <c r="D259" s="393"/>
      <c r="E259" s="393"/>
      <c r="F259" s="393"/>
      <c r="G259" s="393"/>
      <c r="H259" s="393"/>
      <c r="I259" s="393"/>
      <c r="J259" s="393"/>
      <c r="K259" s="393"/>
      <c r="L259" s="334"/>
      <c r="M259" s="334"/>
      <c r="N259" s="394"/>
      <c r="O259" s="394"/>
      <c r="P259" s="395"/>
    </row>
    <row r="260" spans="1:16" ht="13.5" thickTop="1" x14ac:dyDescent="0.2">
      <c r="A260" s="396" t="s">
        <v>32</v>
      </c>
      <c r="B260" s="348"/>
      <c r="C260" s="388"/>
      <c r="D260" s="393"/>
      <c r="E260" s="393"/>
      <c r="F260" s="393"/>
      <c r="G260" s="393"/>
      <c r="H260" s="393"/>
      <c r="I260" s="393"/>
      <c r="J260" s="393"/>
      <c r="K260" s="393"/>
      <c r="L260" s="334"/>
      <c r="M260" s="334"/>
      <c r="N260" s="397" t="s">
        <v>29</v>
      </c>
      <c r="O260" s="397" t="s">
        <v>30</v>
      </c>
      <c r="P260" s="359"/>
    </row>
    <row r="261" spans="1:16" ht="18.75" customHeight="1" thickBot="1" x14ac:dyDescent="0.25">
      <c r="A261" s="398" t="s">
        <v>33</v>
      </c>
      <c r="B261" s="399"/>
      <c r="C261" s="400"/>
      <c r="D261" s="401"/>
      <c r="E261" s="401"/>
      <c r="F261" s="401"/>
      <c r="G261" s="401"/>
      <c r="H261" s="402"/>
      <c r="I261" s="402"/>
      <c r="J261" s="403"/>
      <c r="K261" s="403"/>
      <c r="L261" s="404" t="s">
        <v>31</v>
      </c>
      <c r="M261" s="404"/>
      <c r="N261" s="405">
        <f>N255+N258</f>
        <v>590257.41200000013</v>
      </c>
      <c r="O261" s="405">
        <f>O255+O258</f>
        <v>623120.34800000046</v>
      </c>
      <c r="P261" s="406"/>
    </row>
    <row r="262" spans="1:16" ht="18.75" x14ac:dyDescent="0.3">
      <c r="A262" s="328">
        <f>A233+31</f>
        <v>37846</v>
      </c>
      <c r="B262" s="328"/>
      <c r="C262" s="328"/>
      <c r="D262" s="351" t="s">
        <v>0</v>
      </c>
      <c r="E262" s="352"/>
      <c r="F262" s="352"/>
      <c r="G262" s="352"/>
      <c r="H262" s="352"/>
      <c r="I262" s="352"/>
      <c r="J262" s="353" t="s">
        <v>1</v>
      </c>
      <c r="K262" s="352"/>
      <c r="L262" s="352"/>
      <c r="M262" s="352"/>
      <c r="N262" s="353" t="s">
        <v>2</v>
      </c>
      <c r="O262" s="352"/>
      <c r="P262" s="354"/>
    </row>
    <row r="263" spans="1:16" ht="18.75" customHeight="1" x14ac:dyDescent="0.2">
      <c r="A263" s="329" t="s">
        <v>3</v>
      </c>
      <c r="B263" s="330"/>
      <c r="C263" s="331"/>
      <c r="D263" s="355"/>
      <c r="E263" s="356"/>
      <c r="F263" s="356"/>
      <c r="G263" s="356"/>
      <c r="H263" s="357" t="s">
        <v>61</v>
      </c>
      <c r="I263" s="357" t="s">
        <v>63</v>
      </c>
      <c r="J263" s="358" t="s">
        <v>9</v>
      </c>
      <c r="K263" s="357" t="s">
        <v>11</v>
      </c>
      <c r="L263" s="357" t="s">
        <v>10</v>
      </c>
      <c r="M263" s="357"/>
      <c r="N263" s="358" t="s">
        <v>9</v>
      </c>
      <c r="O263" s="357" t="s">
        <v>11</v>
      </c>
      <c r="P263" s="359"/>
    </row>
    <row r="264" spans="1:16" x14ac:dyDescent="0.2">
      <c r="A264" s="332" t="s">
        <v>121</v>
      </c>
      <c r="B264" s="330"/>
      <c r="C264" s="331"/>
      <c r="D264" s="360" t="s">
        <v>57</v>
      </c>
      <c r="E264" s="361" t="s">
        <v>59</v>
      </c>
      <c r="F264" s="361" t="s">
        <v>58</v>
      </c>
      <c r="G264" s="361" t="s">
        <v>60</v>
      </c>
      <c r="H264" s="361" t="s">
        <v>62</v>
      </c>
      <c r="I264" s="361" t="s">
        <v>64</v>
      </c>
      <c r="J264" s="362" t="s">
        <v>18</v>
      </c>
      <c r="K264" s="363" t="s">
        <v>19</v>
      </c>
      <c r="L264" s="363" t="s">
        <v>18</v>
      </c>
      <c r="M264" s="363"/>
      <c r="N264" s="362" t="s">
        <v>21</v>
      </c>
      <c r="O264" s="363" t="s">
        <v>22</v>
      </c>
      <c r="P264" s="364"/>
    </row>
    <row r="265" spans="1:16" ht="18.75" customHeight="1" x14ac:dyDescent="0.2">
      <c r="A265" s="333" t="s">
        <v>105</v>
      </c>
      <c r="B265" s="334"/>
      <c r="C265" s="335"/>
      <c r="D265" s="45">
        <v>1</v>
      </c>
      <c r="E265" s="46">
        <v>0</v>
      </c>
      <c r="F265" s="46">
        <v>1</v>
      </c>
      <c r="G265" s="46">
        <v>0</v>
      </c>
      <c r="H265" s="46">
        <v>0</v>
      </c>
      <c r="I265" s="145">
        <f t="shared" ref="I265:I273" si="70">SUM(D265:H265)</f>
        <v>2</v>
      </c>
      <c r="J265" s="48">
        <v>593</v>
      </c>
      <c r="K265" s="48">
        <v>55</v>
      </c>
      <c r="L265" s="48">
        <v>76637</v>
      </c>
      <c r="M265" s="49"/>
      <c r="N265" s="50">
        <f t="shared" ref="N265:N273" si="71">N236+(J265/1000)</f>
        <v>18473.392000000007</v>
      </c>
      <c r="O265" s="50">
        <f t="shared" ref="O265:O273" si="72">O236+(K265/1000)</f>
        <v>1827.1560000000004</v>
      </c>
      <c r="P265" s="2"/>
    </row>
    <row r="266" spans="1:16" x14ac:dyDescent="0.2">
      <c r="A266" s="333" t="s">
        <v>135</v>
      </c>
      <c r="B266" s="334"/>
      <c r="C266" s="336"/>
      <c r="D266" s="45">
        <v>0</v>
      </c>
      <c r="E266" s="46">
        <v>0</v>
      </c>
      <c r="F266" s="46">
        <v>0</v>
      </c>
      <c r="G266" s="46">
        <v>0</v>
      </c>
      <c r="H266" s="46">
        <v>0</v>
      </c>
      <c r="I266" s="47">
        <f t="shared" si="70"/>
        <v>0</v>
      </c>
      <c r="J266" s="48">
        <v>0</v>
      </c>
      <c r="K266" s="48">
        <v>0</v>
      </c>
      <c r="L266" s="48">
        <v>0</v>
      </c>
      <c r="M266" s="52"/>
      <c r="N266" s="50">
        <f t="shared" si="71"/>
        <v>11598</v>
      </c>
      <c r="O266" s="50">
        <f t="shared" si="72"/>
        <v>982</v>
      </c>
      <c r="P266" s="3"/>
    </row>
    <row r="267" spans="1:16" x14ac:dyDescent="0.2">
      <c r="A267" s="333" t="s">
        <v>106</v>
      </c>
      <c r="B267" s="334"/>
      <c r="C267" s="335"/>
      <c r="D267" s="45">
        <v>4</v>
      </c>
      <c r="E267" s="46">
        <v>0</v>
      </c>
      <c r="F267" s="46">
        <v>2</v>
      </c>
      <c r="G267" s="46">
        <v>0</v>
      </c>
      <c r="H267" s="46">
        <v>2</v>
      </c>
      <c r="I267" s="47">
        <f t="shared" si="70"/>
        <v>8</v>
      </c>
      <c r="J267" s="48">
        <v>15836</v>
      </c>
      <c r="K267" s="48">
        <v>1453</v>
      </c>
      <c r="L267" s="48">
        <v>335559</v>
      </c>
      <c r="M267" s="52"/>
      <c r="N267" s="50">
        <f t="shared" si="71"/>
        <v>45934.906999999999</v>
      </c>
      <c r="O267" s="50">
        <f t="shared" si="72"/>
        <v>3640.7930000000019</v>
      </c>
      <c r="P267" s="3"/>
    </row>
    <row r="268" spans="1:16" x14ac:dyDescent="0.2">
      <c r="A268" s="333" t="s">
        <v>117</v>
      </c>
      <c r="B268" s="334"/>
      <c r="C268" s="335"/>
      <c r="D268" s="45">
        <v>1</v>
      </c>
      <c r="E268" s="46">
        <v>0</v>
      </c>
      <c r="F268" s="46">
        <v>0</v>
      </c>
      <c r="G268" s="46">
        <v>0</v>
      </c>
      <c r="H268" s="46">
        <v>0</v>
      </c>
      <c r="I268" s="47">
        <f t="shared" si="70"/>
        <v>1</v>
      </c>
      <c r="J268" s="48">
        <v>82</v>
      </c>
      <c r="K268" s="48">
        <v>0</v>
      </c>
      <c r="L268" s="48">
        <v>0</v>
      </c>
      <c r="M268" s="52"/>
      <c r="N268" s="50">
        <f t="shared" si="71"/>
        <v>291.32900000000001</v>
      </c>
      <c r="O268" s="50">
        <f t="shared" si="72"/>
        <v>0</v>
      </c>
      <c r="P268" s="3"/>
    </row>
    <row r="269" spans="1:16" x14ac:dyDescent="0.2">
      <c r="A269" s="333" t="s">
        <v>107</v>
      </c>
      <c r="B269" s="334"/>
      <c r="C269" s="335"/>
      <c r="D269" s="45">
        <v>4</v>
      </c>
      <c r="E269" s="46">
        <v>0</v>
      </c>
      <c r="F269" s="46">
        <v>2</v>
      </c>
      <c r="G269" s="46">
        <v>0</v>
      </c>
      <c r="H269" s="46">
        <v>3</v>
      </c>
      <c r="I269" s="47">
        <f t="shared" si="70"/>
        <v>9</v>
      </c>
      <c r="J269" s="48">
        <v>12458</v>
      </c>
      <c r="K269" s="48">
        <v>1356</v>
      </c>
      <c r="L269" s="48">
        <v>271735</v>
      </c>
      <c r="M269" s="52"/>
      <c r="N269" s="50">
        <f t="shared" si="71"/>
        <v>12294.999</v>
      </c>
      <c r="O269" s="50">
        <f t="shared" si="72"/>
        <v>1040.5369999999994</v>
      </c>
      <c r="P269" s="3"/>
    </row>
    <row r="270" spans="1:16" x14ac:dyDescent="0.2">
      <c r="A270" s="333" t="s">
        <v>108</v>
      </c>
      <c r="B270" s="334"/>
      <c r="C270" s="335"/>
      <c r="D270" s="45">
        <v>1</v>
      </c>
      <c r="E270" s="46">
        <v>0</v>
      </c>
      <c r="F270" s="46">
        <v>1</v>
      </c>
      <c r="G270" s="46">
        <v>0</v>
      </c>
      <c r="H270" s="46">
        <v>0</v>
      </c>
      <c r="I270" s="47">
        <f t="shared" si="70"/>
        <v>2</v>
      </c>
      <c r="J270" s="48">
        <v>0</v>
      </c>
      <c r="K270" s="48">
        <v>0</v>
      </c>
      <c r="L270" s="48">
        <v>16749</v>
      </c>
      <c r="M270" s="52"/>
      <c r="N270" s="50">
        <f t="shared" si="71"/>
        <v>5770.625</v>
      </c>
      <c r="O270" s="50">
        <f t="shared" si="72"/>
        <v>596.37699999999995</v>
      </c>
      <c r="P270" s="3"/>
    </row>
    <row r="271" spans="1:16" x14ac:dyDescent="0.2">
      <c r="A271" s="333" t="s">
        <v>109</v>
      </c>
      <c r="B271" s="334"/>
      <c r="C271" s="335"/>
      <c r="D271" s="45">
        <v>0</v>
      </c>
      <c r="E271" s="46">
        <v>1</v>
      </c>
      <c r="F271" s="46">
        <v>0</v>
      </c>
      <c r="G271" s="46">
        <v>1</v>
      </c>
      <c r="H271" s="46">
        <v>0</v>
      </c>
      <c r="I271" s="47">
        <f t="shared" si="70"/>
        <v>2</v>
      </c>
      <c r="J271" s="48">
        <v>0</v>
      </c>
      <c r="K271" s="48">
        <v>0</v>
      </c>
      <c r="L271" s="48">
        <v>0</v>
      </c>
      <c r="M271" s="52"/>
      <c r="N271" s="50">
        <f t="shared" si="71"/>
        <v>1518.1</v>
      </c>
      <c r="O271" s="50">
        <f t="shared" si="72"/>
        <v>10</v>
      </c>
      <c r="P271" s="3"/>
    </row>
    <row r="272" spans="1:16" x14ac:dyDescent="0.2">
      <c r="A272" s="333" t="s">
        <v>110</v>
      </c>
      <c r="B272" s="334"/>
      <c r="C272" s="335"/>
      <c r="D272" s="45">
        <v>6</v>
      </c>
      <c r="E272" s="46">
        <v>0</v>
      </c>
      <c r="F272" s="46">
        <v>1</v>
      </c>
      <c r="G272" s="46">
        <v>0</v>
      </c>
      <c r="H272" s="46">
        <v>3</v>
      </c>
      <c r="I272" s="47">
        <f t="shared" si="70"/>
        <v>10</v>
      </c>
      <c r="J272" s="48">
        <v>46942</v>
      </c>
      <c r="K272" s="48">
        <v>5969</v>
      </c>
      <c r="L272" s="48">
        <v>411838</v>
      </c>
      <c r="M272" s="52"/>
      <c r="N272" s="50">
        <f t="shared" si="71"/>
        <v>16011.913000000004</v>
      </c>
      <c r="O272" s="50">
        <f t="shared" si="72"/>
        <v>1938.6570000000002</v>
      </c>
      <c r="P272" s="3"/>
    </row>
    <row r="273" spans="1:16" x14ac:dyDescent="0.2">
      <c r="A273" s="333" t="s">
        <v>111</v>
      </c>
      <c r="B273" s="334"/>
      <c r="C273" s="337"/>
      <c r="D273" s="45">
        <v>2</v>
      </c>
      <c r="E273" s="46">
        <v>0</v>
      </c>
      <c r="F273" s="46">
        <v>0</v>
      </c>
      <c r="G273" s="46">
        <v>2</v>
      </c>
      <c r="H273" s="46">
        <v>0</v>
      </c>
      <c r="I273" s="55">
        <f t="shared" si="70"/>
        <v>4</v>
      </c>
      <c r="J273" s="48">
        <v>3713</v>
      </c>
      <c r="K273" s="56">
        <v>0</v>
      </c>
      <c r="L273" s="56">
        <v>8633</v>
      </c>
      <c r="M273" s="57"/>
      <c r="N273" s="220">
        <f t="shared" si="71"/>
        <v>1293.6820000000002</v>
      </c>
      <c r="O273" s="50">
        <f t="shared" si="72"/>
        <v>0.29799999999999999</v>
      </c>
      <c r="P273" s="4"/>
    </row>
    <row r="274" spans="1:16" ht="18.75" customHeight="1" x14ac:dyDescent="0.2">
      <c r="A274" s="338"/>
      <c r="B274" s="334"/>
      <c r="C274" s="339">
        <f>A262</f>
        <v>37846</v>
      </c>
      <c r="D274" s="365">
        <f t="shared" ref="D274:L274" si="73">SUM(D265:D273)</f>
        <v>19</v>
      </c>
      <c r="E274" s="366">
        <f t="shared" si="73"/>
        <v>1</v>
      </c>
      <c r="F274" s="366">
        <f t="shared" si="73"/>
        <v>7</v>
      </c>
      <c r="G274" s="366">
        <f t="shared" si="73"/>
        <v>3</v>
      </c>
      <c r="H274" s="366">
        <f t="shared" si="73"/>
        <v>8</v>
      </c>
      <c r="I274" s="367">
        <f t="shared" si="73"/>
        <v>38</v>
      </c>
      <c r="J274" s="368">
        <f t="shared" si="73"/>
        <v>79624</v>
      </c>
      <c r="K274" s="369">
        <f t="shared" si="73"/>
        <v>8833</v>
      </c>
      <c r="L274" s="370">
        <f t="shared" si="73"/>
        <v>1121151</v>
      </c>
      <c r="M274" s="371"/>
      <c r="N274" s="371">
        <f>SUM(N265:N273)</f>
        <v>113186.947</v>
      </c>
      <c r="O274" s="380">
        <f>SUM(O265:O273)</f>
        <v>10035.818000000001</v>
      </c>
      <c r="P274" s="381"/>
    </row>
    <row r="275" spans="1:16" x14ac:dyDescent="0.2">
      <c r="A275" s="338"/>
      <c r="B275" s="334" t="s">
        <v>27</v>
      </c>
      <c r="C275" s="340">
        <f>C285</f>
        <v>37815</v>
      </c>
      <c r="D275" s="372">
        <f t="shared" ref="D275:L275" si="74">D245</f>
        <v>18</v>
      </c>
      <c r="E275" s="373">
        <f t="shared" si="74"/>
        <v>8</v>
      </c>
      <c r="F275" s="373">
        <f t="shared" si="74"/>
        <v>0</v>
      </c>
      <c r="G275" s="373">
        <f t="shared" si="74"/>
        <v>4</v>
      </c>
      <c r="H275" s="373">
        <f t="shared" si="74"/>
        <v>8</v>
      </c>
      <c r="I275" s="373">
        <f t="shared" si="74"/>
        <v>38</v>
      </c>
      <c r="J275" s="374">
        <f t="shared" si="74"/>
        <v>83154</v>
      </c>
      <c r="K275" s="370">
        <f t="shared" si="74"/>
        <v>9178</v>
      </c>
      <c r="L275" s="370">
        <f t="shared" si="74"/>
        <v>1179468</v>
      </c>
      <c r="M275" s="371"/>
      <c r="N275" s="379"/>
      <c r="O275" s="255"/>
      <c r="P275" s="3"/>
    </row>
    <row r="276" spans="1:16" x14ac:dyDescent="0.2">
      <c r="A276" s="341"/>
      <c r="B276" s="342"/>
      <c r="C276" s="343">
        <f>C286</f>
        <v>37481</v>
      </c>
      <c r="D276" s="375">
        <f>'2002'!D274</f>
        <v>20</v>
      </c>
      <c r="E276" s="376">
        <f>'2002'!E274</f>
        <v>0</v>
      </c>
      <c r="F276" s="376">
        <f>'2002'!F274</f>
        <v>8</v>
      </c>
      <c r="G276" s="376">
        <f>'2002'!G274</f>
        <v>9</v>
      </c>
      <c r="H276" s="376">
        <f>'2002'!H274</f>
        <v>6</v>
      </c>
      <c r="I276" s="373">
        <f>'2002'!I274</f>
        <v>43</v>
      </c>
      <c r="J276" s="377">
        <f>'2002'!J274</f>
        <v>96489</v>
      </c>
      <c r="K276" s="378">
        <f>'2002'!K274</f>
        <v>10644</v>
      </c>
      <c r="L276" s="378">
        <f>'2002'!L274</f>
        <v>1142283</v>
      </c>
      <c r="M276" s="379"/>
      <c r="N276" s="83"/>
      <c r="O276" s="50"/>
      <c r="P276" s="3"/>
    </row>
    <row r="277" spans="1:16" ht="18.75" customHeight="1" x14ac:dyDescent="0.2">
      <c r="A277" s="344" t="s">
        <v>23</v>
      </c>
      <c r="B277" s="345"/>
      <c r="C277" s="346"/>
      <c r="D277" s="75"/>
      <c r="E277" s="76"/>
      <c r="F277" s="76"/>
      <c r="G277" s="76"/>
      <c r="H277" s="76"/>
      <c r="I277" s="145"/>
      <c r="J277" s="146"/>
      <c r="K277" s="77"/>
      <c r="L277" s="256"/>
      <c r="M277" s="50"/>
      <c r="N277" s="50"/>
      <c r="O277" s="50"/>
      <c r="P277" s="3"/>
    </row>
    <row r="278" spans="1:16" x14ac:dyDescent="0.2">
      <c r="A278" s="347" t="s">
        <v>112</v>
      </c>
      <c r="B278" s="348"/>
      <c r="C278" s="349"/>
      <c r="D278" s="45">
        <v>38</v>
      </c>
      <c r="E278" s="46">
        <v>34</v>
      </c>
      <c r="F278" s="46">
        <v>8</v>
      </c>
      <c r="G278" s="46">
        <v>38</v>
      </c>
      <c r="H278" s="46">
        <v>0</v>
      </c>
      <c r="I278" s="47">
        <f>SUM(D278:H278)</f>
        <v>118</v>
      </c>
      <c r="J278" s="230">
        <v>167662</v>
      </c>
      <c r="K278" s="82">
        <v>259755</v>
      </c>
      <c r="L278" s="82">
        <v>4159402</v>
      </c>
      <c r="M278" s="50"/>
      <c r="N278" s="50">
        <f t="shared" ref="N278:O280" si="75">N249+(J278/1000)</f>
        <v>412963.03600000014</v>
      </c>
      <c r="O278" s="50">
        <f t="shared" si="75"/>
        <v>547349.89700000046</v>
      </c>
      <c r="P278" s="3"/>
    </row>
    <row r="279" spans="1:16" x14ac:dyDescent="0.2">
      <c r="A279" s="347" t="s">
        <v>113</v>
      </c>
      <c r="B279" s="348"/>
      <c r="C279" s="349"/>
      <c r="D279" s="45">
        <v>0</v>
      </c>
      <c r="E279" s="46">
        <v>6</v>
      </c>
      <c r="F279" s="46">
        <v>1</v>
      </c>
      <c r="G279" s="46">
        <v>16</v>
      </c>
      <c r="H279" s="46">
        <v>1</v>
      </c>
      <c r="I279" s="47">
        <f>SUM(D279:H279)</f>
        <v>24</v>
      </c>
      <c r="J279" s="230">
        <v>0</v>
      </c>
      <c r="K279" s="82">
        <v>0</v>
      </c>
      <c r="L279" s="82">
        <v>0</v>
      </c>
      <c r="M279" s="50"/>
      <c r="N279" s="50">
        <f t="shared" si="75"/>
        <v>58135.527999999991</v>
      </c>
      <c r="O279" s="50">
        <f t="shared" si="75"/>
        <v>60843.037000000004</v>
      </c>
      <c r="P279" s="3"/>
    </row>
    <row r="280" spans="1:16" x14ac:dyDescent="0.2">
      <c r="A280" s="347" t="s">
        <v>116</v>
      </c>
      <c r="B280" s="348"/>
      <c r="C280" s="350"/>
      <c r="D280" s="45">
        <v>2</v>
      </c>
      <c r="E280" s="46">
        <v>0</v>
      </c>
      <c r="F280" s="46">
        <v>0</v>
      </c>
      <c r="G280" s="46">
        <v>1</v>
      </c>
      <c r="H280" s="46">
        <v>0</v>
      </c>
      <c r="I280" s="55">
        <f>SUM(D280:H280)</f>
        <v>3</v>
      </c>
      <c r="J280" s="231">
        <v>0</v>
      </c>
      <c r="K280" s="219">
        <v>0</v>
      </c>
      <c r="L280" s="219">
        <v>469</v>
      </c>
      <c r="M280" s="147"/>
      <c r="N280" s="147">
        <f t="shared" si="75"/>
        <v>440.18699999999995</v>
      </c>
      <c r="O280" s="50">
        <f t="shared" si="75"/>
        <v>162.18400000000008</v>
      </c>
      <c r="P280" s="4"/>
    </row>
    <row r="281" spans="1:16" ht="18.75" customHeight="1" x14ac:dyDescent="0.2">
      <c r="A281" s="338"/>
      <c r="B281" s="334"/>
      <c r="C281" s="339">
        <f>A262</f>
        <v>37846</v>
      </c>
      <c r="D281" s="365">
        <f t="shared" ref="D281:L281" si="76">SUM(D278:D280)</f>
        <v>40</v>
      </c>
      <c r="E281" s="366">
        <f t="shared" si="76"/>
        <v>40</v>
      </c>
      <c r="F281" s="366">
        <f t="shared" si="76"/>
        <v>9</v>
      </c>
      <c r="G281" s="366">
        <f t="shared" si="76"/>
        <v>55</v>
      </c>
      <c r="H281" s="366">
        <f t="shared" si="76"/>
        <v>1</v>
      </c>
      <c r="I281" s="367">
        <f t="shared" si="76"/>
        <v>145</v>
      </c>
      <c r="J281" s="368">
        <f t="shared" si="76"/>
        <v>167662</v>
      </c>
      <c r="K281" s="369">
        <f t="shared" si="76"/>
        <v>259755</v>
      </c>
      <c r="L281" s="370">
        <f t="shared" si="76"/>
        <v>4159871</v>
      </c>
      <c r="M281" s="371"/>
      <c r="N281" s="371">
        <f>SUM(N278:N280)</f>
        <v>471538.75100000011</v>
      </c>
      <c r="O281" s="380">
        <f>SUM(O278:O280)</f>
        <v>608355.11800000048</v>
      </c>
      <c r="P281" s="381"/>
    </row>
    <row r="282" spans="1:16" x14ac:dyDescent="0.2">
      <c r="A282" s="338"/>
      <c r="B282" s="334" t="s">
        <v>27</v>
      </c>
      <c r="C282" s="340">
        <f>C285</f>
        <v>37815</v>
      </c>
      <c r="D282" s="372">
        <f t="shared" ref="D282:L282" si="77">D252</f>
        <v>41</v>
      </c>
      <c r="E282" s="373">
        <f t="shared" si="77"/>
        <v>34</v>
      </c>
      <c r="F282" s="373">
        <f t="shared" si="77"/>
        <v>13</v>
      </c>
      <c r="G282" s="373">
        <f t="shared" si="77"/>
        <v>56</v>
      </c>
      <c r="H282" s="373">
        <f t="shared" si="77"/>
        <v>1</v>
      </c>
      <c r="I282" s="373">
        <f t="shared" si="77"/>
        <v>145</v>
      </c>
      <c r="J282" s="374">
        <f t="shared" si="77"/>
        <v>204273</v>
      </c>
      <c r="K282" s="370">
        <f t="shared" si="77"/>
        <v>303384</v>
      </c>
      <c r="L282" s="370">
        <f t="shared" si="77"/>
        <v>4632553</v>
      </c>
      <c r="M282" s="371"/>
      <c r="N282" s="379"/>
      <c r="O282" s="255"/>
      <c r="P282" s="3"/>
    </row>
    <row r="283" spans="1:16" x14ac:dyDescent="0.2">
      <c r="A283" s="341"/>
      <c r="B283" s="342"/>
      <c r="C283" s="343">
        <f>C286</f>
        <v>37481</v>
      </c>
      <c r="D283" s="375">
        <f>'2002'!D281</f>
        <v>44</v>
      </c>
      <c r="E283" s="376">
        <f>'2002'!E281</f>
        <v>44</v>
      </c>
      <c r="F283" s="376">
        <f>'2002'!F281</f>
        <v>11</v>
      </c>
      <c r="G283" s="376">
        <f>'2002'!G281</f>
        <v>47</v>
      </c>
      <c r="H283" s="376">
        <f>'2002'!H281</f>
        <v>1</v>
      </c>
      <c r="I283" s="373">
        <f>'2002'!I281</f>
        <v>147</v>
      </c>
      <c r="J283" s="377">
        <f>'2002'!J281</f>
        <v>208847</v>
      </c>
      <c r="K283" s="378">
        <f>'2002'!K281</f>
        <v>265780</v>
      </c>
      <c r="L283" s="378">
        <f>'2002'!L281</f>
        <v>4874294</v>
      </c>
      <c r="M283" s="379"/>
      <c r="N283" s="83"/>
      <c r="O283" s="50"/>
      <c r="P283" s="3"/>
    </row>
    <row r="284" spans="1:16" ht="18.75" customHeight="1" x14ac:dyDescent="0.2">
      <c r="A284" s="382"/>
      <c r="B284" s="383"/>
      <c r="C284" s="339">
        <f>A262</f>
        <v>37846</v>
      </c>
      <c r="D284" s="228">
        <f t="shared" ref="D284:L284" si="78">D274+D281</f>
        <v>59</v>
      </c>
      <c r="E284" s="259">
        <f t="shared" si="78"/>
        <v>41</v>
      </c>
      <c r="F284" s="259">
        <f t="shared" si="78"/>
        <v>16</v>
      </c>
      <c r="G284" s="259">
        <f t="shared" si="78"/>
        <v>58</v>
      </c>
      <c r="H284" s="259">
        <f t="shared" si="78"/>
        <v>9</v>
      </c>
      <c r="I284" s="145">
        <f t="shared" si="78"/>
        <v>183</v>
      </c>
      <c r="J284" s="260">
        <f t="shared" si="78"/>
        <v>247286</v>
      </c>
      <c r="K284" s="256">
        <f t="shared" si="78"/>
        <v>268588</v>
      </c>
      <c r="L284" s="256">
        <f t="shared" si="78"/>
        <v>5281022</v>
      </c>
      <c r="M284" s="50"/>
      <c r="N284" s="50">
        <f>N274+N281</f>
        <v>584725.69800000009</v>
      </c>
      <c r="O284" s="147">
        <f>O274+O281</f>
        <v>618390.93600000045</v>
      </c>
      <c r="P284" s="4"/>
    </row>
    <row r="285" spans="1:16" x14ac:dyDescent="0.2">
      <c r="A285" s="384" t="s">
        <v>56</v>
      </c>
      <c r="B285" s="330"/>
      <c r="C285" s="340">
        <f>A233</f>
        <v>37815</v>
      </c>
      <c r="D285" s="75">
        <f t="shared" ref="D285:L285" si="79">D275+D282</f>
        <v>59</v>
      </c>
      <c r="E285" s="76">
        <f t="shared" si="79"/>
        <v>42</v>
      </c>
      <c r="F285" s="76">
        <f t="shared" si="79"/>
        <v>13</v>
      </c>
      <c r="G285" s="76">
        <f t="shared" si="79"/>
        <v>60</v>
      </c>
      <c r="H285" s="76">
        <f t="shared" si="79"/>
        <v>9</v>
      </c>
      <c r="I285" s="47">
        <f t="shared" si="79"/>
        <v>183</v>
      </c>
      <c r="J285" s="146">
        <f t="shared" si="79"/>
        <v>287427</v>
      </c>
      <c r="K285" s="77">
        <f t="shared" si="79"/>
        <v>312562</v>
      </c>
      <c r="L285" s="77">
        <f t="shared" si="79"/>
        <v>5812021</v>
      </c>
      <c r="M285" s="50"/>
      <c r="N285" s="57"/>
      <c r="O285" s="371"/>
      <c r="P285" s="391"/>
    </row>
    <row r="286" spans="1:16" x14ac:dyDescent="0.2">
      <c r="A286" s="385"/>
      <c r="B286" s="386"/>
      <c r="C286" s="343">
        <f>C284-365</f>
        <v>37481</v>
      </c>
      <c r="D286" s="263">
        <f>'2002'!D284</f>
        <v>64</v>
      </c>
      <c r="E286" s="242">
        <f>'2002'!E284</f>
        <v>44</v>
      </c>
      <c r="F286" s="242">
        <f>'2002'!F284</f>
        <v>19</v>
      </c>
      <c r="G286" s="242">
        <f>'2002'!G284</f>
        <v>56</v>
      </c>
      <c r="H286" s="242">
        <f>'2002'!H284</f>
        <v>7</v>
      </c>
      <c r="I286" s="55">
        <f>'2002'!I284</f>
        <v>190</v>
      </c>
      <c r="J286" s="222">
        <f>'2002'!J284</f>
        <v>305336</v>
      </c>
      <c r="K286" s="223">
        <f>'2002'!K284</f>
        <v>276424</v>
      </c>
      <c r="L286" s="223">
        <f>'2002'!L284</f>
        <v>6016577</v>
      </c>
      <c r="M286" s="57"/>
      <c r="N286" s="371"/>
      <c r="O286" s="371"/>
      <c r="P286" s="391"/>
    </row>
    <row r="287" spans="1:16" ht="18.75" customHeight="1" x14ac:dyDescent="0.2">
      <c r="A287" s="387" t="s">
        <v>136</v>
      </c>
      <c r="B287" s="388"/>
      <c r="C287" s="388"/>
      <c r="D287" s="389"/>
      <c r="E287" s="389"/>
      <c r="F287" s="389"/>
      <c r="G287" s="390"/>
      <c r="H287" s="389"/>
      <c r="I287" s="389"/>
      <c r="J287" s="390"/>
      <c r="K287" s="390"/>
      <c r="L287" s="390"/>
      <c r="M287" s="390"/>
      <c r="N287" s="371">
        <f>N258</f>
        <v>5779</v>
      </c>
      <c r="O287" s="371">
        <f>O258</f>
        <v>4998</v>
      </c>
      <c r="P287" s="391"/>
    </row>
    <row r="288" spans="1:16" ht="13.5" thickBot="1" x14ac:dyDescent="0.25">
      <c r="A288" s="392" t="s">
        <v>34</v>
      </c>
      <c r="B288" s="348"/>
      <c r="C288" s="388"/>
      <c r="D288" s="393"/>
      <c r="E288" s="393"/>
      <c r="F288" s="393"/>
      <c r="G288" s="393"/>
      <c r="H288" s="393"/>
      <c r="I288" s="393"/>
      <c r="J288" s="393"/>
      <c r="K288" s="393"/>
      <c r="L288" s="334"/>
      <c r="M288" s="334"/>
      <c r="N288" s="394"/>
      <c r="O288" s="394"/>
      <c r="P288" s="395"/>
    </row>
    <row r="289" spans="1:21" ht="13.5" thickTop="1" x14ac:dyDescent="0.2">
      <c r="A289" s="396" t="s">
        <v>32</v>
      </c>
      <c r="B289" s="348"/>
      <c r="C289" s="388"/>
      <c r="D289" s="393"/>
      <c r="E289" s="393"/>
      <c r="F289" s="393"/>
      <c r="G289" s="393"/>
      <c r="H289" s="393"/>
      <c r="I289" s="393"/>
      <c r="J289" s="393"/>
      <c r="K289" s="393"/>
      <c r="L289" s="334"/>
      <c r="M289" s="334"/>
      <c r="N289" s="397" t="s">
        <v>29</v>
      </c>
      <c r="O289" s="397" t="s">
        <v>30</v>
      </c>
      <c r="P289" s="359"/>
    </row>
    <row r="290" spans="1:21" ht="18.75" customHeight="1" thickBot="1" x14ac:dyDescent="0.25">
      <c r="A290" s="398" t="s">
        <v>33</v>
      </c>
      <c r="B290" s="399"/>
      <c r="C290" s="400"/>
      <c r="D290" s="401"/>
      <c r="E290" s="401"/>
      <c r="F290" s="401"/>
      <c r="G290" s="401"/>
      <c r="H290" s="402"/>
      <c r="I290" s="402"/>
      <c r="J290" s="403"/>
      <c r="K290" s="403"/>
      <c r="L290" s="404" t="s">
        <v>31</v>
      </c>
      <c r="M290" s="404"/>
      <c r="N290" s="405">
        <f>N284+N287</f>
        <v>590504.69800000009</v>
      </c>
      <c r="O290" s="405">
        <f>O284+O287</f>
        <v>623388.93600000045</v>
      </c>
      <c r="P290" s="406"/>
    </row>
    <row r="291" spans="1:21" ht="18.75" customHeight="1" x14ac:dyDescent="0.3">
      <c r="A291" s="328">
        <f>A262+31</f>
        <v>37877</v>
      </c>
      <c r="B291" s="328"/>
      <c r="C291" s="328"/>
      <c r="D291" s="351" t="s">
        <v>0</v>
      </c>
      <c r="E291" s="352"/>
      <c r="F291" s="352"/>
      <c r="G291" s="352"/>
      <c r="H291" s="352"/>
      <c r="I291" s="352"/>
      <c r="J291" s="353" t="s">
        <v>1</v>
      </c>
      <c r="K291" s="352"/>
      <c r="L291" s="352"/>
      <c r="M291" s="352"/>
      <c r="N291" s="353" t="s">
        <v>2</v>
      </c>
      <c r="O291" s="352"/>
      <c r="P291" s="354"/>
    </row>
    <row r="292" spans="1:21" ht="18.75" customHeight="1" x14ac:dyDescent="0.2">
      <c r="A292" s="329" t="s">
        <v>3</v>
      </c>
      <c r="B292" s="330"/>
      <c r="C292" s="331"/>
      <c r="D292" s="355"/>
      <c r="E292" s="356"/>
      <c r="F292" s="356"/>
      <c r="G292" s="356"/>
      <c r="H292" s="357" t="s">
        <v>61</v>
      </c>
      <c r="I292" s="357" t="s">
        <v>63</v>
      </c>
      <c r="J292" s="358" t="s">
        <v>9</v>
      </c>
      <c r="K292" s="357" t="s">
        <v>11</v>
      </c>
      <c r="L292" s="357" t="s">
        <v>10</v>
      </c>
      <c r="M292" s="357"/>
      <c r="N292" s="358" t="s">
        <v>9</v>
      </c>
      <c r="O292" s="357" t="s">
        <v>11</v>
      </c>
      <c r="P292" s="359"/>
    </row>
    <row r="293" spans="1:21" x14ac:dyDescent="0.2">
      <c r="A293" s="332" t="s">
        <v>121</v>
      </c>
      <c r="B293" s="330"/>
      <c r="C293" s="331"/>
      <c r="D293" s="360" t="s">
        <v>57</v>
      </c>
      <c r="E293" s="361" t="s">
        <v>59</v>
      </c>
      <c r="F293" s="361" t="s">
        <v>58</v>
      </c>
      <c r="G293" s="361" t="s">
        <v>60</v>
      </c>
      <c r="H293" s="361" t="s">
        <v>62</v>
      </c>
      <c r="I293" s="361" t="s">
        <v>64</v>
      </c>
      <c r="J293" s="362" t="s">
        <v>18</v>
      </c>
      <c r="K293" s="363" t="s">
        <v>19</v>
      </c>
      <c r="L293" s="363" t="s">
        <v>18</v>
      </c>
      <c r="M293" s="363"/>
      <c r="N293" s="362" t="s">
        <v>21</v>
      </c>
      <c r="O293" s="363" t="s">
        <v>22</v>
      </c>
      <c r="P293" s="364"/>
    </row>
    <row r="294" spans="1:21" ht="18.75" customHeight="1" x14ac:dyDescent="0.2">
      <c r="A294" s="333" t="s">
        <v>105</v>
      </c>
      <c r="B294" s="334"/>
      <c r="C294" s="335"/>
      <c r="D294" s="45">
        <v>1</v>
      </c>
      <c r="E294" s="46">
        <v>0</v>
      </c>
      <c r="F294" s="46">
        <v>1</v>
      </c>
      <c r="G294" s="46">
        <v>0</v>
      </c>
      <c r="H294" s="46">
        <v>0</v>
      </c>
      <c r="I294" s="145">
        <f t="shared" ref="I294:I302" si="80">SUM(D294:H294)</f>
        <v>2</v>
      </c>
      <c r="J294" s="48">
        <v>723</v>
      </c>
      <c r="K294" s="48">
        <v>67</v>
      </c>
      <c r="L294" s="48">
        <v>85315</v>
      </c>
      <c r="M294" s="49"/>
      <c r="N294" s="50">
        <f t="shared" ref="N294:N302" si="81">N265+(J294/1000)</f>
        <v>18474.115000000009</v>
      </c>
      <c r="O294" s="50">
        <f t="shared" ref="O294:O302" si="82">O265+(K294/1000)</f>
        <v>1827.2230000000004</v>
      </c>
      <c r="P294" s="2"/>
    </row>
    <row r="295" spans="1:21" x14ac:dyDescent="0.2">
      <c r="A295" s="333" t="s">
        <v>135</v>
      </c>
      <c r="B295" s="334"/>
      <c r="C295" s="336"/>
      <c r="D295" s="45">
        <v>0</v>
      </c>
      <c r="E295" s="46">
        <v>0</v>
      </c>
      <c r="F295" s="46">
        <v>0</v>
      </c>
      <c r="G295" s="46">
        <v>0</v>
      </c>
      <c r="H295" s="46">
        <v>0</v>
      </c>
      <c r="I295" s="47">
        <f t="shared" si="80"/>
        <v>0</v>
      </c>
      <c r="J295" s="48">
        <v>0</v>
      </c>
      <c r="K295" s="48">
        <v>0</v>
      </c>
      <c r="L295" s="48">
        <v>0</v>
      </c>
      <c r="M295" s="52"/>
      <c r="N295" s="50">
        <f t="shared" si="81"/>
        <v>11598</v>
      </c>
      <c r="O295" s="50">
        <f t="shared" si="82"/>
        <v>982</v>
      </c>
      <c r="P295" s="3"/>
    </row>
    <row r="296" spans="1:21" x14ac:dyDescent="0.2">
      <c r="A296" s="333" t="s">
        <v>106</v>
      </c>
      <c r="B296" s="334"/>
      <c r="C296" s="335"/>
      <c r="D296" s="45">
        <v>4</v>
      </c>
      <c r="E296" s="46">
        <v>0</v>
      </c>
      <c r="F296" s="46">
        <v>2</v>
      </c>
      <c r="G296" s="46">
        <v>0</v>
      </c>
      <c r="H296" s="46">
        <v>2</v>
      </c>
      <c r="I296" s="47">
        <f t="shared" si="80"/>
        <v>8</v>
      </c>
      <c r="J296" s="48">
        <v>19023</v>
      </c>
      <c r="K296" s="48">
        <v>1718</v>
      </c>
      <c r="L296" s="48">
        <v>336293</v>
      </c>
      <c r="M296" s="52"/>
      <c r="N296" s="50">
        <f t="shared" si="81"/>
        <v>45953.93</v>
      </c>
      <c r="O296" s="50">
        <f t="shared" si="82"/>
        <v>3642.5110000000018</v>
      </c>
      <c r="P296" s="3"/>
    </row>
    <row r="297" spans="1:21" x14ac:dyDescent="0.2">
      <c r="A297" s="333" t="s">
        <v>117</v>
      </c>
      <c r="B297" s="334"/>
      <c r="C297" s="335"/>
      <c r="D297" s="45">
        <v>1</v>
      </c>
      <c r="E297" s="46">
        <v>0</v>
      </c>
      <c r="F297" s="46">
        <v>0</v>
      </c>
      <c r="G297" s="46">
        <v>0</v>
      </c>
      <c r="H297" s="46">
        <v>0</v>
      </c>
      <c r="I297" s="47">
        <f t="shared" si="80"/>
        <v>1</v>
      </c>
      <c r="J297" s="48">
        <v>90</v>
      </c>
      <c r="K297" s="48">
        <v>0</v>
      </c>
      <c r="L297" s="48">
        <v>0</v>
      </c>
      <c r="M297" s="52"/>
      <c r="N297" s="50">
        <f t="shared" si="81"/>
        <v>291.41899999999998</v>
      </c>
      <c r="O297" s="50">
        <f t="shared" si="82"/>
        <v>0</v>
      </c>
      <c r="P297" s="3"/>
    </row>
    <row r="298" spans="1:21" x14ac:dyDescent="0.2">
      <c r="A298" s="333" t="s">
        <v>107</v>
      </c>
      <c r="B298" s="334"/>
      <c r="C298" s="335"/>
      <c r="D298" s="45">
        <v>4</v>
      </c>
      <c r="E298" s="46">
        <v>0</v>
      </c>
      <c r="F298" s="46">
        <v>2</v>
      </c>
      <c r="G298" s="46">
        <v>0</v>
      </c>
      <c r="H298" s="46">
        <v>3</v>
      </c>
      <c r="I298" s="47">
        <f t="shared" si="80"/>
        <v>9</v>
      </c>
      <c r="J298" s="48">
        <v>11723</v>
      </c>
      <c r="K298" s="48">
        <v>1272</v>
      </c>
      <c r="L298" s="48">
        <v>237713</v>
      </c>
      <c r="M298" s="52"/>
      <c r="N298" s="50">
        <f t="shared" si="81"/>
        <v>12306.722</v>
      </c>
      <c r="O298" s="50">
        <f t="shared" si="82"/>
        <v>1041.8089999999993</v>
      </c>
      <c r="P298" s="3"/>
    </row>
    <row r="299" spans="1:21" x14ac:dyDescent="0.2">
      <c r="A299" s="333" t="s">
        <v>108</v>
      </c>
      <c r="B299" s="334"/>
      <c r="C299" s="335"/>
      <c r="D299" s="45">
        <v>1</v>
      </c>
      <c r="E299" s="46">
        <v>0</v>
      </c>
      <c r="F299" s="46">
        <v>1</v>
      </c>
      <c r="G299" s="46">
        <v>0</v>
      </c>
      <c r="H299" s="46">
        <v>0</v>
      </c>
      <c r="I299" s="47">
        <f t="shared" si="80"/>
        <v>2</v>
      </c>
      <c r="J299" s="48">
        <v>323</v>
      </c>
      <c r="K299" s="48">
        <v>39</v>
      </c>
      <c r="L299" s="48">
        <v>73340</v>
      </c>
      <c r="M299" s="52"/>
      <c r="N299" s="50">
        <f t="shared" si="81"/>
        <v>5770.9480000000003</v>
      </c>
      <c r="O299" s="50">
        <f t="shared" si="82"/>
        <v>596.41599999999994</v>
      </c>
      <c r="P299" s="3"/>
    </row>
    <row r="300" spans="1:21" x14ac:dyDescent="0.2">
      <c r="A300" s="333" t="s">
        <v>109</v>
      </c>
      <c r="B300" s="334"/>
      <c r="C300" s="335"/>
      <c r="D300" s="45">
        <v>0</v>
      </c>
      <c r="E300" s="46">
        <v>0</v>
      </c>
      <c r="F300" s="46">
        <v>1</v>
      </c>
      <c r="G300" s="46">
        <v>1</v>
      </c>
      <c r="H300" s="46">
        <v>0</v>
      </c>
      <c r="I300" s="47">
        <f t="shared" si="80"/>
        <v>2</v>
      </c>
      <c r="J300" s="48">
        <v>0</v>
      </c>
      <c r="K300" s="48">
        <v>0</v>
      </c>
      <c r="L300" s="48">
        <v>0</v>
      </c>
      <c r="M300" s="52"/>
      <c r="N300" s="50">
        <f t="shared" si="81"/>
        <v>1518.1</v>
      </c>
      <c r="O300" s="50">
        <f t="shared" si="82"/>
        <v>10</v>
      </c>
      <c r="P300" s="3"/>
    </row>
    <row r="301" spans="1:21" x14ac:dyDescent="0.2">
      <c r="A301" s="333" t="s">
        <v>110</v>
      </c>
      <c r="B301" s="334"/>
      <c r="C301" s="335"/>
      <c r="D301" s="45">
        <v>6</v>
      </c>
      <c r="E301" s="46">
        <v>0</v>
      </c>
      <c r="F301" s="46">
        <v>1</v>
      </c>
      <c r="G301" s="46">
        <v>0</v>
      </c>
      <c r="H301" s="46">
        <v>3</v>
      </c>
      <c r="I301" s="47">
        <f t="shared" si="80"/>
        <v>10</v>
      </c>
      <c r="J301" s="48">
        <v>45439</v>
      </c>
      <c r="K301" s="48">
        <v>5812</v>
      </c>
      <c r="L301" s="48">
        <v>412478</v>
      </c>
      <c r="M301" s="52"/>
      <c r="N301" s="50">
        <f t="shared" si="81"/>
        <v>16057.352000000004</v>
      </c>
      <c r="O301" s="50">
        <f t="shared" si="82"/>
        <v>1944.4690000000001</v>
      </c>
      <c r="P301" s="3"/>
    </row>
    <row r="302" spans="1:21" x14ac:dyDescent="0.2">
      <c r="A302" s="333" t="s">
        <v>111</v>
      </c>
      <c r="B302" s="334"/>
      <c r="C302" s="337"/>
      <c r="D302" s="45">
        <v>3</v>
      </c>
      <c r="E302" s="46">
        <v>0</v>
      </c>
      <c r="F302" s="46">
        <v>0</v>
      </c>
      <c r="G302" s="46">
        <v>1</v>
      </c>
      <c r="H302" s="46">
        <v>0</v>
      </c>
      <c r="I302" s="55">
        <f t="shared" si="80"/>
        <v>4</v>
      </c>
      <c r="J302" s="48">
        <v>3610</v>
      </c>
      <c r="K302" s="56">
        <v>0</v>
      </c>
      <c r="L302" s="56">
        <v>7877</v>
      </c>
      <c r="M302" s="57"/>
      <c r="N302" s="220">
        <f t="shared" si="81"/>
        <v>1297.2920000000001</v>
      </c>
      <c r="O302" s="50">
        <f t="shared" si="82"/>
        <v>0.29799999999999999</v>
      </c>
      <c r="P302" s="4"/>
    </row>
    <row r="303" spans="1:21" ht="18.75" customHeight="1" x14ac:dyDescent="0.2">
      <c r="A303" s="338"/>
      <c r="B303" s="334"/>
      <c r="C303" s="339">
        <f>A291</f>
        <v>37877</v>
      </c>
      <c r="D303" s="365">
        <f t="shared" ref="D303:L303" si="83">SUM(D294:D302)</f>
        <v>20</v>
      </c>
      <c r="E303" s="366">
        <f t="shared" si="83"/>
        <v>0</v>
      </c>
      <c r="F303" s="366">
        <f t="shared" si="83"/>
        <v>8</v>
      </c>
      <c r="G303" s="366">
        <f t="shared" si="83"/>
        <v>2</v>
      </c>
      <c r="H303" s="366">
        <f t="shared" si="83"/>
        <v>8</v>
      </c>
      <c r="I303" s="367">
        <f t="shared" si="83"/>
        <v>38</v>
      </c>
      <c r="J303" s="368">
        <f t="shared" si="83"/>
        <v>80931</v>
      </c>
      <c r="K303" s="369">
        <f t="shared" si="83"/>
        <v>8908</v>
      </c>
      <c r="L303" s="370">
        <f t="shared" si="83"/>
        <v>1153016</v>
      </c>
      <c r="M303" s="371"/>
      <c r="N303" s="371">
        <f>SUM(N294:N302)</f>
        <v>113267.87800000001</v>
      </c>
      <c r="O303" s="380">
        <f>SUM(O294:O302)</f>
        <v>10044.726000000002</v>
      </c>
      <c r="P303" s="381"/>
      <c r="T303" s="14"/>
      <c r="U303" s="14"/>
    </row>
    <row r="304" spans="1:21" x14ac:dyDescent="0.2">
      <c r="A304" s="338"/>
      <c r="B304" s="334" t="s">
        <v>27</v>
      </c>
      <c r="C304" s="340">
        <f>C314</f>
        <v>37846</v>
      </c>
      <c r="D304" s="372">
        <f t="shared" ref="D304:L304" si="84">D274</f>
        <v>19</v>
      </c>
      <c r="E304" s="373">
        <f t="shared" si="84"/>
        <v>1</v>
      </c>
      <c r="F304" s="373">
        <f t="shared" si="84"/>
        <v>7</v>
      </c>
      <c r="G304" s="373">
        <f t="shared" si="84"/>
        <v>3</v>
      </c>
      <c r="H304" s="373">
        <f t="shared" si="84"/>
        <v>8</v>
      </c>
      <c r="I304" s="373">
        <f t="shared" si="84"/>
        <v>38</v>
      </c>
      <c r="J304" s="374">
        <f t="shared" si="84"/>
        <v>79624</v>
      </c>
      <c r="K304" s="370">
        <f t="shared" si="84"/>
        <v>8833</v>
      </c>
      <c r="L304" s="370">
        <f t="shared" si="84"/>
        <v>1121151</v>
      </c>
      <c r="M304" s="371"/>
      <c r="N304" s="379"/>
      <c r="O304" s="255"/>
      <c r="P304" s="3"/>
    </row>
    <row r="305" spans="1:21" x14ac:dyDescent="0.2">
      <c r="A305" s="341"/>
      <c r="B305" s="342"/>
      <c r="C305" s="343">
        <f>C315</f>
        <v>37512</v>
      </c>
      <c r="D305" s="375">
        <f>'2002'!D303</f>
        <v>19</v>
      </c>
      <c r="E305" s="376">
        <f>'2002'!E303</f>
        <v>0</v>
      </c>
      <c r="F305" s="376">
        <f>'2002'!F303</f>
        <v>8</v>
      </c>
      <c r="G305" s="376">
        <f>'2002'!G303</f>
        <v>4</v>
      </c>
      <c r="H305" s="376">
        <f>'2002'!H303</f>
        <v>12</v>
      </c>
      <c r="I305" s="373">
        <f>'2002'!I303</f>
        <v>43</v>
      </c>
      <c r="J305" s="377">
        <f>'2002'!J303</f>
        <v>90612</v>
      </c>
      <c r="K305" s="378">
        <f>'2002'!K303</f>
        <v>10106</v>
      </c>
      <c r="L305" s="378">
        <f>'2002'!L303</f>
        <v>1071278</v>
      </c>
      <c r="M305" s="379"/>
      <c r="N305" s="83"/>
      <c r="O305" s="50"/>
      <c r="P305" s="3"/>
      <c r="T305" s="264"/>
      <c r="U305" s="264"/>
    </row>
    <row r="306" spans="1:21" ht="18.75" customHeight="1" x14ac:dyDescent="0.2">
      <c r="A306" s="344" t="s">
        <v>23</v>
      </c>
      <c r="B306" s="345"/>
      <c r="C306" s="346"/>
      <c r="D306" s="75"/>
      <c r="E306" s="76"/>
      <c r="F306" s="76"/>
      <c r="G306" s="76"/>
      <c r="H306" s="76"/>
      <c r="I306" s="145"/>
      <c r="J306" s="146"/>
      <c r="K306" s="77"/>
      <c r="L306" s="256"/>
      <c r="M306" s="50"/>
      <c r="N306" s="50"/>
      <c r="O306" s="50"/>
      <c r="P306" s="3"/>
    </row>
    <row r="307" spans="1:21" x14ac:dyDescent="0.2">
      <c r="A307" s="347" t="s">
        <v>112</v>
      </c>
      <c r="B307" s="348"/>
      <c r="C307" s="349"/>
      <c r="D307" s="45">
        <v>35</v>
      </c>
      <c r="E307" s="46">
        <v>34</v>
      </c>
      <c r="F307" s="46">
        <v>8</v>
      </c>
      <c r="G307" s="46">
        <v>41</v>
      </c>
      <c r="H307" s="46">
        <v>0</v>
      </c>
      <c r="I307" s="47">
        <f>SUM(D307:H307)</f>
        <v>118</v>
      </c>
      <c r="J307" s="230">
        <v>195624</v>
      </c>
      <c r="K307" s="82">
        <v>299610</v>
      </c>
      <c r="L307" s="82">
        <v>3846388</v>
      </c>
      <c r="M307" s="50"/>
      <c r="N307" s="50">
        <f t="shared" ref="N307:O309" si="85">N278+(J307/1000)</f>
        <v>413158.66000000015</v>
      </c>
      <c r="O307" s="50">
        <f t="shared" si="85"/>
        <v>547649.50700000045</v>
      </c>
      <c r="P307" s="3"/>
      <c r="R307" s="265"/>
      <c r="T307" s="264"/>
      <c r="U307" s="264"/>
    </row>
    <row r="308" spans="1:21" x14ac:dyDescent="0.2">
      <c r="A308" s="347" t="s">
        <v>113</v>
      </c>
      <c r="B308" s="348"/>
      <c r="C308" s="349"/>
      <c r="D308" s="45">
        <v>0</v>
      </c>
      <c r="E308" s="46">
        <v>10</v>
      </c>
      <c r="F308" s="46">
        <v>2</v>
      </c>
      <c r="G308" s="46">
        <v>11</v>
      </c>
      <c r="H308" s="46">
        <v>1</v>
      </c>
      <c r="I308" s="47">
        <f>SUM(D308:H308)</f>
        <v>24</v>
      </c>
      <c r="J308" s="230">
        <v>0</v>
      </c>
      <c r="K308" s="82">
        <v>0</v>
      </c>
      <c r="L308" s="82">
        <v>0</v>
      </c>
      <c r="M308" s="50"/>
      <c r="N308" s="50">
        <f t="shared" si="85"/>
        <v>58135.527999999991</v>
      </c>
      <c r="O308" s="50">
        <f t="shared" si="85"/>
        <v>60843.037000000004</v>
      </c>
      <c r="P308" s="3"/>
      <c r="T308" s="264"/>
      <c r="U308" s="264"/>
    </row>
    <row r="309" spans="1:21" x14ac:dyDescent="0.2">
      <c r="A309" s="347" t="s">
        <v>116</v>
      </c>
      <c r="B309" s="348"/>
      <c r="C309" s="350"/>
      <c r="D309" s="45">
        <v>2</v>
      </c>
      <c r="E309" s="46">
        <v>1</v>
      </c>
      <c r="F309" s="46">
        <v>0</v>
      </c>
      <c r="G309" s="46">
        <v>0</v>
      </c>
      <c r="H309" s="46">
        <v>0</v>
      </c>
      <c r="I309" s="55">
        <f>SUM(D309:H309)</f>
        <v>3</v>
      </c>
      <c r="J309" s="231">
        <v>0</v>
      </c>
      <c r="K309" s="219">
        <v>0</v>
      </c>
      <c r="L309" s="219">
        <v>134</v>
      </c>
      <c r="M309" s="147"/>
      <c r="N309" s="147">
        <f t="shared" si="85"/>
        <v>440.18699999999995</v>
      </c>
      <c r="O309" s="50">
        <f t="shared" si="85"/>
        <v>162.18400000000008</v>
      </c>
      <c r="P309" s="4"/>
    </row>
    <row r="310" spans="1:21" ht="18.75" customHeight="1" x14ac:dyDescent="0.2">
      <c r="A310" s="338"/>
      <c r="B310" s="334"/>
      <c r="C310" s="339">
        <f>A291</f>
        <v>37877</v>
      </c>
      <c r="D310" s="365">
        <f t="shared" ref="D310:L310" si="86">SUM(D307:D309)</f>
        <v>37</v>
      </c>
      <c r="E310" s="366">
        <f t="shared" si="86"/>
        <v>45</v>
      </c>
      <c r="F310" s="366">
        <f t="shared" si="86"/>
        <v>10</v>
      </c>
      <c r="G310" s="366">
        <f t="shared" si="86"/>
        <v>52</v>
      </c>
      <c r="H310" s="366">
        <f t="shared" si="86"/>
        <v>1</v>
      </c>
      <c r="I310" s="367">
        <f t="shared" si="86"/>
        <v>145</v>
      </c>
      <c r="J310" s="368">
        <f t="shared" si="86"/>
        <v>195624</v>
      </c>
      <c r="K310" s="369">
        <f t="shared" si="86"/>
        <v>299610</v>
      </c>
      <c r="L310" s="370">
        <f t="shared" si="86"/>
        <v>3846522</v>
      </c>
      <c r="M310" s="371"/>
      <c r="N310" s="371">
        <f>SUM(N307:N309)</f>
        <v>471734.37500000012</v>
      </c>
      <c r="O310" s="380">
        <f>SUM(O307:O309)</f>
        <v>608654.72800000047</v>
      </c>
      <c r="P310" s="381"/>
      <c r="T310" s="13"/>
      <c r="U310" s="13"/>
    </row>
    <row r="311" spans="1:21" x14ac:dyDescent="0.2">
      <c r="A311" s="338"/>
      <c r="B311" s="334" t="s">
        <v>27</v>
      </c>
      <c r="C311" s="340">
        <f>C314</f>
        <v>37846</v>
      </c>
      <c r="D311" s="372">
        <f t="shared" ref="D311:L311" si="87">D281</f>
        <v>40</v>
      </c>
      <c r="E311" s="373">
        <f t="shared" si="87"/>
        <v>40</v>
      </c>
      <c r="F311" s="373">
        <f t="shared" si="87"/>
        <v>9</v>
      </c>
      <c r="G311" s="373">
        <f t="shared" si="87"/>
        <v>55</v>
      </c>
      <c r="H311" s="373">
        <f t="shared" si="87"/>
        <v>1</v>
      </c>
      <c r="I311" s="373">
        <f t="shared" si="87"/>
        <v>145</v>
      </c>
      <c r="J311" s="374">
        <f t="shared" si="87"/>
        <v>167662</v>
      </c>
      <c r="K311" s="370">
        <f t="shared" si="87"/>
        <v>259755</v>
      </c>
      <c r="L311" s="370">
        <f t="shared" si="87"/>
        <v>4159871</v>
      </c>
      <c r="M311" s="371"/>
      <c r="N311" s="379"/>
      <c r="O311" s="255"/>
      <c r="P311" s="3"/>
    </row>
    <row r="312" spans="1:21" x14ac:dyDescent="0.2">
      <c r="A312" s="341"/>
      <c r="B312" s="342"/>
      <c r="C312" s="343">
        <f>C315</f>
        <v>37512</v>
      </c>
      <c r="D312" s="375">
        <f>'2002'!D310</f>
        <v>32</v>
      </c>
      <c r="E312" s="376">
        <f>'2002'!E310</f>
        <v>44</v>
      </c>
      <c r="F312" s="376">
        <f>'2002'!F310</f>
        <v>11</v>
      </c>
      <c r="G312" s="376">
        <f>'2002'!G310</f>
        <v>58</v>
      </c>
      <c r="H312" s="376">
        <f>'2002'!H310</f>
        <v>1</v>
      </c>
      <c r="I312" s="373">
        <f>'2002'!I310</f>
        <v>146</v>
      </c>
      <c r="J312" s="377">
        <f>'2002'!J310</f>
        <v>198827</v>
      </c>
      <c r="K312" s="378">
        <f>'2002'!K310</f>
        <v>274980</v>
      </c>
      <c r="L312" s="378">
        <f>'2002'!L310</f>
        <v>3253346</v>
      </c>
      <c r="M312" s="379"/>
      <c r="N312" s="83"/>
      <c r="O312" s="50"/>
      <c r="P312" s="3"/>
      <c r="R312" s="265"/>
      <c r="T312" s="264"/>
      <c r="U312" s="264"/>
    </row>
    <row r="313" spans="1:21" ht="18.75" customHeight="1" x14ac:dyDescent="0.2">
      <c r="A313" s="382"/>
      <c r="B313" s="383"/>
      <c r="C313" s="339">
        <f>A291</f>
        <v>37877</v>
      </c>
      <c r="D313" s="228">
        <f t="shared" ref="D313:L313" si="88">D303+D310</f>
        <v>57</v>
      </c>
      <c r="E313" s="259">
        <f t="shared" si="88"/>
        <v>45</v>
      </c>
      <c r="F313" s="259">
        <f t="shared" si="88"/>
        <v>18</v>
      </c>
      <c r="G313" s="259">
        <f t="shared" si="88"/>
        <v>54</v>
      </c>
      <c r="H313" s="259">
        <f t="shared" si="88"/>
        <v>9</v>
      </c>
      <c r="I313" s="145">
        <f t="shared" si="88"/>
        <v>183</v>
      </c>
      <c r="J313" s="260">
        <f t="shared" si="88"/>
        <v>276555</v>
      </c>
      <c r="K313" s="256">
        <f t="shared" si="88"/>
        <v>308518</v>
      </c>
      <c r="L313" s="256">
        <f t="shared" si="88"/>
        <v>4999538</v>
      </c>
      <c r="M313" s="50"/>
      <c r="N313" s="50">
        <f>N303+N310</f>
        <v>585002.25300000014</v>
      </c>
      <c r="O313" s="147">
        <f>O303+O310</f>
        <v>618699.45400000049</v>
      </c>
      <c r="P313" s="4"/>
    </row>
    <row r="314" spans="1:21" x14ac:dyDescent="0.2">
      <c r="A314" s="384" t="s">
        <v>56</v>
      </c>
      <c r="B314" s="330"/>
      <c r="C314" s="340">
        <f>A262</f>
        <v>37846</v>
      </c>
      <c r="D314" s="75">
        <f t="shared" ref="D314:L314" si="89">D304+D311</f>
        <v>59</v>
      </c>
      <c r="E314" s="76">
        <f t="shared" si="89"/>
        <v>41</v>
      </c>
      <c r="F314" s="76">
        <f t="shared" si="89"/>
        <v>16</v>
      </c>
      <c r="G314" s="76">
        <f t="shared" si="89"/>
        <v>58</v>
      </c>
      <c r="H314" s="76">
        <f t="shared" si="89"/>
        <v>9</v>
      </c>
      <c r="I314" s="47">
        <f t="shared" si="89"/>
        <v>183</v>
      </c>
      <c r="J314" s="146">
        <f t="shared" si="89"/>
        <v>247286</v>
      </c>
      <c r="K314" s="77">
        <f t="shared" si="89"/>
        <v>268588</v>
      </c>
      <c r="L314" s="77">
        <f t="shared" si="89"/>
        <v>5281022</v>
      </c>
      <c r="M314" s="50"/>
      <c r="N314" s="57"/>
      <c r="O314" s="371"/>
      <c r="P314" s="391"/>
    </row>
    <row r="315" spans="1:21" x14ac:dyDescent="0.2">
      <c r="A315" s="385"/>
      <c r="B315" s="386"/>
      <c r="C315" s="343">
        <f>C313-365</f>
        <v>37512</v>
      </c>
      <c r="D315" s="263">
        <f>'2002'!D313</f>
        <v>51</v>
      </c>
      <c r="E315" s="242">
        <f>'2002'!E313</f>
        <v>44</v>
      </c>
      <c r="F315" s="242">
        <f>'2002'!F313</f>
        <v>19</v>
      </c>
      <c r="G315" s="242">
        <f>'2002'!G313</f>
        <v>62</v>
      </c>
      <c r="H315" s="242">
        <f>'2002'!H313</f>
        <v>13</v>
      </c>
      <c r="I315" s="55">
        <f>'2002'!I313</f>
        <v>189</v>
      </c>
      <c r="J315" s="222">
        <f>'2002'!J313</f>
        <v>289439</v>
      </c>
      <c r="K315" s="223">
        <f>'2002'!K313</f>
        <v>285086</v>
      </c>
      <c r="L315" s="223">
        <f>'2002'!L313</f>
        <v>4324624</v>
      </c>
      <c r="M315" s="57"/>
      <c r="N315" s="371"/>
      <c r="O315" s="371"/>
      <c r="P315" s="391"/>
    </row>
    <row r="316" spans="1:21" ht="18.75" customHeight="1" x14ac:dyDescent="0.2">
      <c r="A316" s="387" t="s">
        <v>136</v>
      </c>
      <c r="B316" s="388"/>
      <c r="C316" s="388"/>
      <c r="D316" s="389"/>
      <c r="E316" s="389"/>
      <c r="F316" s="389"/>
      <c r="G316" s="390"/>
      <c r="H316" s="389"/>
      <c r="I316" s="389"/>
      <c r="J316" s="390"/>
      <c r="K316" s="390"/>
      <c r="L316" s="390"/>
      <c r="M316" s="390"/>
      <c r="N316" s="371">
        <f>N287</f>
        <v>5779</v>
      </c>
      <c r="O316" s="371">
        <f>O287</f>
        <v>4998</v>
      </c>
      <c r="P316" s="391"/>
    </row>
    <row r="317" spans="1:21" ht="13.5" thickBot="1" x14ac:dyDescent="0.25">
      <c r="A317" s="392" t="s">
        <v>34</v>
      </c>
      <c r="B317" s="348"/>
      <c r="C317" s="388"/>
      <c r="D317" s="393"/>
      <c r="E317" s="393"/>
      <c r="F317" s="393"/>
      <c r="G317" s="393"/>
      <c r="H317" s="393"/>
      <c r="I317" s="393"/>
      <c r="J317" s="393"/>
      <c r="K317" s="393"/>
      <c r="L317" s="334"/>
      <c r="M317" s="334"/>
      <c r="N317" s="394"/>
      <c r="O317" s="394"/>
      <c r="P317" s="395"/>
    </row>
    <row r="318" spans="1:21" ht="13.5" thickTop="1" x14ac:dyDescent="0.2">
      <c r="A318" s="396" t="s">
        <v>32</v>
      </c>
      <c r="B318" s="348"/>
      <c r="C318" s="388"/>
      <c r="D318" s="393"/>
      <c r="E318" s="393"/>
      <c r="F318" s="393"/>
      <c r="G318" s="393"/>
      <c r="H318" s="393"/>
      <c r="I318" s="393"/>
      <c r="J318" s="393"/>
      <c r="K318" s="393"/>
      <c r="L318" s="334"/>
      <c r="M318" s="334"/>
      <c r="N318" s="397" t="s">
        <v>29</v>
      </c>
      <c r="O318" s="397" t="s">
        <v>30</v>
      </c>
      <c r="P318" s="359"/>
    </row>
    <row r="319" spans="1:21" ht="18.75" customHeight="1" thickBot="1" x14ac:dyDescent="0.25">
      <c r="A319" s="398" t="s">
        <v>33</v>
      </c>
      <c r="B319" s="399"/>
      <c r="C319" s="400"/>
      <c r="D319" s="401"/>
      <c r="E319" s="401"/>
      <c r="F319" s="401"/>
      <c r="G319" s="401"/>
      <c r="H319" s="402"/>
      <c r="I319" s="402"/>
      <c r="J319" s="403"/>
      <c r="K319" s="403"/>
      <c r="L319" s="404" t="s">
        <v>31</v>
      </c>
      <c r="M319" s="404"/>
      <c r="N319" s="405">
        <f>N313+N316</f>
        <v>590781.25300000014</v>
      </c>
      <c r="O319" s="405">
        <f>O313+O316</f>
        <v>623697.45400000049</v>
      </c>
      <c r="P319" s="406"/>
    </row>
    <row r="320" spans="1:21" ht="18.75" customHeight="1" x14ac:dyDescent="0.3">
      <c r="A320" s="328">
        <f>A291+31</f>
        <v>37908</v>
      </c>
      <c r="B320" s="328"/>
      <c r="C320" s="328"/>
      <c r="D320" s="351" t="s">
        <v>0</v>
      </c>
      <c r="E320" s="352"/>
      <c r="F320" s="352"/>
      <c r="G320" s="352"/>
      <c r="H320" s="352"/>
      <c r="I320" s="352"/>
      <c r="J320" s="353" t="s">
        <v>1</v>
      </c>
      <c r="K320" s="352"/>
      <c r="L320" s="352"/>
      <c r="M320" s="352"/>
      <c r="N320" s="353" t="s">
        <v>2</v>
      </c>
      <c r="O320" s="352"/>
      <c r="P320" s="354"/>
    </row>
    <row r="321" spans="1:16" ht="18.75" customHeight="1" x14ac:dyDescent="0.2">
      <c r="A321" s="329" t="s">
        <v>3</v>
      </c>
      <c r="B321" s="330"/>
      <c r="C321" s="331"/>
      <c r="D321" s="355"/>
      <c r="E321" s="356"/>
      <c r="F321" s="356"/>
      <c r="G321" s="356"/>
      <c r="H321" s="357" t="s">
        <v>61</v>
      </c>
      <c r="I321" s="357" t="s">
        <v>63</v>
      </c>
      <c r="J321" s="358" t="s">
        <v>9</v>
      </c>
      <c r="K321" s="357" t="s">
        <v>11</v>
      </c>
      <c r="L321" s="357" t="s">
        <v>10</v>
      </c>
      <c r="M321" s="357"/>
      <c r="N321" s="358" t="s">
        <v>9</v>
      </c>
      <c r="O321" s="357" t="s">
        <v>11</v>
      </c>
      <c r="P321" s="359"/>
    </row>
    <row r="322" spans="1:16" x14ac:dyDescent="0.2">
      <c r="A322" s="332" t="s">
        <v>121</v>
      </c>
      <c r="B322" s="330"/>
      <c r="C322" s="331"/>
      <c r="D322" s="360" t="s">
        <v>57</v>
      </c>
      <c r="E322" s="361" t="s">
        <v>59</v>
      </c>
      <c r="F322" s="361" t="s">
        <v>58</v>
      </c>
      <c r="G322" s="361" t="s">
        <v>60</v>
      </c>
      <c r="H322" s="361" t="s">
        <v>62</v>
      </c>
      <c r="I322" s="361" t="s">
        <v>64</v>
      </c>
      <c r="J322" s="362" t="s">
        <v>18</v>
      </c>
      <c r="K322" s="363" t="s">
        <v>19</v>
      </c>
      <c r="L322" s="363" t="s">
        <v>18</v>
      </c>
      <c r="M322" s="363"/>
      <c r="N322" s="362" t="s">
        <v>21</v>
      </c>
      <c r="O322" s="363" t="s">
        <v>22</v>
      </c>
      <c r="P322" s="364"/>
    </row>
    <row r="323" spans="1:16" ht="18.75" customHeight="1" x14ac:dyDescent="0.2">
      <c r="A323" s="333" t="s">
        <v>105</v>
      </c>
      <c r="B323" s="334"/>
      <c r="C323" s="335"/>
      <c r="D323" s="45">
        <v>1</v>
      </c>
      <c r="E323" s="46">
        <v>0</v>
      </c>
      <c r="F323" s="46">
        <v>1</v>
      </c>
      <c r="G323" s="46">
        <v>0</v>
      </c>
      <c r="H323" s="46">
        <v>0</v>
      </c>
      <c r="I323" s="145">
        <f t="shared" ref="I323:I331" si="90">SUM(D323:H323)</f>
        <v>2</v>
      </c>
      <c r="J323" s="48">
        <v>792</v>
      </c>
      <c r="K323" s="48">
        <v>73</v>
      </c>
      <c r="L323" s="48">
        <v>87871</v>
      </c>
      <c r="M323" s="49"/>
      <c r="N323" s="50">
        <f t="shared" ref="N323:N331" si="91">N294+(J323/1000)</f>
        <v>18474.90700000001</v>
      </c>
      <c r="O323" s="50">
        <f t="shared" ref="O323:O331" si="92">O294+(K323/1000)</f>
        <v>1827.2960000000005</v>
      </c>
      <c r="P323" s="2"/>
    </row>
    <row r="324" spans="1:16" x14ac:dyDescent="0.2">
      <c r="A324" s="333" t="s">
        <v>135</v>
      </c>
      <c r="B324" s="334"/>
      <c r="C324" s="336"/>
      <c r="D324" s="45">
        <v>0</v>
      </c>
      <c r="E324" s="46">
        <v>0</v>
      </c>
      <c r="F324" s="46">
        <v>0</v>
      </c>
      <c r="G324" s="46">
        <v>0</v>
      </c>
      <c r="H324" s="46">
        <v>0</v>
      </c>
      <c r="I324" s="47">
        <f t="shared" si="90"/>
        <v>0</v>
      </c>
      <c r="J324" s="48">
        <v>0</v>
      </c>
      <c r="K324" s="48">
        <v>0</v>
      </c>
      <c r="L324" s="48">
        <v>0</v>
      </c>
      <c r="M324" s="52"/>
      <c r="N324" s="50">
        <f t="shared" si="91"/>
        <v>11598</v>
      </c>
      <c r="O324" s="50">
        <f t="shared" si="92"/>
        <v>982</v>
      </c>
      <c r="P324" s="3"/>
    </row>
    <row r="325" spans="1:16" x14ac:dyDescent="0.2">
      <c r="A325" s="333" t="s">
        <v>106</v>
      </c>
      <c r="B325" s="334"/>
      <c r="C325" s="335"/>
      <c r="D325" s="45">
        <v>4</v>
      </c>
      <c r="E325" s="46">
        <v>0</v>
      </c>
      <c r="F325" s="46">
        <v>2</v>
      </c>
      <c r="G325" s="46">
        <v>0</v>
      </c>
      <c r="H325" s="46">
        <v>2</v>
      </c>
      <c r="I325" s="47">
        <f t="shared" si="90"/>
        <v>8</v>
      </c>
      <c r="J325" s="48">
        <v>20280</v>
      </c>
      <c r="K325" s="48">
        <v>1782</v>
      </c>
      <c r="L325" s="48">
        <v>341137</v>
      </c>
      <c r="M325" s="52"/>
      <c r="N325" s="50">
        <f t="shared" si="91"/>
        <v>45974.21</v>
      </c>
      <c r="O325" s="50">
        <f t="shared" si="92"/>
        <v>3644.2930000000019</v>
      </c>
      <c r="P325" s="3"/>
    </row>
    <row r="326" spans="1:16" x14ac:dyDescent="0.2">
      <c r="A326" s="333" t="s">
        <v>117</v>
      </c>
      <c r="B326" s="334"/>
      <c r="C326" s="335"/>
      <c r="D326" s="45">
        <v>1</v>
      </c>
      <c r="E326" s="46">
        <v>0</v>
      </c>
      <c r="F326" s="46">
        <v>0</v>
      </c>
      <c r="G326" s="46">
        <v>0</v>
      </c>
      <c r="H326" s="46">
        <v>0</v>
      </c>
      <c r="I326" s="47">
        <f t="shared" si="90"/>
        <v>1</v>
      </c>
      <c r="J326" s="48">
        <v>104</v>
      </c>
      <c r="K326" s="48">
        <v>0</v>
      </c>
      <c r="L326" s="48">
        <v>0</v>
      </c>
      <c r="M326" s="52"/>
      <c r="N326" s="50">
        <f t="shared" si="91"/>
        <v>291.52299999999997</v>
      </c>
      <c r="O326" s="50">
        <f t="shared" si="92"/>
        <v>0</v>
      </c>
      <c r="P326" s="3"/>
    </row>
    <row r="327" spans="1:16" x14ac:dyDescent="0.2">
      <c r="A327" s="333" t="s">
        <v>107</v>
      </c>
      <c r="B327" s="334"/>
      <c r="C327" s="335"/>
      <c r="D327" s="45">
        <v>4</v>
      </c>
      <c r="E327" s="46">
        <v>0</v>
      </c>
      <c r="F327" s="46">
        <v>2</v>
      </c>
      <c r="G327" s="46">
        <v>0</v>
      </c>
      <c r="H327" s="46">
        <v>3</v>
      </c>
      <c r="I327" s="47">
        <f t="shared" si="90"/>
        <v>9</v>
      </c>
      <c r="J327" s="48">
        <v>11727</v>
      </c>
      <c r="K327" s="48">
        <v>1278</v>
      </c>
      <c r="L327" s="48">
        <v>191335</v>
      </c>
      <c r="M327" s="52"/>
      <c r="N327" s="50">
        <f t="shared" si="91"/>
        <v>12318.449000000001</v>
      </c>
      <c r="O327" s="50">
        <f t="shared" si="92"/>
        <v>1043.0869999999993</v>
      </c>
      <c r="P327" s="3"/>
    </row>
    <row r="328" spans="1:16" x14ac:dyDescent="0.2">
      <c r="A328" s="333" t="s">
        <v>108</v>
      </c>
      <c r="B328" s="334"/>
      <c r="C328" s="335"/>
      <c r="D328" s="45">
        <v>1</v>
      </c>
      <c r="E328" s="46">
        <v>0</v>
      </c>
      <c r="F328" s="46">
        <v>1</v>
      </c>
      <c r="G328" s="46">
        <v>0</v>
      </c>
      <c r="H328" s="46">
        <v>0</v>
      </c>
      <c r="I328" s="47">
        <f t="shared" si="90"/>
        <v>2</v>
      </c>
      <c r="J328" s="48">
        <v>2256</v>
      </c>
      <c r="K328" s="48">
        <v>275</v>
      </c>
      <c r="L328" s="48">
        <v>82267</v>
      </c>
      <c r="M328" s="52"/>
      <c r="N328" s="50">
        <f t="shared" si="91"/>
        <v>5773.2040000000006</v>
      </c>
      <c r="O328" s="50">
        <f t="shared" si="92"/>
        <v>596.69099999999992</v>
      </c>
      <c r="P328" s="3"/>
    </row>
    <row r="329" spans="1:16" x14ac:dyDescent="0.2">
      <c r="A329" s="333" t="s">
        <v>109</v>
      </c>
      <c r="B329" s="334"/>
      <c r="C329" s="335"/>
      <c r="D329" s="45">
        <v>0</v>
      </c>
      <c r="E329" s="46">
        <v>0</v>
      </c>
      <c r="F329" s="46">
        <v>1</v>
      </c>
      <c r="G329" s="46">
        <v>1</v>
      </c>
      <c r="H329" s="46">
        <v>0</v>
      </c>
      <c r="I329" s="47">
        <f t="shared" si="90"/>
        <v>2</v>
      </c>
      <c r="J329" s="48">
        <v>0</v>
      </c>
      <c r="K329" s="48">
        <v>0</v>
      </c>
      <c r="L329" s="48">
        <v>0</v>
      </c>
      <c r="M329" s="52"/>
      <c r="N329" s="50">
        <f t="shared" si="91"/>
        <v>1518.1</v>
      </c>
      <c r="O329" s="50">
        <f t="shared" si="92"/>
        <v>10</v>
      </c>
      <c r="P329" s="3"/>
    </row>
    <row r="330" spans="1:16" x14ac:dyDescent="0.2">
      <c r="A330" s="333" t="s">
        <v>110</v>
      </c>
      <c r="B330" s="334"/>
      <c r="C330" s="335"/>
      <c r="D330" s="45">
        <v>6</v>
      </c>
      <c r="E330" s="46">
        <v>0</v>
      </c>
      <c r="F330" s="46">
        <v>1</v>
      </c>
      <c r="G330" s="46">
        <v>0</v>
      </c>
      <c r="H330" s="46">
        <v>3</v>
      </c>
      <c r="I330" s="47">
        <f t="shared" si="90"/>
        <v>10</v>
      </c>
      <c r="J330" s="48">
        <v>47365</v>
      </c>
      <c r="K330" s="48">
        <v>6061</v>
      </c>
      <c r="L330" s="48">
        <v>429185</v>
      </c>
      <c r="M330" s="52"/>
      <c r="N330" s="50">
        <f t="shared" si="91"/>
        <v>16104.717000000004</v>
      </c>
      <c r="O330" s="50">
        <f t="shared" si="92"/>
        <v>1950.53</v>
      </c>
      <c r="P330" s="3"/>
    </row>
    <row r="331" spans="1:16" x14ac:dyDescent="0.2">
      <c r="A331" s="333" t="s">
        <v>111</v>
      </c>
      <c r="B331" s="334"/>
      <c r="C331" s="337"/>
      <c r="D331" s="45">
        <v>3</v>
      </c>
      <c r="E331" s="46">
        <v>0</v>
      </c>
      <c r="F331" s="46">
        <v>0</v>
      </c>
      <c r="G331" s="46">
        <v>0</v>
      </c>
      <c r="H331" s="46">
        <v>0</v>
      </c>
      <c r="I331" s="55">
        <f t="shared" si="90"/>
        <v>3</v>
      </c>
      <c r="J331" s="48">
        <v>3128</v>
      </c>
      <c r="K331" s="56">
        <v>0</v>
      </c>
      <c r="L331" s="56">
        <v>8708</v>
      </c>
      <c r="M331" s="57"/>
      <c r="N331" s="220">
        <f t="shared" si="91"/>
        <v>1300.42</v>
      </c>
      <c r="O331" s="50">
        <f t="shared" si="92"/>
        <v>0.29799999999999999</v>
      </c>
      <c r="P331" s="4"/>
    </row>
    <row r="332" spans="1:16" ht="18.75" customHeight="1" x14ac:dyDescent="0.2">
      <c r="A332" s="338"/>
      <c r="B332" s="334"/>
      <c r="C332" s="339">
        <f>A320</f>
        <v>37908</v>
      </c>
      <c r="D332" s="365">
        <f t="shared" ref="D332:L332" si="93">SUM(D323:D331)</f>
        <v>20</v>
      </c>
      <c r="E332" s="366">
        <f t="shared" si="93"/>
        <v>0</v>
      </c>
      <c r="F332" s="366">
        <f t="shared" si="93"/>
        <v>8</v>
      </c>
      <c r="G332" s="366">
        <f t="shared" si="93"/>
        <v>1</v>
      </c>
      <c r="H332" s="366">
        <f t="shared" si="93"/>
        <v>8</v>
      </c>
      <c r="I332" s="367">
        <f t="shared" si="93"/>
        <v>37</v>
      </c>
      <c r="J332" s="368">
        <f t="shared" si="93"/>
        <v>85652</v>
      </c>
      <c r="K332" s="369">
        <f t="shared" si="93"/>
        <v>9469</v>
      </c>
      <c r="L332" s="370">
        <f t="shared" si="93"/>
        <v>1140503</v>
      </c>
      <c r="M332" s="371"/>
      <c r="N332" s="371">
        <f>SUM(N323:N331)</f>
        <v>113353.53000000001</v>
      </c>
      <c r="O332" s="380">
        <f>SUM(O323:O331)</f>
        <v>10054.195000000002</v>
      </c>
      <c r="P332" s="381"/>
    </row>
    <row r="333" spans="1:16" x14ac:dyDescent="0.2">
      <c r="A333" s="338"/>
      <c r="B333" s="334" t="s">
        <v>27</v>
      </c>
      <c r="C333" s="340">
        <f>C343</f>
        <v>37877</v>
      </c>
      <c r="D333" s="372">
        <f t="shared" ref="D333:L333" si="94">D303</f>
        <v>20</v>
      </c>
      <c r="E333" s="373">
        <f t="shared" si="94"/>
        <v>0</v>
      </c>
      <c r="F333" s="373">
        <f t="shared" si="94"/>
        <v>8</v>
      </c>
      <c r="G333" s="373">
        <f t="shared" si="94"/>
        <v>2</v>
      </c>
      <c r="H333" s="373">
        <f t="shared" si="94"/>
        <v>8</v>
      </c>
      <c r="I333" s="373">
        <f t="shared" si="94"/>
        <v>38</v>
      </c>
      <c r="J333" s="374">
        <f t="shared" si="94"/>
        <v>80931</v>
      </c>
      <c r="K333" s="370">
        <f t="shared" si="94"/>
        <v>8908</v>
      </c>
      <c r="L333" s="370">
        <f t="shared" si="94"/>
        <v>1153016</v>
      </c>
      <c r="M333" s="371"/>
      <c r="N333" s="379"/>
      <c r="O333" s="255"/>
      <c r="P333" s="3"/>
    </row>
    <row r="334" spans="1:16" x14ac:dyDescent="0.2">
      <c r="A334" s="341"/>
      <c r="B334" s="342"/>
      <c r="C334" s="343">
        <f>C344</f>
        <v>37543</v>
      </c>
      <c r="D334" s="375">
        <f>'2002'!D332</f>
        <v>20</v>
      </c>
      <c r="E334" s="376">
        <f>'2002'!E332</f>
        <v>0</v>
      </c>
      <c r="F334" s="376">
        <f>'2002'!F332</f>
        <v>8</v>
      </c>
      <c r="G334" s="376">
        <f>'2002'!G332</f>
        <v>3</v>
      </c>
      <c r="H334" s="376">
        <f>'2002'!H332</f>
        <v>12</v>
      </c>
      <c r="I334" s="373">
        <f>'2002'!I332</f>
        <v>43</v>
      </c>
      <c r="J334" s="377">
        <f>'2002'!J332</f>
        <v>99356</v>
      </c>
      <c r="K334" s="378">
        <f>'2002'!K332</f>
        <v>10908</v>
      </c>
      <c r="L334" s="378">
        <f>'2002'!L332</f>
        <v>1235191</v>
      </c>
      <c r="M334" s="379"/>
      <c r="N334" s="83"/>
      <c r="O334" s="50"/>
      <c r="P334" s="3"/>
    </row>
    <row r="335" spans="1:16" ht="18.75" customHeight="1" x14ac:dyDescent="0.2">
      <c r="A335" s="344" t="s">
        <v>23</v>
      </c>
      <c r="B335" s="345"/>
      <c r="C335" s="346"/>
      <c r="D335" s="75"/>
      <c r="E335" s="76"/>
      <c r="F335" s="76"/>
      <c r="G335" s="76"/>
      <c r="H335" s="76"/>
      <c r="I335" s="145"/>
      <c r="J335" s="146"/>
      <c r="K335" s="77"/>
      <c r="L335" s="256"/>
      <c r="M335" s="50"/>
      <c r="N335" s="50"/>
      <c r="O335" s="50"/>
      <c r="P335" s="3"/>
    </row>
    <row r="336" spans="1:16" x14ac:dyDescent="0.2">
      <c r="A336" s="347" t="s">
        <v>112</v>
      </c>
      <c r="B336" s="348"/>
      <c r="C336" s="349"/>
      <c r="D336" s="45">
        <v>35</v>
      </c>
      <c r="E336" s="46">
        <v>34</v>
      </c>
      <c r="F336" s="46">
        <v>8</v>
      </c>
      <c r="G336" s="46">
        <v>42</v>
      </c>
      <c r="H336" s="46">
        <v>0</v>
      </c>
      <c r="I336" s="47">
        <f>SUM(D336:H336)</f>
        <v>119</v>
      </c>
      <c r="J336" s="230">
        <v>206582</v>
      </c>
      <c r="K336" s="82">
        <v>323990</v>
      </c>
      <c r="L336" s="82">
        <v>3857278</v>
      </c>
      <c r="M336" s="50"/>
      <c r="N336" s="50">
        <f t="shared" ref="N336:O338" si="95">N307+(J336/1000)</f>
        <v>413365.24200000014</v>
      </c>
      <c r="O336" s="50">
        <f t="shared" si="95"/>
        <v>547973.49700000044</v>
      </c>
      <c r="P336" s="3"/>
    </row>
    <row r="337" spans="1:16" x14ac:dyDescent="0.2">
      <c r="A337" s="347" t="s">
        <v>113</v>
      </c>
      <c r="B337" s="348"/>
      <c r="C337" s="349"/>
      <c r="D337" s="45">
        <v>0</v>
      </c>
      <c r="E337" s="46">
        <v>10</v>
      </c>
      <c r="F337" s="46">
        <v>2</v>
      </c>
      <c r="G337" s="46">
        <v>11</v>
      </c>
      <c r="H337" s="46">
        <v>1</v>
      </c>
      <c r="I337" s="47">
        <f>SUM(D337:H337)</f>
        <v>24</v>
      </c>
      <c r="J337" s="230">
        <v>0</v>
      </c>
      <c r="K337" s="82">
        <v>0</v>
      </c>
      <c r="L337" s="82">
        <v>0</v>
      </c>
      <c r="M337" s="50"/>
      <c r="N337" s="50">
        <f t="shared" si="95"/>
        <v>58135.527999999991</v>
      </c>
      <c r="O337" s="50">
        <f t="shared" si="95"/>
        <v>60843.037000000004</v>
      </c>
      <c r="P337" s="3"/>
    </row>
    <row r="338" spans="1:16" x14ac:dyDescent="0.2">
      <c r="A338" s="347" t="s">
        <v>116</v>
      </c>
      <c r="B338" s="348"/>
      <c r="C338" s="350"/>
      <c r="D338" s="45">
        <v>0</v>
      </c>
      <c r="E338" s="46">
        <v>0</v>
      </c>
      <c r="F338" s="46">
        <v>0</v>
      </c>
      <c r="G338" s="46">
        <v>3</v>
      </c>
      <c r="H338" s="46">
        <v>0</v>
      </c>
      <c r="I338" s="55">
        <f>SUM(D338:H338)</f>
        <v>3</v>
      </c>
      <c r="J338" s="231">
        <v>0</v>
      </c>
      <c r="K338" s="219">
        <v>0</v>
      </c>
      <c r="L338" s="219">
        <v>0</v>
      </c>
      <c r="M338" s="147"/>
      <c r="N338" s="147">
        <f t="shared" si="95"/>
        <v>440.18699999999995</v>
      </c>
      <c r="O338" s="50">
        <f t="shared" si="95"/>
        <v>162.18400000000008</v>
      </c>
      <c r="P338" s="4"/>
    </row>
    <row r="339" spans="1:16" ht="18.75" customHeight="1" x14ac:dyDescent="0.2">
      <c r="A339" s="338"/>
      <c r="B339" s="334"/>
      <c r="C339" s="339">
        <f>A320</f>
        <v>37908</v>
      </c>
      <c r="D339" s="365">
        <f t="shared" ref="D339:L339" si="96">SUM(D336:D338)</f>
        <v>35</v>
      </c>
      <c r="E339" s="366">
        <f t="shared" si="96"/>
        <v>44</v>
      </c>
      <c r="F339" s="366">
        <f t="shared" si="96"/>
        <v>10</v>
      </c>
      <c r="G339" s="366">
        <f t="shared" si="96"/>
        <v>56</v>
      </c>
      <c r="H339" s="366">
        <f t="shared" si="96"/>
        <v>1</v>
      </c>
      <c r="I339" s="367">
        <f t="shared" si="96"/>
        <v>146</v>
      </c>
      <c r="J339" s="368">
        <f t="shared" si="96"/>
        <v>206582</v>
      </c>
      <c r="K339" s="369">
        <f t="shared" si="96"/>
        <v>323990</v>
      </c>
      <c r="L339" s="370">
        <f t="shared" si="96"/>
        <v>3857278</v>
      </c>
      <c r="M339" s="371"/>
      <c r="N339" s="371">
        <f>SUM(N336:N338)</f>
        <v>471940.95700000011</v>
      </c>
      <c r="O339" s="380">
        <f>SUM(O336:O338)</f>
        <v>608978.71800000046</v>
      </c>
      <c r="P339" s="381"/>
    </row>
    <row r="340" spans="1:16" x14ac:dyDescent="0.2">
      <c r="A340" s="338"/>
      <c r="B340" s="334" t="s">
        <v>27</v>
      </c>
      <c r="C340" s="340">
        <f>C343</f>
        <v>37877</v>
      </c>
      <c r="D340" s="372">
        <f t="shared" ref="D340:L340" si="97">D310</f>
        <v>37</v>
      </c>
      <c r="E340" s="373">
        <f t="shared" si="97"/>
        <v>45</v>
      </c>
      <c r="F340" s="373">
        <f t="shared" si="97"/>
        <v>10</v>
      </c>
      <c r="G340" s="373">
        <f t="shared" si="97"/>
        <v>52</v>
      </c>
      <c r="H340" s="373">
        <f t="shared" si="97"/>
        <v>1</v>
      </c>
      <c r="I340" s="373">
        <f t="shared" si="97"/>
        <v>145</v>
      </c>
      <c r="J340" s="374">
        <f t="shared" si="97"/>
        <v>195624</v>
      </c>
      <c r="K340" s="370">
        <f t="shared" si="97"/>
        <v>299610</v>
      </c>
      <c r="L340" s="370">
        <f t="shared" si="97"/>
        <v>3846522</v>
      </c>
      <c r="M340" s="371"/>
      <c r="N340" s="379"/>
      <c r="O340" s="255"/>
      <c r="P340" s="3"/>
    </row>
    <row r="341" spans="1:16" x14ac:dyDescent="0.2">
      <c r="A341" s="341"/>
      <c r="B341" s="342"/>
      <c r="C341" s="343">
        <f>C344</f>
        <v>37543</v>
      </c>
      <c r="D341" s="375">
        <f>'2002'!D339</f>
        <v>32</v>
      </c>
      <c r="E341" s="376">
        <f>'2002'!E339</f>
        <v>44</v>
      </c>
      <c r="F341" s="376">
        <f>'2002'!F339</f>
        <v>11</v>
      </c>
      <c r="G341" s="376">
        <f>'2002'!G339</f>
        <v>58</v>
      </c>
      <c r="H341" s="376">
        <f>'2002'!H339</f>
        <v>1</v>
      </c>
      <c r="I341" s="373">
        <f>'2002'!I339</f>
        <v>146</v>
      </c>
      <c r="J341" s="377">
        <f>'2002'!J339</f>
        <v>198004</v>
      </c>
      <c r="K341" s="378">
        <f>'2002'!K339</f>
        <v>263342</v>
      </c>
      <c r="L341" s="378">
        <f>'2002'!L339</f>
        <v>3331880</v>
      </c>
      <c r="M341" s="379"/>
      <c r="N341" s="83"/>
      <c r="O341" s="50"/>
      <c r="P341" s="3"/>
    </row>
    <row r="342" spans="1:16" ht="18.75" customHeight="1" x14ac:dyDescent="0.2">
      <c r="A342" s="382"/>
      <c r="B342" s="383"/>
      <c r="C342" s="339">
        <f>A320</f>
        <v>37908</v>
      </c>
      <c r="D342" s="228">
        <f t="shared" ref="D342:L342" si="98">D332+D339</f>
        <v>55</v>
      </c>
      <c r="E342" s="259">
        <f t="shared" si="98"/>
        <v>44</v>
      </c>
      <c r="F342" s="259">
        <f t="shared" si="98"/>
        <v>18</v>
      </c>
      <c r="G342" s="259">
        <f t="shared" si="98"/>
        <v>57</v>
      </c>
      <c r="H342" s="259">
        <f t="shared" si="98"/>
        <v>9</v>
      </c>
      <c r="I342" s="145">
        <f t="shared" si="98"/>
        <v>183</v>
      </c>
      <c r="J342" s="260">
        <f t="shared" si="98"/>
        <v>292234</v>
      </c>
      <c r="K342" s="256">
        <f t="shared" si="98"/>
        <v>333459</v>
      </c>
      <c r="L342" s="256">
        <f t="shared" si="98"/>
        <v>4997781</v>
      </c>
      <c r="M342" s="50"/>
      <c r="N342" s="50">
        <f>N332+N339</f>
        <v>585294.48700000008</v>
      </c>
      <c r="O342" s="147">
        <f>O332+O339</f>
        <v>619032.91300000041</v>
      </c>
      <c r="P342" s="4"/>
    </row>
    <row r="343" spans="1:16" x14ac:dyDescent="0.2">
      <c r="A343" s="384" t="s">
        <v>56</v>
      </c>
      <c r="B343" s="330"/>
      <c r="C343" s="340">
        <f>A291</f>
        <v>37877</v>
      </c>
      <c r="D343" s="75">
        <f t="shared" ref="D343:L343" si="99">D333+D340</f>
        <v>57</v>
      </c>
      <c r="E343" s="76">
        <f t="shared" si="99"/>
        <v>45</v>
      </c>
      <c r="F343" s="76">
        <f t="shared" si="99"/>
        <v>18</v>
      </c>
      <c r="G343" s="76">
        <f t="shared" si="99"/>
        <v>54</v>
      </c>
      <c r="H343" s="76">
        <f t="shared" si="99"/>
        <v>9</v>
      </c>
      <c r="I343" s="47">
        <f t="shared" si="99"/>
        <v>183</v>
      </c>
      <c r="J343" s="146">
        <f t="shared" si="99"/>
        <v>276555</v>
      </c>
      <c r="K343" s="77">
        <f t="shared" si="99"/>
        <v>308518</v>
      </c>
      <c r="L343" s="77">
        <f t="shared" si="99"/>
        <v>4999538</v>
      </c>
      <c r="M343" s="50"/>
      <c r="N343" s="57"/>
      <c r="O343" s="371"/>
      <c r="P343" s="391"/>
    </row>
    <row r="344" spans="1:16" x14ac:dyDescent="0.2">
      <c r="A344" s="385"/>
      <c r="B344" s="386"/>
      <c r="C344" s="343">
        <f>C342-365</f>
        <v>37543</v>
      </c>
      <c r="D344" s="263">
        <f>'2002'!D342</f>
        <v>52</v>
      </c>
      <c r="E344" s="242">
        <f>'2002'!E342</f>
        <v>44</v>
      </c>
      <c r="F344" s="242">
        <f>'2002'!F342</f>
        <v>19</v>
      </c>
      <c r="G344" s="242">
        <f>'2002'!G342</f>
        <v>61</v>
      </c>
      <c r="H344" s="242">
        <f>'2002'!H342</f>
        <v>13</v>
      </c>
      <c r="I344" s="55">
        <f>'2002'!I342</f>
        <v>189</v>
      </c>
      <c r="J344" s="222">
        <f>'2002'!J342</f>
        <v>297360</v>
      </c>
      <c r="K344" s="223">
        <f>'2002'!K342</f>
        <v>274250</v>
      </c>
      <c r="L344" s="223">
        <f>'2002'!L342</f>
        <v>4567071</v>
      </c>
      <c r="M344" s="57"/>
      <c r="N344" s="371"/>
      <c r="O344" s="371"/>
      <c r="P344" s="391"/>
    </row>
    <row r="345" spans="1:16" ht="18.75" customHeight="1" x14ac:dyDescent="0.2">
      <c r="A345" s="387" t="s">
        <v>136</v>
      </c>
      <c r="B345" s="388"/>
      <c r="C345" s="388"/>
      <c r="D345" s="389"/>
      <c r="E345" s="389"/>
      <c r="F345" s="389"/>
      <c r="G345" s="390"/>
      <c r="H345" s="389"/>
      <c r="I345" s="389"/>
      <c r="J345" s="390"/>
      <c r="K345" s="390"/>
      <c r="L345" s="390"/>
      <c r="M345" s="390"/>
      <c r="N345" s="371">
        <f>N316</f>
        <v>5779</v>
      </c>
      <c r="O345" s="371">
        <f>O316</f>
        <v>4998</v>
      </c>
      <c r="P345" s="391"/>
    </row>
    <row r="346" spans="1:16" ht="13.5" thickBot="1" x14ac:dyDescent="0.25">
      <c r="A346" s="392" t="s">
        <v>34</v>
      </c>
      <c r="B346" s="348"/>
      <c r="C346" s="388"/>
      <c r="D346" s="393"/>
      <c r="E346" s="393"/>
      <c r="F346" s="393"/>
      <c r="G346" s="393"/>
      <c r="H346" s="393"/>
      <c r="I346" s="393"/>
      <c r="J346" s="393"/>
      <c r="K346" s="393"/>
      <c r="L346" s="334"/>
      <c r="M346" s="334"/>
      <c r="N346" s="394"/>
      <c r="O346" s="394"/>
      <c r="P346" s="395"/>
    </row>
    <row r="347" spans="1:16" ht="13.5" thickTop="1" x14ac:dyDescent="0.2">
      <c r="A347" s="396" t="s">
        <v>32</v>
      </c>
      <c r="B347" s="348"/>
      <c r="C347" s="388"/>
      <c r="D347" s="393"/>
      <c r="E347" s="393"/>
      <c r="F347" s="393"/>
      <c r="G347" s="393"/>
      <c r="H347" s="393"/>
      <c r="I347" s="393"/>
      <c r="J347" s="393"/>
      <c r="K347" s="393"/>
      <c r="L347" s="334"/>
      <c r="M347" s="334"/>
      <c r="N347" s="397" t="s">
        <v>29</v>
      </c>
      <c r="O347" s="397" t="s">
        <v>30</v>
      </c>
      <c r="P347" s="359"/>
    </row>
    <row r="348" spans="1:16" ht="18.75" customHeight="1" thickBot="1" x14ac:dyDescent="0.25">
      <c r="A348" s="398" t="s">
        <v>33</v>
      </c>
      <c r="B348" s="399"/>
      <c r="C348" s="400"/>
      <c r="D348" s="401"/>
      <c r="E348" s="401"/>
      <c r="F348" s="401"/>
      <c r="G348" s="401"/>
      <c r="H348" s="402"/>
      <c r="I348" s="402"/>
      <c r="J348" s="403"/>
      <c r="K348" s="403"/>
      <c r="L348" s="404" t="s">
        <v>31</v>
      </c>
      <c r="M348" s="404"/>
      <c r="N348" s="405">
        <f>N342+N345</f>
        <v>591073.48700000008</v>
      </c>
      <c r="O348" s="405">
        <f>O342+O345</f>
        <v>624030.91300000041</v>
      </c>
      <c r="P348" s="406"/>
    </row>
    <row r="349" spans="1:16" ht="18.75" customHeight="1" x14ac:dyDescent="0.3">
      <c r="A349" s="328">
        <f>A320+31</f>
        <v>37939</v>
      </c>
      <c r="B349" s="328"/>
      <c r="C349" s="328"/>
      <c r="D349" s="351" t="s">
        <v>0</v>
      </c>
      <c r="E349" s="352"/>
      <c r="F349" s="352"/>
      <c r="G349" s="352"/>
      <c r="H349" s="352"/>
      <c r="I349" s="352"/>
      <c r="J349" s="353" t="s">
        <v>1</v>
      </c>
      <c r="K349" s="352"/>
      <c r="L349" s="352"/>
      <c r="M349" s="352"/>
      <c r="N349" s="353" t="s">
        <v>2</v>
      </c>
      <c r="O349" s="352"/>
      <c r="P349" s="354"/>
    </row>
    <row r="350" spans="1:16" ht="18.75" customHeight="1" x14ac:dyDescent="0.2">
      <c r="A350" s="329" t="s">
        <v>3</v>
      </c>
      <c r="B350" s="330"/>
      <c r="C350" s="331"/>
      <c r="D350" s="355"/>
      <c r="E350" s="356"/>
      <c r="F350" s="356"/>
      <c r="G350" s="356"/>
      <c r="H350" s="357" t="s">
        <v>61</v>
      </c>
      <c r="I350" s="357" t="s">
        <v>63</v>
      </c>
      <c r="J350" s="358" t="s">
        <v>9</v>
      </c>
      <c r="K350" s="357" t="s">
        <v>11</v>
      </c>
      <c r="L350" s="357" t="s">
        <v>10</v>
      </c>
      <c r="M350" s="357"/>
      <c r="N350" s="358" t="s">
        <v>9</v>
      </c>
      <c r="O350" s="357" t="s">
        <v>11</v>
      </c>
      <c r="P350" s="359"/>
    </row>
    <row r="351" spans="1:16" x14ac:dyDescent="0.2">
      <c r="A351" s="332" t="s">
        <v>121</v>
      </c>
      <c r="B351" s="330"/>
      <c r="C351" s="331"/>
      <c r="D351" s="360" t="s">
        <v>57</v>
      </c>
      <c r="E351" s="361" t="s">
        <v>59</v>
      </c>
      <c r="F351" s="361" t="s">
        <v>58</v>
      </c>
      <c r="G351" s="361" t="s">
        <v>60</v>
      </c>
      <c r="H351" s="361" t="s">
        <v>62</v>
      </c>
      <c r="I351" s="361" t="s">
        <v>64</v>
      </c>
      <c r="J351" s="362" t="s">
        <v>18</v>
      </c>
      <c r="K351" s="363" t="s">
        <v>19</v>
      </c>
      <c r="L351" s="363" t="s">
        <v>18</v>
      </c>
      <c r="M351" s="363"/>
      <c r="N351" s="362" t="s">
        <v>21</v>
      </c>
      <c r="O351" s="363" t="s">
        <v>22</v>
      </c>
      <c r="P351" s="364"/>
    </row>
    <row r="352" spans="1:16" ht="18.75" customHeight="1" x14ac:dyDescent="0.2">
      <c r="A352" s="333" t="s">
        <v>105</v>
      </c>
      <c r="B352" s="334"/>
      <c r="C352" s="335"/>
      <c r="D352" s="45">
        <v>1</v>
      </c>
      <c r="E352" s="46">
        <v>0</v>
      </c>
      <c r="F352" s="46">
        <v>1</v>
      </c>
      <c r="G352" s="46">
        <v>0</v>
      </c>
      <c r="H352" s="46">
        <v>0</v>
      </c>
      <c r="I352" s="145">
        <f t="shared" ref="I352:I360" si="100">SUM(D352:H352)</f>
        <v>2</v>
      </c>
      <c r="J352" s="48">
        <v>825</v>
      </c>
      <c r="K352" s="48">
        <v>76</v>
      </c>
      <c r="L352" s="48">
        <v>86727</v>
      </c>
      <c r="M352" s="49"/>
      <c r="N352" s="50">
        <f t="shared" ref="N352:N360" si="101">N323+(J352/1000)</f>
        <v>18475.732000000011</v>
      </c>
      <c r="O352" s="50">
        <f t="shared" ref="O352:O360" si="102">O323+(K352/1000)</f>
        <v>1827.3720000000005</v>
      </c>
      <c r="P352" s="2"/>
    </row>
    <row r="353" spans="1:16" x14ac:dyDescent="0.2">
      <c r="A353" s="333" t="s">
        <v>135</v>
      </c>
      <c r="B353" s="334"/>
      <c r="C353" s="336"/>
      <c r="D353" s="45">
        <v>0</v>
      </c>
      <c r="E353" s="46">
        <v>0</v>
      </c>
      <c r="F353" s="46">
        <v>0</v>
      </c>
      <c r="G353" s="46">
        <v>0</v>
      </c>
      <c r="H353" s="46">
        <v>0</v>
      </c>
      <c r="I353" s="47">
        <f t="shared" si="100"/>
        <v>0</v>
      </c>
      <c r="J353" s="48">
        <v>0</v>
      </c>
      <c r="K353" s="48">
        <v>0</v>
      </c>
      <c r="L353" s="48">
        <v>0</v>
      </c>
      <c r="M353" s="52"/>
      <c r="N353" s="50">
        <f t="shared" si="101"/>
        <v>11598</v>
      </c>
      <c r="O353" s="50">
        <f t="shared" si="102"/>
        <v>982</v>
      </c>
      <c r="P353" s="3"/>
    </row>
    <row r="354" spans="1:16" x14ac:dyDescent="0.2">
      <c r="A354" s="333" t="s">
        <v>106</v>
      </c>
      <c r="B354" s="334"/>
      <c r="C354" s="335"/>
      <c r="D354" s="45">
        <v>4</v>
      </c>
      <c r="E354" s="46">
        <v>0</v>
      </c>
      <c r="F354" s="46">
        <v>2</v>
      </c>
      <c r="G354" s="46">
        <v>0</v>
      </c>
      <c r="H354" s="46">
        <v>2</v>
      </c>
      <c r="I354" s="47">
        <f t="shared" si="100"/>
        <v>8</v>
      </c>
      <c r="J354" s="48">
        <v>25091</v>
      </c>
      <c r="K354" s="48">
        <v>2220</v>
      </c>
      <c r="L354" s="48">
        <v>415081</v>
      </c>
      <c r="M354" s="52"/>
      <c r="N354" s="50">
        <f t="shared" si="101"/>
        <v>45999.300999999999</v>
      </c>
      <c r="O354" s="50">
        <f t="shared" si="102"/>
        <v>3646.5130000000017</v>
      </c>
      <c r="P354" s="3"/>
    </row>
    <row r="355" spans="1:16" x14ac:dyDescent="0.2">
      <c r="A355" s="333" t="s">
        <v>117</v>
      </c>
      <c r="B355" s="334"/>
      <c r="C355" s="335"/>
      <c r="D355" s="45">
        <v>1</v>
      </c>
      <c r="E355" s="46">
        <v>0</v>
      </c>
      <c r="F355" s="46">
        <v>0</v>
      </c>
      <c r="G355" s="46">
        <v>0</v>
      </c>
      <c r="H355" s="46">
        <v>0</v>
      </c>
      <c r="I355" s="47">
        <f t="shared" si="100"/>
        <v>1</v>
      </c>
      <c r="J355" s="48">
        <v>89</v>
      </c>
      <c r="K355" s="48">
        <v>0</v>
      </c>
      <c r="L355" s="48">
        <v>0</v>
      </c>
      <c r="M355" s="52"/>
      <c r="N355" s="50">
        <f t="shared" si="101"/>
        <v>291.61199999999997</v>
      </c>
      <c r="O355" s="50">
        <f t="shared" si="102"/>
        <v>0</v>
      </c>
      <c r="P355" s="3"/>
    </row>
    <row r="356" spans="1:16" x14ac:dyDescent="0.2">
      <c r="A356" s="333" t="s">
        <v>107</v>
      </c>
      <c r="B356" s="334"/>
      <c r="C356" s="335"/>
      <c r="D356" s="45">
        <v>3</v>
      </c>
      <c r="E356" s="46">
        <v>0</v>
      </c>
      <c r="F356" s="46">
        <v>2</v>
      </c>
      <c r="G356" s="46">
        <v>1</v>
      </c>
      <c r="H356" s="46">
        <v>3</v>
      </c>
      <c r="I356" s="47">
        <f t="shared" si="100"/>
        <v>9</v>
      </c>
      <c r="J356" s="48">
        <v>10565</v>
      </c>
      <c r="K356" s="48">
        <v>1169</v>
      </c>
      <c r="L356" s="48">
        <v>171066</v>
      </c>
      <c r="M356" s="52"/>
      <c r="N356" s="50">
        <f t="shared" si="101"/>
        <v>12329.014000000001</v>
      </c>
      <c r="O356" s="50">
        <f t="shared" si="102"/>
        <v>1044.2559999999994</v>
      </c>
      <c r="P356" s="3"/>
    </row>
    <row r="357" spans="1:16" x14ac:dyDescent="0.2">
      <c r="A357" s="333" t="s">
        <v>108</v>
      </c>
      <c r="B357" s="334"/>
      <c r="C357" s="335"/>
      <c r="D357" s="45">
        <v>1</v>
      </c>
      <c r="E357" s="46">
        <v>0</v>
      </c>
      <c r="F357" s="46">
        <v>1</v>
      </c>
      <c r="G357" s="46">
        <v>0</v>
      </c>
      <c r="H357" s="46">
        <v>0</v>
      </c>
      <c r="I357" s="47">
        <f t="shared" si="100"/>
        <v>2</v>
      </c>
      <c r="J357" s="48">
        <v>2662</v>
      </c>
      <c r="K357" s="48">
        <v>325</v>
      </c>
      <c r="L357" s="48">
        <v>77981</v>
      </c>
      <c r="M357" s="52"/>
      <c r="N357" s="50">
        <f t="shared" si="101"/>
        <v>5775.8660000000009</v>
      </c>
      <c r="O357" s="50">
        <f t="shared" si="102"/>
        <v>597.01599999999996</v>
      </c>
      <c r="P357" s="3"/>
    </row>
    <row r="358" spans="1:16" x14ac:dyDescent="0.2">
      <c r="A358" s="333" t="s">
        <v>109</v>
      </c>
      <c r="B358" s="334"/>
      <c r="C358" s="335"/>
      <c r="D358" s="45">
        <v>0</v>
      </c>
      <c r="E358" s="46">
        <v>0</v>
      </c>
      <c r="F358" s="46">
        <v>1</v>
      </c>
      <c r="G358" s="46">
        <v>1</v>
      </c>
      <c r="H358" s="46">
        <v>0</v>
      </c>
      <c r="I358" s="47">
        <f t="shared" si="100"/>
        <v>2</v>
      </c>
      <c r="J358" s="48">
        <v>0</v>
      </c>
      <c r="K358" s="48">
        <v>0</v>
      </c>
      <c r="L358" s="48">
        <v>0</v>
      </c>
      <c r="M358" s="52"/>
      <c r="N358" s="50">
        <f t="shared" si="101"/>
        <v>1518.1</v>
      </c>
      <c r="O358" s="50">
        <f t="shared" si="102"/>
        <v>10</v>
      </c>
      <c r="P358" s="3"/>
    </row>
    <row r="359" spans="1:16" x14ac:dyDescent="0.2">
      <c r="A359" s="333" t="s">
        <v>110</v>
      </c>
      <c r="B359" s="334"/>
      <c r="C359" s="335"/>
      <c r="D359" s="45">
        <v>6</v>
      </c>
      <c r="E359" s="46">
        <v>0</v>
      </c>
      <c r="F359" s="46">
        <v>1</v>
      </c>
      <c r="G359" s="46">
        <v>0</v>
      </c>
      <c r="H359" s="46">
        <v>3</v>
      </c>
      <c r="I359" s="47">
        <f t="shared" si="100"/>
        <v>10</v>
      </c>
      <c r="J359" s="48">
        <v>44939</v>
      </c>
      <c r="K359" s="48">
        <v>5742</v>
      </c>
      <c r="L359" s="48">
        <v>406774</v>
      </c>
      <c r="M359" s="52"/>
      <c r="N359" s="50">
        <f t="shared" si="101"/>
        <v>16149.656000000004</v>
      </c>
      <c r="O359" s="50">
        <f t="shared" si="102"/>
        <v>1956.2719999999999</v>
      </c>
      <c r="P359" s="3"/>
    </row>
    <row r="360" spans="1:16" x14ac:dyDescent="0.2">
      <c r="A360" s="333" t="s">
        <v>111</v>
      </c>
      <c r="B360" s="334"/>
      <c r="C360" s="337"/>
      <c r="D360" s="45">
        <v>2</v>
      </c>
      <c r="E360" s="46">
        <v>0</v>
      </c>
      <c r="F360" s="46">
        <v>0</v>
      </c>
      <c r="G360" s="46">
        <v>1</v>
      </c>
      <c r="H360" s="46">
        <v>0</v>
      </c>
      <c r="I360" s="55">
        <f t="shared" si="100"/>
        <v>3</v>
      </c>
      <c r="J360" s="48">
        <v>1118</v>
      </c>
      <c r="K360" s="56">
        <v>0</v>
      </c>
      <c r="L360" s="56">
        <v>3718</v>
      </c>
      <c r="M360" s="57"/>
      <c r="N360" s="220">
        <f t="shared" si="101"/>
        <v>1301.538</v>
      </c>
      <c r="O360" s="50">
        <f t="shared" si="102"/>
        <v>0.29799999999999999</v>
      </c>
      <c r="P360" s="4"/>
    </row>
    <row r="361" spans="1:16" ht="18.75" customHeight="1" x14ac:dyDescent="0.2">
      <c r="A361" s="338"/>
      <c r="B361" s="334"/>
      <c r="C361" s="339">
        <f>A349</f>
        <v>37939</v>
      </c>
      <c r="D361" s="365">
        <f t="shared" ref="D361:L361" si="103">SUM(D352:D360)</f>
        <v>18</v>
      </c>
      <c r="E361" s="366">
        <f t="shared" si="103"/>
        <v>0</v>
      </c>
      <c r="F361" s="366">
        <f t="shared" si="103"/>
        <v>8</v>
      </c>
      <c r="G361" s="366">
        <f t="shared" si="103"/>
        <v>3</v>
      </c>
      <c r="H361" s="366">
        <f t="shared" si="103"/>
        <v>8</v>
      </c>
      <c r="I361" s="367">
        <f t="shared" si="103"/>
        <v>37</v>
      </c>
      <c r="J361" s="368">
        <f t="shared" si="103"/>
        <v>85289</v>
      </c>
      <c r="K361" s="369">
        <f t="shared" si="103"/>
        <v>9532</v>
      </c>
      <c r="L361" s="370">
        <f t="shared" si="103"/>
        <v>1161347</v>
      </c>
      <c r="M361" s="371"/>
      <c r="N361" s="371">
        <f>SUM(N352:N360)</f>
        <v>113438.819</v>
      </c>
      <c r="O361" s="380">
        <f>SUM(O352:O360)</f>
        <v>10063.727000000001</v>
      </c>
      <c r="P361" s="381"/>
    </row>
    <row r="362" spans="1:16" x14ac:dyDescent="0.2">
      <c r="A362" s="338"/>
      <c r="B362" s="334" t="s">
        <v>27</v>
      </c>
      <c r="C362" s="340">
        <f>C372</f>
        <v>37908</v>
      </c>
      <c r="D362" s="372">
        <f t="shared" ref="D362:L362" si="104">D332</f>
        <v>20</v>
      </c>
      <c r="E362" s="373">
        <f t="shared" si="104"/>
        <v>0</v>
      </c>
      <c r="F362" s="373">
        <f t="shared" si="104"/>
        <v>8</v>
      </c>
      <c r="G362" s="373">
        <f t="shared" si="104"/>
        <v>1</v>
      </c>
      <c r="H362" s="373">
        <f t="shared" si="104"/>
        <v>8</v>
      </c>
      <c r="I362" s="373">
        <f t="shared" si="104"/>
        <v>37</v>
      </c>
      <c r="J362" s="374">
        <f t="shared" si="104"/>
        <v>85652</v>
      </c>
      <c r="K362" s="370">
        <f t="shared" si="104"/>
        <v>9469</v>
      </c>
      <c r="L362" s="370">
        <f t="shared" si="104"/>
        <v>1140503</v>
      </c>
      <c r="M362" s="371"/>
      <c r="N362" s="379"/>
      <c r="O362" s="255"/>
      <c r="P362" s="3"/>
    </row>
    <row r="363" spans="1:16" x14ac:dyDescent="0.2">
      <c r="A363" s="341"/>
      <c r="B363" s="342"/>
      <c r="C363" s="343">
        <f>C373</f>
        <v>37574</v>
      </c>
      <c r="D363" s="375">
        <f>'2002'!D361</f>
        <v>19</v>
      </c>
      <c r="E363" s="376">
        <f>'2002'!E361</f>
        <v>0</v>
      </c>
      <c r="F363" s="376">
        <f>'2002'!F361</f>
        <v>8</v>
      </c>
      <c r="G363" s="376">
        <f>'2002'!G361</f>
        <v>4</v>
      </c>
      <c r="H363" s="376">
        <f>'2002'!H361</f>
        <v>12</v>
      </c>
      <c r="I363" s="373">
        <f>'2002'!I361</f>
        <v>43</v>
      </c>
      <c r="J363" s="377">
        <f>'2002'!J361</f>
        <v>100610</v>
      </c>
      <c r="K363" s="378">
        <f>'2002'!K361</f>
        <v>11024</v>
      </c>
      <c r="L363" s="378">
        <f>'2002'!L361</f>
        <v>1209510</v>
      </c>
      <c r="M363" s="379"/>
      <c r="N363" s="83"/>
      <c r="O363" s="50"/>
      <c r="P363" s="3"/>
    </row>
    <row r="364" spans="1:16" ht="18.75" customHeight="1" x14ac:dyDescent="0.2">
      <c r="A364" s="344" t="s">
        <v>23</v>
      </c>
      <c r="B364" s="345"/>
      <c r="C364" s="346"/>
      <c r="D364" s="75"/>
      <c r="E364" s="76"/>
      <c r="F364" s="76"/>
      <c r="G364" s="76"/>
      <c r="H364" s="76"/>
      <c r="I364" s="145"/>
      <c r="J364" s="146"/>
      <c r="K364" s="77"/>
      <c r="L364" s="256"/>
      <c r="M364" s="50"/>
      <c r="N364" s="50"/>
      <c r="O364" s="50"/>
      <c r="P364" s="3"/>
    </row>
    <row r="365" spans="1:16" x14ac:dyDescent="0.2">
      <c r="A365" s="347" t="s">
        <v>112</v>
      </c>
      <c r="B365" s="348"/>
      <c r="C365" s="349"/>
      <c r="D365" s="45">
        <v>34</v>
      </c>
      <c r="E365" s="46">
        <v>34</v>
      </c>
      <c r="F365" s="46">
        <v>8</v>
      </c>
      <c r="G365" s="46">
        <v>43</v>
      </c>
      <c r="H365" s="46">
        <v>0</v>
      </c>
      <c r="I365" s="47">
        <f>SUM(D365:H365)</f>
        <v>119</v>
      </c>
      <c r="J365" s="230">
        <v>183537</v>
      </c>
      <c r="K365" s="82">
        <v>292395</v>
      </c>
      <c r="L365" s="82">
        <v>3800753</v>
      </c>
      <c r="M365" s="50"/>
      <c r="N365" s="50">
        <f t="shared" ref="N365:O367" si="105">N336+(J365/1000)</f>
        <v>413548.77900000016</v>
      </c>
      <c r="O365" s="50">
        <f t="shared" si="105"/>
        <v>548265.89200000046</v>
      </c>
      <c r="P365" s="3"/>
    </row>
    <row r="366" spans="1:16" x14ac:dyDescent="0.2">
      <c r="A366" s="347" t="s">
        <v>113</v>
      </c>
      <c r="B366" s="348"/>
      <c r="C366" s="349"/>
      <c r="D366" s="45">
        <v>0</v>
      </c>
      <c r="E366" s="46">
        <v>0</v>
      </c>
      <c r="F366" s="46">
        <v>1</v>
      </c>
      <c r="G366" s="46">
        <v>22</v>
      </c>
      <c r="H366" s="46">
        <v>1</v>
      </c>
      <c r="I366" s="47">
        <f>SUM(D366:H366)</f>
        <v>24</v>
      </c>
      <c r="J366" s="230">
        <v>0</v>
      </c>
      <c r="K366" s="82">
        <v>0</v>
      </c>
      <c r="L366" s="82">
        <v>0</v>
      </c>
      <c r="M366" s="50"/>
      <c r="N366" s="50">
        <f t="shared" si="105"/>
        <v>58135.527999999991</v>
      </c>
      <c r="O366" s="50">
        <f t="shared" si="105"/>
        <v>60843.037000000004</v>
      </c>
      <c r="P366" s="3"/>
    </row>
    <row r="367" spans="1:16" x14ac:dyDescent="0.2">
      <c r="A367" s="347" t="s">
        <v>116</v>
      </c>
      <c r="B367" s="348"/>
      <c r="C367" s="350"/>
      <c r="D367" s="45">
        <v>0</v>
      </c>
      <c r="E367" s="46">
        <v>0</v>
      </c>
      <c r="F367" s="46">
        <v>0</v>
      </c>
      <c r="G367" s="46">
        <v>3</v>
      </c>
      <c r="H367" s="46">
        <v>0</v>
      </c>
      <c r="I367" s="55">
        <f>SUM(D367:H367)</f>
        <v>3</v>
      </c>
      <c r="J367" s="231">
        <v>0</v>
      </c>
      <c r="K367" s="219">
        <v>0</v>
      </c>
      <c r="L367" s="219">
        <v>0</v>
      </c>
      <c r="M367" s="147"/>
      <c r="N367" s="147">
        <f t="shared" si="105"/>
        <v>440.18699999999995</v>
      </c>
      <c r="O367" s="50">
        <f t="shared" si="105"/>
        <v>162.18400000000008</v>
      </c>
      <c r="P367" s="4"/>
    </row>
    <row r="368" spans="1:16" ht="18.75" customHeight="1" x14ac:dyDescent="0.2">
      <c r="A368" s="338"/>
      <c r="B368" s="334"/>
      <c r="C368" s="339">
        <f>A349</f>
        <v>37939</v>
      </c>
      <c r="D368" s="365">
        <f t="shared" ref="D368:L368" si="106">SUM(D365:D367)</f>
        <v>34</v>
      </c>
      <c r="E368" s="366">
        <f t="shared" si="106"/>
        <v>34</v>
      </c>
      <c r="F368" s="366">
        <f t="shared" si="106"/>
        <v>9</v>
      </c>
      <c r="G368" s="366">
        <f t="shared" si="106"/>
        <v>68</v>
      </c>
      <c r="H368" s="366">
        <f t="shared" si="106"/>
        <v>1</v>
      </c>
      <c r="I368" s="367">
        <f t="shared" si="106"/>
        <v>146</v>
      </c>
      <c r="J368" s="368">
        <f t="shared" si="106"/>
        <v>183537</v>
      </c>
      <c r="K368" s="369">
        <f t="shared" si="106"/>
        <v>292395</v>
      </c>
      <c r="L368" s="370">
        <f t="shared" si="106"/>
        <v>3800753</v>
      </c>
      <c r="M368" s="371"/>
      <c r="N368" s="371">
        <f>SUM(N365:N367)</f>
        <v>472124.49400000012</v>
      </c>
      <c r="O368" s="380">
        <f>SUM(O365:O367)</f>
        <v>609271.11300000048</v>
      </c>
      <c r="P368" s="381"/>
    </row>
    <row r="369" spans="1:16" x14ac:dyDescent="0.2">
      <c r="A369" s="338"/>
      <c r="B369" s="334" t="s">
        <v>27</v>
      </c>
      <c r="C369" s="340">
        <f>C372</f>
        <v>37908</v>
      </c>
      <c r="D369" s="372">
        <f t="shared" ref="D369:L369" si="107">D339</f>
        <v>35</v>
      </c>
      <c r="E369" s="373">
        <f t="shared" si="107"/>
        <v>44</v>
      </c>
      <c r="F369" s="373">
        <f t="shared" si="107"/>
        <v>10</v>
      </c>
      <c r="G369" s="373">
        <f t="shared" si="107"/>
        <v>56</v>
      </c>
      <c r="H369" s="373">
        <f t="shared" si="107"/>
        <v>1</v>
      </c>
      <c r="I369" s="373">
        <f t="shared" si="107"/>
        <v>146</v>
      </c>
      <c r="J369" s="374">
        <f t="shared" si="107"/>
        <v>206582</v>
      </c>
      <c r="K369" s="370">
        <f t="shared" si="107"/>
        <v>323990</v>
      </c>
      <c r="L369" s="370">
        <f t="shared" si="107"/>
        <v>3857278</v>
      </c>
      <c r="M369" s="371"/>
      <c r="N369" s="379"/>
      <c r="O369" s="255"/>
      <c r="P369" s="3"/>
    </row>
    <row r="370" spans="1:16" x14ac:dyDescent="0.2">
      <c r="A370" s="341"/>
      <c r="B370" s="342"/>
      <c r="C370" s="343">
        <f>C373</f>
        <v>37574</v>
      </c>
      <c r="D370" s="375">
        <f>'2002'!D368</f>
        <v>29</v>
      </c>
      <c r="E370" s="376">
        <f>'2002'!E368</f>
        <v>44</v>
      </c>
      <c r="F370" s="376">
        <f>'2002'!F368</f>
        <v>11</v>
      </c>
      <c r="G370" s="376">
        <f>'2002'!G368</f>
        <v>60</v>
      </c>
      <c r="H370" s="376">
        <f>'2002'!H368</f>
        <v>1</v>
      </c>
      <c r="I370" s="373">
        <f>'2002'!I368</f>
        <v>145</v>
      </c>
      <c r="J370" s="377">
        <f>'2002'!J368</f>
        <v>167175</v>
      </c>
      <c r="K370" s="378">
        <f>'2002'!K368</f>
        <v>231056</v>
      </c>
      <c r="L370" s="378">
        <f>'2002'!L368</f>
        <v>3088825</v>
      </c>
      <c r="M370" s="379"/>
      <c r="N370" s="83"/>
      <c r="O370" s="50"/>
      <c r="P370" s="3"/>
    </row>
    <row r="371" spans="1:16" ht="18.75" customHeight="1" x14ac:dyDescent="0.2">
      <c r="A371" s="382"/>
      <c r="B371" s="383"/>
      <c r="C371" s="339">
        <f>A349</f>
        <v>37939</v>
      </c>
      <c r="D371" s="228">
        <f t="shared" ref="D371:L371" si="108">D361+D368</f>
        <v>52</v>
      </c>
      <c r="E371" s="259">
        <f t="shared" si="108"/>
        <v>34</v>
      </c>
      <c r="F371" s="259">
        <f t="shared" si="108"/>
        <v>17</v>
      </c>
      <c r="G371" s="259">
        <f t="shared" si="108"/>
        <v>71</v>
      </c>
      <c r="H371" s="259">
        <f t="shared" si="108"/>
        <v>9</v>
      </c>
      <c r="I371" s="145">
        <f t="shared" si="108"/>
        <v>183</v>
      </c>
      <c r="J371" s="260">
        <f t="shared" si="108"/>
        <v>268826</v>
      </c>
      <c r="K371" s="256">
        <f t="shared" si="108"/>
        <v>301927</v>
      </c>
      <c r="L371" s="256">
        <f t="shared" si="108"/>
        <v>4962100</v>
      </c>
      <c r="M371" s="50"/>
      <c r="N371" s="50">
        <f>N361+N368</f>
        <v>585563.31300000008</v>
      </c>
      <c r="O371" s="147">
        <f>O361+O368</f>
        <v>619334.84000000043</v>
      </c>
      <c r="P371" s="4"/>
    </row>
    <row r="372" spans="1:16" x14ac:dyDescent="0.2">
      <c r="A372" s="384" t="s">
        <v>56</v>
      </c>
      <c r="B372" s="330"/>
      <c r="C372" s="340">
        <f>A320</f>
        <v>37908</v>
      </c>
      <c r="D372" s="75">
        <f t="shared" ref="D372:L372" si="109">D362+D369</f>
        <v>55</v>
      </c>
      <c r="E372" s="76">
        <f t="shared" si="109"/>
        <v>44</v>
      </c>
      <c r="F372" s="76">
        <f t="shared" si="109"/>
        <v>18</v>
      </c>
      <c r="G372" s="76">
        <f t="shared" si="109"/>
        <v>57</v>
      </c>
      <c r="H372" s="76">
        <f t="shared" si="109"/>
        <v>9</v>
      </c>
      <c r="I372" s="47">
        <f t="shared" si="109"/>
        <v>183</v>
      </c>
      <c r="J372" s="146">
        <f t="shared" si="109"/>
        <v>292234</v>
      </c>
      <c r="K372" s="77">
        <f t="shared" si="109"/>
        <v>333459</v>
      </c>
      <c r="L372" s="77">
        <f t="shared" si="109"/>
        <v>4997781</v>
      </c>
      <c r="M372" s="50"/>
      <c r="N372" s="57"/>
      <c r="O372" s="371"/>
      <c r="P372" s="391"/>
    </row>
    <row r="373" spans="1:16" x14ac:dyDescent="0.2">
      <c r="A373" s="385"/>
      <c r="B373" s="386"/>
      <c r="C373" s="343">
        <f>C371-365</f>
        <v>37574</v>
      </c>
      <c r="D373" s="263">
        <f>'2002'!D371</f>
        <v>48</v>
      </c>
      <c r="E373" s="242">
        <f>'2002'!E371</f>
        <v>44</v>
      </c>
      <c r="F373" s="242">
        <f>'2002'!F371</f>
        <v>19</v>
      </c>
      <c r="G373" s="242">
        <f>'2002'!G371</f>
        <v>64</v>
      </c>
      <c r="H373" s="242">
        <f>'2002'!H371</f>
        <v>13</v>
      </c>
      <c r="I373" s="55">
        <f>'2002'!I371</f>
        <v>188</v>
      </c>
      <c r="J373" s="222">
        <f>'2002'!J371</f>
        <v>267785</v>
      </c>
      <c r="K373" s="223">
        <f>'2002'!K371</f>
        <v>242080</v>
      </c>
      <c r="L373" s="223">
        <f>'2002'!L371</f>
        <v>4298335</v>
      </c>
      <c r="M373" s="57"/>
      <c r="N373" s="371"/>
      <c r="O373" s="371"/>
      <c r="P373" s="391"/>
    </row>
    <row r="374" spans="1:16" ht="18.75" customHeight="1" x14ac:dyDescent="0.2">
      <c r="A374" s="387" t="s">
        <v>136</v>
      </c>
      <c r="B374" s="388"/>
      <c r="C374" s="388"/>
      <c r="D374" s="389"/>
      <c r="E374" s="389"/>
      <c r="F374" s="389"/>
      <c r="G374" s="390"/>
      <c r="H374" s="389"/>
      <c r="I374" s="389"/>
      <c r="J374" s="390"/>
      <c r="K374" s="390"/>
      <c r="L374" s="390"/>
      <c r="M374" s="390"/>
      <c r="N374" s="371">
        <f>N345</f>
        <v>5779</v>
      </c>
      <c r="O374" s="371">
        <f>O345</f>
        <v>4998</v>
      </c>
      <c r="P374" s="391"/>
    </row>
    <row r="375" spans="1:16" ht="13.5" thickBot="1" x14ac:dyDescent="0.25">
      <c r="A375" s="392" t="s">
        <v>34</v>
      </c>
      <c r="B375" s="348"/>
      <c r="C375" s="388"/>
      <c r="D375" s="393"/>
      <c r="E375" s="393"/>
      <c r="F375" s="393"/>
      <c r="G375" s="393"/>
      <c r="H375" s="393"/>
      <c r="I375" s="393"/>
      <c r="J375" s="393"/>
      <c r="K375" s="393"/>
      <c r="L375" s="334"/>
      <c r="M375" s="334"/>
      <c r="N375" s="394"/>
      <c r="O375" s="394"/>
      <c r="P375" s="395"/>
    </row>
    <row r="376" spans="1:16" ht="13.5" thickTop="1" x14ac:dyDescent="0.2">
      <c r="A376" s="396" t="s">
        <v>32</v>
      </c>
      <c r="B376" s="348"/>
      <c r="C376" s="388"/>
      <c r="D376" s="393"/>
      <c r="E376" s="393"/>
      <c r="F376" s="393"/>
      <c r="G376" s="393"/>
      <c r="H376" s="393"/>
      <c r="I376" s="393"/>
      <c r="J376" s="393"/>
      <c r="K376" s="393"/>
      <c r="L376" s="334"/>
      <c r="M376" s="334"/>
      <c r="N376" s="397" t="s">
        <v>29</v>
      </c>
      <c r="O376" s="397" t="s">
        <v>30</v>
      </c>
      <c r="P376" s="359"/>
    </row>
    <row r="377" spans="1:16" ht="18.75" customHeight="1" thickBot="1" x14ac:dyDescent="0.25">
      <c r="A377" s="398" t="s">
        <v>33</v>
      </c>
      <c r="B377" s="399"/>
      <c r="C377" s="400"/>
      <c r="D377" s="401"/>
      <c r="E377" s="401"/>
      <c r="F377" s="401"/>
      <c r="G377" s="401"/>
      <c r="H377" s="402"/>
      <c r="I377" s="402"/>
      <c r="J377" s="403"/>
      <c r="K377" s="403"/>
      <c r="L377" s="404" t="s">
        <v>31</v>
      </c>
      <c r="M377" s="404"/>
      <c r="N377" s="405">
        <f>N371+N374</f>
        <v>591342.31300000008</v>
      </c>
      <c r="O377" s="405">
        <f>O371+O374</f>
        <v>624332.84000000043</v>
      </c>
      <c r="P377" s="406"/>
    </row>
    <row r="378" spans="1:16" ht="18.75" customHeight="1" x14ac:dyDescent="0.3">
      <c r="A378" s="328">
        <f>A349+31</f>
        <v>37970</v>
      </c>
      <c r="B378" s="328"/>
      <c r="C378" s="328"/>
      <c r="D378" s="351" t="s">
        <v>0</v>
      </c>
      <c r="E378" s="352"/>
      <c r="F378" s="352"/>
      <c r="G378" s="352"/>
      <c r="H378" s="352"/>
      <c r="I378" s="352"/>
      <c r="J378" s="353" t="s">
        <v>1</v>
      </c>
      <c r="K378" s="352"/>
      <c r="L378" s="352"/>
      <c r="M378" s="352"/>
      <c r="N378" s="353" t="s">
        <v>2</v>
      </c>
      <c r="O378" s="352"/>
      <c r="P378" s="354"/>
    </row>
    <row r="379" spans="1:16" ht="18.75" customHeight="1" x14ac:dyDescent="0.2">
      <c r="A379" s="329" t="s">
        <v>3</v>
      </c>
      <c r="B379" s="330"/>
      <c r="C379" s="331"/>
      <c r="D379" s="355"/>
      <c r="E379" s="356"/>
      <c r="F379" s="356"/>
      <c r="G379" s="356"/>
      <c r="H379" s="357" t="s">
        <v>61</v>
      </c>
      <c r="I379" s="357" t="s">
        <v>63</v>
      </c>
      <c r="J379" s="358" t="s">
        <v>9</v>
      </c>
      <c r="K379" s="357" t="s">
        <v>11</v>
      </c>
      <c r="L379" s="357" t="s">
        <v>10</v>
      </c>
      <c r="M379" s="357"/>
      <c r="N379" s="358" t="s">
        <v>9</v>
      </c>
      <c r="O379" s="357" t="s">
        <v>11</v>
      </c>
      <c r="P379" s="359"/>
    </row>
    <row r="380" spans="1:16" x14ac:dyDescent="0.2">
      <c r="A380" s="332" t="s">
        <v>121</v>
      </c>
      <c r="B380" s="330"/>
      <c r="C380" s="331"/>
      <c r="D380" s="360" t="s">
        <v>57</v>
      </c>
      <c r="E380" s="361" t="s">
        <v>59</v>
      </c>
      <c r="F380" s="361" t="s">
        <v>58</v>
      </c>
      <c r="G380" s="361" t="s">
        <v>60</v>
      </c>
      <c r="H380" s="361" t="s">
        <v>62</v>
      </c>
      <c r="I380" s="361" t="s">
        <v>64</v>
      </c>
      <c r="J380" s="362" t="s">
        <v>18</v>
      </c>
      <c r="K380" s="363" t="s">
        <v>19</v>
      </c>
      <c r="L380" s="363" t="s">
        <v>18</v>
      </c>
      <c r="M380" s="363"/>
      <c r="N380" s="362" t="s">
        <v>21</v>
      </c>
      <c r="O380" s="363" t="s">
        <v>22</v>
      </c>
      <c r="P380" s="364"/>
    </row>
    <row r="381" spans="1:16" ht="18.75" customHeight="1" x14ac:dyDescent="0.2">
      <c r="A381" s="333" t="s">
        <v>105</v>
      </c>
      <c r="B381" s="334"/>
      <c r="C381" s="335"/>
      <c r="D381" s="45">
        <v>1</v>
      </c>
      <c r="E381" s="46">
        <v>0</v>
      </c>
      <c r="F381" s="46">
        <v>1</v>
      </c>
      <c r="G381" s="46">
        <v>0</v>
      </c>
      <c r="H381" s="46">
        <v>0</v>
      </c>
      <c r="I381" s="145">
        <f t="shared" ref="I381:I389" si="110">SUM(D381:H381)</f>
        <v>2</v>
      </c>
      <c r="J381" s="48">
        <v>945</v>
      </c>
      <c r="K381" s="48">
        <v>87</v>
      </c>
      <c r="L381" s="48">
        <v>95299</v>
      </c>
      <c r="M381" s="49"/>
      <c r="N381" s="50">
        <f t="shared" ref="N381:N389" si="111">N352+(J381/1000)</f>
        <v>18476.677000000011</v>
      </c>
      <c r="O381" s="50">
        <f t="shared" ref="O381:O389" si="112">O352+(K381/1000)</f>
        <v>1827.4590000000005</v>
      </c>
      <c r="P381" s="2"/>
    </row>
    <row r="382" spans="1:16" x14ac:dyDescent="0.2">
      <c r="A382" s="333" t="s">
        <v>135</v>
      </c>
      <c r="B382" s="334"/>
      <c r="C382" s="336"/>
      <c r="D382" s="45">
        <v>0</v>
      </c>
      <c r="E382" s="46">
        <v>0</v>
      </c>
      <c r="F382" s="46">
        <v>0</v>
      </c>
      <c r="G382" s="46">
        <v>0</v>
      </c>
      <c r="H382" s="46">
        <v>0</v>
      </c>
      <c r="I382" s="47">
        <f t="shared" si="110"/>
        <v>0</v>
      </c>
      <c r="J382" s="48">
        <v>0</v>
      </c>
      <c r="K382" s="48">
        <v>0</v>
      </c>
      <c r="L382" s="48">
        <v>0</v>
      </c>
      <c r="M382" s="52"/>
      <c r="N382" s="50">
        <f t="shared" si="111"/>
        <v>11598</v>
      </c>
      <c r="O382" s="50">
        <f t="shared" si="112"/>
        <v>982</v>
      </c>
      <c r="P382" s="3"/>
    </row>
    <row r="383" spans="1:16" x14ac:dyDescent="0.2">
      <c r="A383" s="333" t="s">
        <v>106</v>
      </c>
      <c r="B383" s="334"/>
      <c r="C383" s="335"/>
      <c r="D383" s="45">
        <v>4</v>
      </c>
      <c r="E383" s="46">
        <v>0</v>
      </c>
      <c r="F383" s="46">
        <v>2</v>
      </c>
      <c r="G383" s="46">
        <v>0</v>
      </c>
      <c r="H383" s="46">
        <v>2</v>
      </c>
      <c r="I383" s="47">
        <f t="shared" si="110"/>
        <v>8</v>
      </c>
      <c r="J383" s="48">
        <v>21565</v>
      </c>
      <c r="K383" s="48">
        <v>1937</v>
      </c>
      <c r="L383" s="48">
        <v>349173</v>
      </c>
      <c r="M383" s="52"/>
      <c r="N383" s="50">
        <f t="shared" si="111"/>
        <v>46020.866000000002</v>
      </c>
      <c r="O383" s="50">
        <f t="shared" si="112"/>
        <v>3648.4500000000016</v>
      </c>
      <c r="P383" s="3"/>
    </row>
    <row r="384" spans="1:16" x14ac:dyDescent="0.2">
      <c r="A384" s="333" t="s">
        <v>117</v>
      </c>
      <c r="B384" s="334"/>
      <c r="C384" s="335"/>
      <c r="D384" s="45">
        <v>1</v>
      </c>
      <c r="E384" s="46">
        <v>0</v>
      </c>
      <c r="F384" s="46">
        <v>0</v>
      </c>
      <c r="G384" s="46">
        <v>0</v>
      </c>
      <c r="H384" s="46">
        <v>0</v>
      </c>
      <c r="I384" s="47">
        <f t="shared" si="110"/>
        <v>1</v>
      </c>
      <c r="J384" s="48">
        <v>87</v>
      </c>
      <c r="K384" s="48">
        <v>0</v>
      </c>
      <c r="L384" s="48">
        <v>0</v>
      </c>
      <c r="M384" s="52"/>
      <c r="N384" s="50">
        <f t="shared" si="111"/>
        <v>291.69899999999996</v>
      </c>
      <c r="O384" s="50">
        <f t="shared" si="112"/>
        <v>0</v>
      </c>
      <c r="P384" s="3"/>
    </row>
    <row r="385" spans="1:16" x14ac:dyDescent="0.2">
      <c r="A385" s="333" t="s">
        <v>107</v>
      </c>
      <c r="B385" s="334"/>
      <c r="C385" s="335"/>
      <c r="D385" s="45">
        <v>3</v>
      </c>
      <c r="E385" s="46">
        <v>0</v>
      </c>
      <c r="F385" s="46">
        <v>2</v>
      </c>
      <c r="G385" s="46">
        <v>1</v>
      </c>
      <c r="H385" s="46">
        <v>3</v>
      </c>
      <c r="I385" s="47">
        <f t="shared" si="110"/>
        <v>9</v>
      </c>
      <c r="J385" s="48">
        <v>10263</v>
      </c>
      <c r="K385" s="48">
        <v>1147</v>
      </c>
      <c r="L385" s="48">
        <v>196908</v>
      </c>
      <c r="M385" s="52"/>
      <c r="N385" s="50">
        <f t="shared" si="111"/>
        <v>12339.277000000002</v>
      </c>
      <c r="O385" s="50">
        <f t="shared" si="112"/>
        <v>1045.4029999999993</v>
      </c>
      <c r="P385" s="3"/>
    </row>
    <row r="386" spans="1:16" x14ac:dyDescent="0.2">
      <c r="A386" s="333" t="s">
        <v>108</v>
      </c>
      <c r="B386" s="334"/>
      <c r="C386" s="335"/>
      <c r="D386" s="45">
        <v>1</v>
      </c>
      <c r="E386" s="46">
        <v>0</v>
      </c>
      <c r="F386" s="46">
        <v>1</v>
      </c>
      <c r="G386" s="46">
        <v>0</v>
      </c>
      <c r="H386" s="46">
        <v>0</v>
      </c>
      <c r="I386" s="47">
        <f t="shared" si="110"/>
        <v>2</v>
      </c>
      <c r="J386" s="48">
        <v>3051</v>
      </c>
      <c r="K386" s="48">
        <v>372</v>
      </c>
      <c r="L386" s="48">
        <v>85240</v>
      </c>
      <c r="M386" s="52"/>
      <c r="N386" s="50">
        <f t="shared" si="111"/>
        <v>5778.9170000000013</v>
      </c>
      <c r="O386" s="50">
        <f t="shared" si="112"/>
        <v>597.38799999999992</v>
      </c>
      <c r="P386" s="3"/>
    </row>
    <row r="387" spans="1:16" x14ac:dyDescent="0.2">
      <c r="A387" s="333" t="s">
        <v>109</v>
      </c>
      <c r="B387" s="334"/>
      <c r="C387" s="335"/>
      <c r="D387" s="45">
        <v>0</v>
      </c>
      <c r="E387" s="46">
        <v>0</v>
      </c>
      <c r="F387" s="46">
        <v>1</v>
      </c>
      <c r="G387" s="46">
        <v>1</v>
      </c>
      <c r="H387" s="46">
        <v>0</v>
      </c>
      <c r="I387" s="47">
        <f t="shared" si="110"/>
        <v>2</v>
      </c>
      <c r="J387" s="48">
        <v>0</v>
      </c>
      <c r="K387" s="48">
        <v>0</v>
      </c>
      <c r="L387" s="48">
        <v>0</v>
      </c>
      <c r="M387" s="52"/>
      <c r="N387" s="50">
        <f t="shared" si="111"/>
        <v>1518.1</v>
      </c>
      <c r="O387" s="50">
        <f t="shared" si="112"/>
        <v>10</v>
      </c>
      <c r="P387" s="3"/>
    </row>
    <row r="388" spans="1:16" x14ac:dyDescent="0.2">
      <c r="A388" s="333" t="s">
        <v>110</v>
      </c>
      <c r="B388" s="334"/>
      <c r="C388" s="335"/>
      <c r="D388" s="45">
        <v>6</v>
      </c>
      <c r="E388" s="46">
        <v>0</v>
      </c>
      <c r="F388" s="46">
        <v>1</v>
      </c>
      <c r="G388" s="46">
        <v>0</v>
      </c>
      <c r="H388" s="46">
        <v>3</v>
      </c>
      <c r="I388" s="47">
        <f t="shared" si="110"/>
        <v>10</v>
      </c>
      <c r="J388" s="48">
        <v>43876</v>
      </c>
      <c r="K388" s="48">
        <v>5605</v>
      </c>
      <c r="L388" s="48">
        <v>386507</v>
      </c>
      <c r="M388" s="52"/>
      <c r="N388" s="50">
        <f t="shared" si="111"/>
        <v>16193.532000000005</v>
      </c>
      <c r="O388" s="50">
        <f t="shared" si="112"/>
        <v>1961.877</v>
      </c>
      <c r="P388" s="3"/>
    </row>
    <row r="389" spans="1:16" x14ac:dyDescent="0.2">
      <c r="A389" s="333" t="s">
        <v>111</v>
      </c>
      <c r="B389" s="334"/>
      <c r="C389" s="337"/>
      <c r="D389" s="45">
        <v>2</v>
      </c>
      <c r="E389" s="46">
        <v>0</v>
      </c>
      <c r="F389" s="46">
        <v>0</v>
      </c>
      <c r="G389" s="46">
        <v>1</v>
      </c>
      <c r="H389" s="46">
        <v>0</v>
      </c>
      <c r="I389" s="55">
        <f t="shared" si="110"/>
        <v>3</v>
      </c>
      <c r="J389" s="48">
        <v>340</v>
      </c>
      <c r="K389" s="56">
        <v>0</v>
      </c>
      <c r="L389" s="56">
        <v>545</v>
      </c>
      <c r="M389" s="57"/>
      <c r="N389" s="220">
        <f t="shared" si="111"/>
        <v>1301.8779999999999</v>
      </c>
      <c r="O389" s="50">
        <f t="shared" si="112"/>
        <v>0.29799999999999999</v>
      </c>
      <c r="P389" s="4"/>
    </row>
    <row r="390" spans="1:16" ht="18.75" customHeight="1" x14ac:dyDescent="0.2">
      <c r="A390" s="338"/>
      <c r="B390" s="334"/>
      <c r="C390" s="339">
        <f>A378</f>
        <v>37970</v>
      </c>
      <c r="D390" s="365">
        <f t="shared" ref="D390:L390" si="113">SUM(D381:D389)</f>
        <v>18</v>
      </c>
      <c r="E390" s="366">
        <f t="shared" si="113"/>
        <v>0</v>
      </c>
      <c r="F390" s="366">
        <f t="shared" si="113"/>
        <v>8</v>
      </c>
      <c r="G390" s="366">
        <f t="shared" si="113"/>
        <v>3</v>
      </c>
      <c r="H390" s="366">
        <f t="shared" si="113"/>
        <v>8</v>
      </c>
      <c r="I390" s="367">
        <f t="shared" si="113"/>
        <v>37</v>
      </c>
      <c r="J390" s="368">
        <f t="shared" si="113"/>
        <v>80127</v>
      </c>
      <c r="K390" s="369">
        <f t="shared" si="113"/>
        <v>9148</v>
      </c>
      <c r="L390" s="370">
        <f t="shared" si="113"/>
        <v>1113672</v>
      </c>
      <c r="M390" s="371"/>
      <c r="N390" s="371">
        <f>SUM(N381:N389)</f>
        <v>113518.94600000001</v>
      </c>
      <c r="O390" s="380">
        <f>SUM(O381:O389)</f>
        <v>10072.875000000002</v>
      </c>
      <c r="P390" s="381"/>
    </row>
    <row r="391" spans="1:16" x14ac:dyDescent="0.2">
      <c r="A391" s="338"/>
      <c r="B391" s="334" t="s">
        <v>27</v>
      </c>
      <c r="C391" s="340">
        <f>C401</f>
        <v>37939</v>
      </c>
      <c r="D391" s="372">
        <f t="shared" ref="D391:L391" si="114">D361</f>
        <v>18</v>
      </c>
      <c r="E391" s="373">
        <f t="shared" si="114"/>
        <v>0</v>
      </c>
      <c r="F391" s="373">
        <f t="shared" si="114"/>
        <v>8</v>
      </c>
      <c r="G391" s="373">
        <f t="shared" si="114"/>
        <v>3</v>
      </c>
      <c r="H391" s="373">
        <f t="shared" si="114"/>
        <v>8</v>
      </c>
      <c r="I391" s="373">
        <f t="shared" si="114"/>
        <v>37</v>
      </c>
      <c r="J391" s="374">
        <f t="shared" si="114"/>
        <v>85289</v>
      </c>
      <c r="K391" s="370">
        <f t="shared" si="114"/>
        <v>9532</v>
      </c>
      <c r="L391" s="370">
        <f t="shared" si="114"/>
        <v>1161347</v>
      </c>
      <c r="M391" s="371"/>
      <c r="N391" s="379"/>
      <c r="O391" s="255"/>
      <c r="P391" s="3"/>
    </row>
    <row r="392" spans="1:16" x14ac:dyDescent="0.2">
      <c r="A392" s="341"/>
      <c r="B392" s="342"/>
      <c r="C392" s="343">
        <f>C402</f>
        <v>37605</v>
      </c>
      <c r="D392" s="375">
        <f>'2002'!D390</f>
        <v>20</v>
      </c>
      <c r="E392" s="376">
        <f>'2002'!E390</f>
        <v>0</v>
      </c>
      <c r="F392" s="376">
        <f>'2002'!F390</f>
        <v>8</v>
      </c>
      <c r="G392" s="376">
        <f>'2002'!G390</f>
        <v>6</v>
      </c>
      <c r="H392" s="376">
        <f>'2002'!H390</f>
        <v>9</v>
      </c>
      <c r="I392" s="373">
        <f>'2002'!I390</f>
        <v>43</v>
      </c>
      <c r="J392" s="377">
        <f>'2002'!J390</f>
        <v>101325</v>
      </c>
      <c r="K392" s="378">
        <f>'2002'!K390</f>
        <v>11053</v>
      </c>
      <c r="L392" s="378">
        <f>'2002'!L390</f>
        <v>1203738</v>
      </c>
      <c r="M392" s="379"/>
      <c r="N392" s="83"/>
      <c r="O392" s="50"/>
      <c r="P392" s="3"/>
    </row>
    <row r="393" spans="1:16" ht="18.75" customHeight="1" x14ac:dyDescent="0.2">
      <c r="A393" s="344" t="s">
        <v>23</v>
      </c>
      <c r="B393" s="345"/>
      <c r="C393" s="346"/>
      <c r="D393" s="75"/>
      <c r="E393" s="76"/>
      <c r="F393" s="76"/>
      <c r="G393" s="76"/>
      <c r="H393" s="76"/>
      <c r="I393" s="145"/>
      <c r="J393" s="146"/>
      <c r="K393" s="77"/>
      <c r="L393" s="256"/>
      <c r="M393" s="50"/>
      <c r="N393" s="50"/>
      <c r="O393" s="50"/>
      <c r="P393" s="3"/>
    </row>
    <row r="394" spans="1:16" x14ac:dyDescent="0.2">
      <c r="A394" s="347" t="s">
        <v>112</v>
      </c>
      <c r="B394" s="348"/>
      <c r="C394" s="349"/>
      <c r="D394" s="45">
        <v>31</v>
      </c>
      <c r="E394" s="46">
        <v>34</v>
      </c>
      <c r="F394" s="46">
        <v>8</v>
      </c>
      <c r="G394" s="46">
        <v>45</v>
      </c>
      <c r="H394" s="46">
        <v>0</v>
      </c>
      <c r="I394" s="47">
        <f>SUM(D394:H394)</f>
        <v>118</v>
      </c>
      <c r="J394" s="230">
        <v>205632</v>
      </c>
      <c r="K394" s="82">
        <v>317521</v>
      </c>
      <c r="L394" s="82">
        <v>4122179</v>
      </c>
      <c r="M394" s="50"/>
      <c r="N394" s="50">
        <f t="shared" ref="N394:O396" si="115">N365+(J394/1000)</f>
        <v>413754.41100000014</v>
      </c>
      <c r="O394" s="50">
        <f t="shared" si="115"/>
        <v>548583.41300000041</v>
      </c>
      <c r="P394" s="3"/>
    </row>
    <row r="395" spans="1:16" x14ac:dyDescent="0.2">
      <c r="A395" s="347" t="s">
        <v>113</v>
      </c>
      <c r="B395" s="348"/>
      <c r="C395" s="349"/>
      <c r="D395" s="45">
        <v>0</v>
      </c>
      <c r="E395" s="46">
        <v>0</v>
      </c>
      <c r="F395" s="46">
        <v>1</v>
      </c>
      <c r="G395" s="46">
        <v>22</v>
      </c>
      <c r="H395" s="46">
        <v>1</v>
      </c>
      <c r="I395" s="47">
        <f>SUM(D395:H395)</f>
        <v>24</v>
      </c>
      <c r="J395" s="230">
        <v>0</v>
      </c>
      <c r="K395" s="82">
        <v>0</v>
      </c>
      <c r="L395" s="82">
        <v>0</v>
      </c>
      <c r="M395" s="50"/>
      <c r="N395" s="50">
        <f t="shared" si="115"/>
        <v>58135.527999999991</v>
      </c>
      <c r="O395" s="50">
        <f t="shared" si="115"/>
        <v>60843.037000000004</v>
      </c>
      <c r="P395" s="3"/>
    </row>
    <row r="396" spans="1:16" x14ac:dyDescent="0.2">
      <c r="A396" s="347" t="s">
        <v>116</v>
      </c>
      <c r="B396" s="348"/>
      <c r="C396" s="350"/>
      <c r="D396" s="45">
        <v>0</v>
      </c>
      <c r="E396" s="46">
        <v>0</v>
      </c>
      <c r="F396" s="46">
        <v>0</v>
      </c>
      <c r="G396" s="46">
        <v>3</v>
      </c>
      <c r="H396" s="46">
        <v>0</v>
      </c>
      <c r="I396" s="55">
        <f>SUM(D396:H396)</f>
        <v>3</v>
      </c>
      <c r="J396" s="231">
        <v>0</v>
      </c>
      <c r="K396" s="219">
        <v>0</v>
      </c>
      <c r="L396" s="219">
        <v>0</v>
      </c>
      <c r="M396" s="147"/>
      <c r="N396" s="147">
        <f t="shared" si="115"/>
        <v>440.18699999999995</v>
      </c>
      <c r="O396" s="50">
        <f t="shared" si="115"/>
        <v>162.18400000000008</v>
      </c>
      <c r="P396" s="4"/>
    </row>
    <row r="397" spans="1:16" ht="18.75" customHeight="1" x14ac:dyDescent="0.2">
      <c r="A397" s="338"/>
      <c r="B397" s="334"/>
      <c r="C397" s="339">
        <f>A378</f>
        <v>37970</v>
      </c>
      <c r="D397" s="365">
        <f t="shared" ref="D397:L397" si="116">SUM(D394:D396)</f>
        <v>31</v>
      </c>
      <c r="E397" s="366">
        <f t="shared" si="116"/>
        <v>34</v>
      </c>
      <c r="F397" s="366">
        <f t="shared" si="116"/>
        <v>9</v>
      </c>
      <c r="G397" s="366">
        <f t="shared" si="116"/>
        <v>70</v>
      </c>
      <c r="H397" s="366">
        <f t="shared" si="116"/>
        <v>1</v>
      </c>
      <c r="I397" s="367">
        <f t="shared" si="116"/>
        <v>145</v>
      </c>
      <c r="J397" s="368">
        <f t="shared" si="116"/>
        <v>205632</v>
      </c>
      <c r="K397" s="369">
        <f t="shared" si="116"/>
        <v>317521</v>
      </c>
      <c r="L397" s="370">
        <f t="shared" si="116"/>
        <v>4122179</v>
      </c>
      <c r="M397" s="371"/>
      <c r="N397" s="371">
        <f>SUM(N394:N396)</f>
        <v>472330.12600000011</v>
      </c>
      <c r="O397" s="380">
        <f>SUM(O394:O396)</f>
        <v>609588.63400000043</v>
      </c>
      <c r="P397" s="381"/>
    </row>
    <row r="398" spans="1:16" x14ac:dyDescent="0.2">
      <c r="A398" s="338"/>
      <c r="B398" s="334" t="s">
        <v>27</v>
      </c>
      <c r="C398" s="340">
        <f>C401</f>
        <v>37939</v>
      </c>
      <c r="D398" s="372">
        <f t="shared" ref="D398:L398" si="117">D368</f>
        <v>34</v>
      </c>
      <c r="E398" s="373">
        <f t="shared" si="117"/>
        <v>34</v>
      </c>
      <c r="F398" s="373">
        <f t="shared" si="117"/>
        <v>9</v>
      </c>
      <c r="G398" s="373">
        <f t="shared" si="117"/>
        <v>68</v>
      </c>
      <c r="H398" s="373">
        <f t="shared" si="117"/>
        <v>1</v>
      </c>
      <c r="I398" s="373">
        <f t="shared" si="117"/>
        <v>146</v>
      </c>
      <c r="J398" s="374">
        <f t="shared" si="117"/>
        <v>183537</v>
      </c>
      <c r="K398" s="370">
        <f t="shared" si="117"/>
        <v>292395</v>
      </c>
      <c r="L398" s="370">
        <f t="shared" si="117"/>
        <v>3800753</v>
      </c>
      <c r="M398" s="371"/>
      <c r="N398" s="379"/>
      <c r="O398" s="255"/>
      <c r="P398" s="3"/>
    </row>
    <row r="399" spans="1:16" x14ac:dyDescent="0.2">
      <c r="A399" s="341"/>
      <c r="B399" s="342"/>
      <c r="C399" s="343">
        <f>C402</f>
        <v>37605</v>
      </c>
      <c r="D399" s="375">
        <f>'2002'!D397</f>
        <v>29</v>
      </c>
      <c r="E399" s="376">
        <f>'2002'!E397</f>
        <v>44</v>
      </c>
      <c r="F399" s="376">
        <f>'2002'!F397</f>
        <v>11</v>
      </c>
      <c r="G399" s="376">
        <f>'2002'!G397</f>
        <v>60</v>
      </c>
      <c r="H399" s="376">
        <f>'2002'!H397</f>
        <v>1</v>
      </c>
      <c r="I399" s="373">
        <f>'2002'!I397</f>
        <v>145</v>
      </c>
      <c r="J399" s="377">
        <f>'2002'!J397</f>
        <v>197972</v>
      </c>
      <c r="K399" s="378">
        <f>'2002'!K397</f>
        <v>297297</v>
      </c>
      <c r="L399" s="378">
        <f>'2002'!L397</f>
        <v>3190720</v>
      </c>
      <c r="M399" s="379"/>
      <c r="N399" s="83"/>
      <c r="O399" s="50"/>
      <c r="P399" s="3"/>
    </row>
    <row r="400" spans="1:16" ht="18.75" customHeight="1" x14ac:dyDescent="0.2">
      <c r="A400" s="382"/>
      <c r="B400" s="383"/>
      <c r="C400" s="339">
        <f>A378</f>
        <v>37970</v>
      </c>
      <c r="D400" s="228">
        <f t="shared" ref="D400:L400" si="118">D390+D397</f>
        <v>49</v>
      </c>
      <c r="E400" s="259">
        <f t="shared" si="118"/>
        <v>34</v>
      </c>
      <c r="F400" s="259">
        <f t="shared" si="118"/>
        <v>17</v>
      </c>
      <c r="G400" s="259">
        <f t="shared" si="118"/>
        <v>73</v>
      </c>
      <c r="H400" s="259">
        <f t="shared" si="118"/>
        <v>9</v>
      </c>
      <c r="I400" s="145">
        <f t="shared" si="118"/>
        <v>182</v>
      </c>
      <c r="J400" s="260">
        <f t="shared" si="118"/>
        <v>285759</v>
      </c>
      <c r="K400" s="256">
        <f t="shared" si="118"/>
        <v>326669</v>
      </c>
      <c r="L400" s="256">
        <f t="shared" si="118"/>
        <v>5235851</v>
      </c>
      <c r="M400" s="50"/>
      <c r="N400" s="50">
        <f>N390+N397</f>
        <v>585849.07200000016</v>
      </c>
      <c r="O400" s="147">
        <f>O390+O397</f>
        <v>619661.50900000043</v>
      </c>
      <c r="P400" s="4"/>
    </row>
    <row r="401" spans="1:25" x14ac:dyDescent="0.2">
      <c r="A401" s="384" t="s">
        <v>56</v>
      </c>
      <c r="B401" s="330"/>
      <c r="C401" s="340">
        <f>A349</f>
        <v>37939</v>
      </c>
      <c r="D401" s="75">
        <f t="shared" ref="D401:L401" si="119">D391+D398</f>
        <v>52</v>
      </c>
      <c r="E401" s="76">
        <f t="shared" si="119"/>
        <v>34</v>
      </c>
      <c r="F401" s="76">
        <f t="shared" si="119"/>
        <v>17</v>
      </c>
      <c r="G401" s="76">
        <f t="shared" si="119"/>
        <v>71</v>
      </c>
      <c r="H401" s="76">
        <f t="shared" si="119"/>
        <v>9</v>
      </c>
      <c r="I401" s="47">
        <f t="shared" si="119"/>
        <v>183</v>
      </c>
      <c r="J401" s="146">
        <f t="shared" si="119"/>
        <v>268826</v>
      </c>
      <c r="K401" s="77">
        <f t="shared" si="119"/>
        <v>301927</v>
      </c>
      <c r="L401" s="77">
        <f t="shared" si="119"/>
        <v>4962100</v>
      </c>
      <c r="M401" s="50"/>
      <c r="N401" s="57"/>
      <c r="O401" s="371"/>
      <c r="P401" s="391"/>
    </row>
    <row r="402" spans="1:25" x14ac:dyDescent="0.2">
      <c r="A402" s="385"/>
      <c r="B402" s="386"/>
      <c r="C402" s="343">
        <f>C400-365</f>
        <v>37605</v>
      </c>
      <c r="D402" s="263">
        <f>'2002'!D400</f>
        <v>49</v>
      </c>
      <c r="E402" s="242">
        <f>'2002'!E400</f>
        <v>44</v>
      </c>
      <c r="F402" s="242">
        <f>'2002'!F400</f>
        <v>19</v>
      </c>
      <c r="G402" s="242">
        <f>'2002'!G400</f>
        <v>66</v>
      </c>
      <c r="H402" s="242">
        <f>'2002'!H400</f>
        <v>10</v>
      </c>
      <c r="I402" s="55">
        <f>'2002'!I400</f>
        <v>188</v>
      </c>
      <c r="J402" s="222">
        <f>'2002'!J400</f>
        <v>299297</v>
      </c>
      <c r="K402" s="223">
        <f>'2002'!K400</f>
        <v>308350</v>
      </c>
      <c r="L402" s="223">
        <f>'2002'!L400</f>
        <v>4394458</v>
      </c>
      <c r="M402" s="57"/>
      <c r="N402" s="371"/>
      <c r="O402" s="371"/>
      <c r="P402" s="391"/>
    </row>
    <row r="403" spans="1:25" ht="18.75" customHeight="1" x14ac:dyDescent="0.2">
      <c r="A403" s="387" t="s">
        <v>136</v>
      </c>
      <c r="B403" s="388"/>
      <c r="C403" s="388"/>
      <c r="D403" s="389"/>
      <c r="E403" s="389"/>
      <c r="F403" s="389"/>
      <c r="G403" s="390"/>
      <c r="H403" s="389"/>
      <c r="I403" s="389"/>
      <c r="J403" s="390"/>
      <c r="K403" s="390"/>
      <c r="L403" s="390"/>
      <c r="M403" s="390"/>
      <c r="N403" s="371">
        <f>N374</f>
        <v>5779</v>
      </c>
      <c r="O403" s="371">
        <f>O374</f>
        <v>4998</v>
      </c>
      <c r="P403" s="391"/>
    </row>
    <row r="404" spans="1:25" ht="13.5" thickBot="1" x14ac:dyDescent="0.25">
      <c r="A404" s="392" t="s">
        <v>34</v>
      </c>
      <c r="B404" s="348"/>
      <c r="C404" s="388"/>
      <c r="D404" s="393"/>
      <c r="E404" s="393"/>
      <c r="F404" s="393"/>
      <c r="G404" s="393"/>
      <c r="H404" s="393"/>
      <c r="I404" s="393"/>
      <c r="J404" s="393"/>
      <c r="K404" s="393"/>
      <c r="L404" s="334"/>
      <c r="M404" s="334"/>
      <c r="N404" s="394"/>
      <c r="O404" s="394"/>
      <c r="P404" s="395"/>
    </row>
    <row r="405" spans="1:25" ht="13.5" thickTop="1" x14ac:dyDescent="0.2">
      <c r="A405" s="396" t="s">
        <v>32</v>
      </c>
      <c r="B405" s="348"/>
      <c r="C405" s="388"/>
      <c r="D405" s="393"/>
      <c r="E405" s="393"/>
      <c r="F405" s="393"/>
      <c r="G405" s="393"/>
      <c r="H405" s="393"/>
      <c r="I405" s="393"/>
      <c r="J405" s="393"/>
      <c r="K405" s="393"/>
      <c r="L405" s="334"/>
      <c r="M405" s="334"/>
      <c r="N405" s="397" t="s">
        <v>29</v>
      </c>
      <c r="O405" s="397" t="s">
        <v>30</v>
      </c>
      <c r="P405" s="359"/>
    </row>
    <row r="406" spans="1:25" ht="18.75" customHeight="1" thickBot="1" x14ac:dyDescent="0.25">
      <c r="A406" s="398" t="s">
        <v>33</v>
      </c>
      <c r="B406" s="399"/>
      <c r="C406" s="400"/>
      <c r="D406" s="401"/>
      <c r="E406" s="401"/>
      <c r="F406" s="401"/>
      <c r="G406" s="401"/>
      <c r="H406" s="402"/>
      <c r="I406" s="402"/>
      <c r="J406" s="403"/>
      <c r="K406" s="403"/>
      <c r="L406" s="404" t="s">
        <v>31</v>
      </c>
      <c r="M406" s="404"/>
      <c r="N406" s="405">
        <f>N400+N403</f>
        <v>591628.07200000016</v>
      </c>
      <c r="O406" s="405">
        <f>O400+O403</f>
        <v>624659.50900000043</v>
      </c>
      <c r="P406" s="406"/>
    </row>
    <row r="407" spans="1:25" ht="18.75" customHeight="1" x14ac:dyDescent="0.25">
      <c r="A407" s="423" t="s">
        <v>75</v>
      </c>
      <c r="B407" s="424"/>
      <c r="C407" s="425"/>
      <c r="D407" s="234" t="s">
        <v>0</v>
      </c>
      <c r="E407" s="270"/>
      <c r="F407" s="270"/>
      <c r="G407" s="270"/>
      <c r="H407" s="270"/>
      <c r="I407" s="270"/>
      <c r="J407" s="235" t="s">
        <v>1</v>
      </c>
      <c r="K407" s="270"/>
      <c r="L407" s="270"/>
      <c r="M407" s="270"/>
      <c r="N407" s="235" t="s">
        <v>2</v>
      </c>
      <c r="O407" s="270"/>
      <c r="P407" s="5"/>
    </row>
    <row r="408" spans="1:25" ht="18.75" customHeight="1" x14ac:dyDescent="0.2">
      <c r="A408" s="236" t="s">
        <v>3</v>
      </c>
      <c r="B408" s="237"/>
      <c r="C408" s="238"/>
      <c r="D408" s="130"/>
      <c r="E408" s="131"/>
      <c r="F408" s="131"/>
      <c r="G408" s="131"/>
      <c r="H408" s="133" t="s">
        <v>61</v>
      </c>
      <c r="I408" s="133" t="s">
        <v>63</v>
      </c>
      <c r="J408" s="134" t="s">
        <v>9</v>
      </c>
      <c r="K408" s="133" t="s">
        <v>11</v>
      </c>
      <c r="L408" s="133" t="s">
        <v>10</v>
      </c>
      <c r="M408" s="133"/>
      <c r="N408" s="134" t="s">
        <v>9</v>
      </c>
      <c r="O408" s="133" t="s">
        <v>11</v>
      </c>
      <c r="P408" s="239"/>
    </row>
    <row r="409" spans="1:25" x14ac:dyDescent="0.2">
      <c r="A409" s="240" t="s">
        <v>121</v>
      </c>
      <c r="B409" s="237"/>
      <c r="C409" s="238"/>
      <c r="D409" s="137" t="s">
        <v>57</v>
      </c>
      <c r="E409" s="138" t="s">
        <v>59</v>
      </c>
      <c r="F409" s="138" t="s">
        <v>58</v>
      </c>
      <c r="G409" s="138" t="s">
        <v>60</v>
      </c>
      <c r="H409" s="138" t="s">
        <v>62</v>
      </c>
      <c r="I409" s="138" t="s">
        <v>64</v>
      </c>
      <c r="J409" s="140" t="s">
        <v>18</v>
      </c>
      <c r="K409" s="139" t="s">
        <v>19</v>
      </c>
      <c r="L409" s="139" t="s">
        <v>18</v>
      </c>
      <c r="M409" s="271"/>
      <c r="N409" s="140" t="s">
        <v>21</v>
      </c>
      <c r="O409" s="139" t="s">
        <v>22</v>
      </c>
      <c r="P409" s="241"/>
    </row>
    <row r="410" spans="1:25" ht="18.75" customHeight="1" x14ac:dyDescent="0.2">
      <c r="A410" s="142" t="s">
        <v>105</v>
      </c>
      <c r="B410" s="248"/>
      <c r="C410" s="272"/>
      <c r="D410" s="227">
        <f t="shared" ref="D410:H418" si="120">D381</f>
        <v>1</v>
      </c>
      <c r="E410" s="46">
        <f t="shared" si="120"/>
        <v>0</v>
      </c>
      <c r="F410" s="46">
        <f t="shared" si="120"/>
        <v>1</v>
      </c>
      <c r="G410" s="46">
        <f t="shared" si="120"/>
        <v>0</v>
      </c>
      <c r="H410" s="46">
        <f t="shared" si="120"/>
        <v>0</v>
      </c>
      <c r="I410" s="259">
        <f t="shared" ref="I410:I418" si="121">SUM(D410:H410)</f>
        <v>2</v>
      </c>
      <c r="J410" s="273">
        <f>J62+J91+J120+J149+J178+J207+J236+J265+J294+J323+J352+J381</f>
        <v>7906</v>
      </c>
      <c r="K410" s="274">
        <f t="shared" ref="J410:L418" si="122">K62+K91+K120+K149+K178+K207+K236+K265+K294+K323+K352+K381</f>
        <v>730</v>
      </c>
      <c r="L410" s="274">
        <f t="shared" si="122"/>
        <v>1034599</v>
      </c>
      <c r="M410" s="50"/>
      <c r="N410" s="78">
        <f t="shared" ref="N410:O419" si="123">N381</f>
        <v>18476.677000000011</v>
      </c>
      <c r="O410" s="50">
        <f t="shared" si="123"/>
        <v>1827.4590000000005</v>
      </c>
      <c r="P410" s="2"/>
    </row>
    <row r="411" spans="1:25" x14ac:dyDescent="0.2">
      <c r="A411" s="142" t="s">
        <v>135</v>
      </c>
      <c r="B411" s="248"/>
      <c r="C411" s="275"/>
      <c r="D411" s="45">
        <f t="shared" si="120"/>
        <v>0</v>
      </c>
      <c r="E411" s="46">
        <f t="shared" si="120"/>
        <v>0</v>
      </c>
      <c r="F411" s="46">
        <f t="shared" si="120"/>
        <v>0</v>
      </c>
      <c r="G411" s="46">
        <f t="shared" si="120"/>
        <v>0</v>
      </c>
      <c r="H411" s="46">
        <f t="shared" si="120"/>
        <v>0</v>
      </c>
      <c r="I411" s="76">
        <f t="shared" si="121"/>
        <v>0</v>
      </c>
      <c r="J411" s="276">
        <f t="shared" si="122"/>
        <v>0</v>
      </c>
      <c r="K411" s="274">
        <f t="shared" si="122"/>
        <v>0</v>
      </c>
      <c r="L411" s="274">
        <f t="shared" si="122"/>
        <v>0</v>
      </c>
      <c r="M411" s="50"/>
      <c r="N411" s="83">
        <f t="shared" si="123"/>
        <v>11598</v>
      </c>
      <c r="O411" s="50">
        <f t="shared" si="123"/>
        <v>982</v>
      </c>
      <c r="P411" s="3"/>
    </row>
    <row r="412" spans="1:25" x14ac:dyDescent="0.2">
      <c r="A412" s="142" t="s">
        <v>106</v>
      </c>
      <c r="B412" s="248"/>
      <c r="C412" s="272"/>
      <c r="D412" s="45">
        <f t="shared" si="120"/>
        <v>4</v>
      </c>
      <c r="E412" s="46">
        <f t="shared" si="120"/>
        <v>0</v>
      </c>
      <c r="F412" s="46">
        <f t="shared" si="120"/>
        <v>2</v>
      </c>
      <c r="G412" s="46">
        <f t="shared" si="120"/>
        <v>0</v>
      </c>
      <c r="H412" s="46">
        <f t="shared" si="120"/>
        <v>2</v>
      </c>
      <c r="I412" s="76">
        <f t="shared" si="121"/>
        <v>8</v>
      </c>
      <c r="J412" s="276">
        <f t="shared" si="122"/>
        <v>282262</v>
      </c>
      <c r="K412" s="274">
        <f t="shared" si="122"/>
        <v>25080</v>
      </c>
      <c r="L412" s="274">
        <f t="shared" si="122"/>
        <v>4717237</v>
      </c>
      <c r="M412" s="50"/>
      <c r="N412" s="83">
        <f t="shared" si="123"/>
        <v>46020.866000000002</v>
      </c>
      <c r="O412" s="50">
        <f t="shared" si="123"/>
        <v>3648.4500000000016</v>
      </c>
      <c r="P412" s="3"/>
      <c r="V412" s="266"/>
      <c r="W412" s="266"/>
    </row>
    <row r="413" spans="1:25" x14ac:dyDescent="0.2">
      <c r="A413" s="142" t="s">
        <v>117</v>
      </c>
      <c r="B413" s="248"/>
      <c r="C413" s="272"/>
      <c r="D413" s="45">
        <f t="shared" si="120"/>
        <v>1</v>
      </c>
      <c r="E413" s="46">
        <f t="shared" si="120"/>
        <v>0</v>
      </c>
      <c r="F413" s="46">
        <f t="shared" si="120"/>
        <v>0</v>
      </c>
      <c r="G413" s="46">
        <f t="shared" si="120"/>
        <v>0</v>
      </c>
      <c r="H413" s="46">
        <f t="shared" si="120"/>
        <v>0</v>
      </c>
      <c r="I413" s="76">
        <f t="shared" si="121"/>
        <v>1</v>
      </c>
      <c r="J413" s="276">
        <f t="shared" si="122"/>
        <v>1221</v>
      </c>
      <c r="K413" s="274">
        <f t="shared" si="122"/>
        <v>0</v>
      </c>
      <c r="L413" s="274">
        <f t="shared" si="122"/>
        <v>0</v>
      </c>
      <c r="M413" s="50"/>
      <c r="N413" s="83">
        <f t="shared" si="123"/>
        <v>291.69899999999996</v>
      </c>
      <c r="O413" s="50">
        <f t="shared" si="123"/>
        <v>0</v>
      </c>
      <c r="P413" s="3"/>
      <c r="V413" s="266"/>
      <c r="W413" s="266"/>
    </row>
    <row r="414" spans="1:25" x14ac:dyDescent="0.2">
      <c r="A414" s="142" t="s">
        <v>107</v>
      </c>
      <c r="B414" s="248"/>
      <c r="C414" s="272"/>
      <c r="D414" s="45">
        <f t="shared" si="120"/>
        <v>3</v>
      </c>
      <c r="E414" s="46">
        <f t="shared" si="120"/>
        <v>0</v>
      </c>
      <c r="F414" s="46">
        <f t="shared" si="120"/>
        <v>2</v>
      </c>
      <c r="G414" s="46">
        <f t="shared" si="120"/>
        <v>1</v>
      </c>
      <c r="H414" s="46">
        <f t="shared" si="120"/>
        <v>3</v>
      </c>
      <c r="I414" s="76">
        <f t="shared" si="121"/>
        <v>9</v>
      </c>
      <c r="J414" s="276">
        <f t="shared" si="122"/>
        <v>138650</v>
      </c>
      <c r="K414" s="274">
        <f t="shared" si="122"/>
        <v>15183</v>
      </c>
      <c r="L414" s="274">
        <f t="shared" si="122"/>
        <v>2272604</v>
      </c>
      <c r="M414" s="50"/>
      <c r="N414" s="83">
        <f t="shared" si="123"/>
        <v>12339.277000000002</v>
      </c>
      <c r="O414" s="50">
        <f t="shared" si="123"/>
        <v>1045.4029999999993</v>
      </c>
      <c r="P414" s="3"/>
      <c r="V414" s="266"/>
      <c r="W414" s="266"/>
    </row>
    <row r="415" spans="1:25" x14ac:dyDescent="0.2">
      <c r="A415" s="142" t="s">
        <v>108</v>
      </c>
      <c r="B415" s="248"/>
      <c r="C415" s="272"/>
      <c r="D415" s="45">
        <f t="shared" si="120"/>
        <v>1</v>
      </c>
      <c r="E415" s="46">
        <f t="shared" si="120"/>
        <v>0</v>
      </c>
      <c r="F415" s="46">
        <f t="shared" si="120"/>
        <v>1</v>
      </c>
      <c r="G415" s="46">
        <f t="shared" si="120"/>
        <v>0</v>
      </c>
      <c r="H415" s="46">
        <f t="shared" si="120"/>
        <v>0</v>
      </c>
      <c r="I415" s="76">
        <f t="shared" si="121"/>
        <v>2</v>
      </c>
      <c r="J415" s="276">
        <f t="shared" si="122"/>
        <v>18609</v>
      </c>
      <c r="K415" s="274">
        <f t="shared" si="122"/>
        <v>2270</v>
      </c>
      <c r="L415" s="274">
        <f t="shared" si="122"/>
        <v>753332</v>
      </c>
      <c r="M415" s="50"/>
      <c r="N415" s="83">
        <f t="shared" si="123"/>
        <v>5778.9170000000013</v>
      </c>
      <c r="O415" s="50">
        <f t="shared" si="123"/>
        <v>597.38799999999992</v>
      </c>
      <c r="P415" s="3"/>
      <c r="V415" s="266"/>
      <c r="W415" s="266"/>
    </row>
    <row r="416" spans="1:25" x14ac:dyDescent="0.2">
      <c r="A416" s="142" t="s">
        <v>109</v>
      </c>
      <c r="B416" s="248"/>
      <c r="C416" s="272"/>
      <c r="D416" s="45">
        <f t="shared" si="120"/>
        <v>0</v>
      </c>
      <c r="E416" s="46">
        <f t="shared" si="120"/>
        <v>0</v>
      </c>
      <c r="F416" s="46">
        <f t="shared" si="120"/>
        <v>1</v>
      </c>
      <c r="G416" s="46">
        <f t="shared" si="120"/>
        <v>1</v>
      </c>
      <c r="H416" s="46">
        <f t="shared" si="120"/>
        <v>0</v>
      </c>
      <c r="I416" s="76">
        <f t="shared" si="121"/>
        <v>2</v>
      </c>
      <c r="J416" s="276">
        <f t="shared" si="122"/>
        <v>0</v>
      </c>
      <c r="K416" s="274">
        <f t="shared" si="122"/>
        <v>0</v>
      </c>
      <c r="L416" s="274">
        <f t="shared" si="122"/>
        <v>0</v>
      </c>
      <c r="M416" s="50"/>
      <c r="N416" s="83">
        <f t="shared" si="123"/>
        <v>1518.1</v>
      </c>
      <c r="O416" s="50">
        <f t="shared" si="123"/>
        <v>10</v>
      </c>
      <c r="P416" s="3"/>
      <c r="V416" s="266"/>
      <c r="W416" s="266"/>
      <c r="X416" s="266"/>
      <c r="Y416" s="266"/>
    </row>
    <row r="417" spans="1:23" x14ac:dyDescent="0.2">
      <c r="A417" s="142" t="s">
        <v>110</v>
      </c>
      <c r="B417" s="248"/>
      <c r="C417" s="272"/>
      <c r="D417" s="45">
        <f t="shared" si="120"/>
        <v>6</v>
      </c>
      <c r="E417" s="46">
        <f t="shared" si="120"/>
        <v>0</v>
      </c>
      <c r="F417" s="46">
        <f t="shared" si="120"/>
        <v>1</v>
      </c>
      <c r="G417" s="46">
        <f t="shared" si="120"/>
        <v>0</v>
      </c>
      <c r="H417" s="46">
        <f t="shared" si="120"/>
        <v>3</v>
      </c>
      <c r="I417" s="76">
        <f t="shared" si="121"/>
        <v>10</v>
      </c>
      <c r="J417" s="276">
        <f t="shared" si="122"/>
        <v>545036</v>
      </c>
      <c r="K417" s="274">
        <f t="shared" si="122"/>
        <v>69778</v>
      </c>
      <c r="L417" s="274">
        <f t="shared" si="122"/>
        <v>4923304</v>
      </c>
      <c r="M417" s="50"/>
      <c r="N417" s="83">
        <f t="shared" si="123"/>
        <v>16193.532000000005</v>
      </c>
      <c r="O417" s="50">
        <f t="shared" si="123"/>
        <v>1961.877</v>
      </c>
      <c r="P417" s="3"/>
      <c r="R417" s="25" t="s">
        <v>88</v>
      </c>
      <c r="U417" s="266"/>
      <c r="V417" s="266"/>
      <c r="W417" s="266"/>
    </row>
    <row r="418" spans="1:23" x14ac:dyDescent="0.2">
      <c r="A418" s="142" t="s">
        <v>111</v>
      </c>
      <c r="B418" s="248"/>
      <c r="C418" s="277"/>
      <c r="D418" s="45">
        <f t="shared" si="120"/>
        <v>2</v>
      </c>
      <c r="E418" s="278">
        <f t="shared" si="120"/>
        <v>0</v>
      </c>
      <c r="F418" s="278">
        <f t="shared" si="120"/>
        <v>0</v>
      </c>
      <c r="G418" s="278">
        <f t="shared" si="120"/>
        <v>1</v>
      </c>
      <c r="H418" s="46">
        <f t="shared" si="120"/>
        <v>0</v>
      </c>
      <c r="I418" s="242">
        <f t="shared" si="121"/>
        <v>3</v>
      </c>
      <c r="J418" s="279">
        <f t="shared" si="122"/>
        <v>38257</v>
      </c>
      <c r="K418" s="280">
        <f t="shared" si="122"/>
        <v>0</v>
      </c>
      <c r="L418" s="280">
        <f t="shared" si="122"/>
        <v>82546</v>
      </c>
      <c r="M418" s="57"/>
      <c r="N418" s="220">
        <f t="shared" si="123"/>
        <v>1301.8779999999999</v>
      </c>
      <c r="O418" s="50">
        <f t="shared" si="123"/>
        <v>0.29799999999999999</v>
      </c>
      <c r="P418" s="4"/>
    </row>
    <row r="419" spans="1:23" ht="18.75" customHeight="1" x14ac:dyDescent="0.2">
      <c r="A419" s="281"/>
      <c r="B419" s="248"/>
      <c r="C419" s="282">
        <v>2003</v>
      </c>
      <c r="D419" s="283">
        <f t="shared" ref="D419:L419" si="124">SUM(D410:D418)</f>
        <v>18</v>
      </c>
      <c r="E419" s="244">
        <f t="shared" si="124"/>
        <v>0</v>
      </c>
      <c r="F419" s="244">
        <f t="shared" si="124"/>
        <v>8</v>
      </c>
      <c r="G419" s="244">
        <f t="shared" si="124"/>
        <v>3</v>
      </c>
      <c r="H419" s="284">
        <f t="shared" si="124"/>
        <v>8</v>
      </c>
      <c r="I419" s="285">
        <f t="shared" si="124"/>
        <v>37</v>
      </c>
      <c r="J419" s="245">
        <f t="shared" si="124"/>
        <v>1031941</v>
      </c>
      <c r="K419" s="246">
        <f t="shared" si="124"/>
        <v>113041</v>
      </c>
      <c r="L419" s="246">
        <f t="shared" si="124"/>
        <v>13783622</v>
      </c>
      <c r="M419" s="178"/>
      <c r="N419" s="178">
        <f t="shared" si="123"/>
        <v>113518.94600000001</v>
      </c>
      <c r="O419" s="286">
        <f t="shared" si="123"/>
        <v>10072.875000000002</v>
      </c>
      <c r="P419" s="15"/>
    </row>
    <row r="420" spans="1:23" x14ac:dyDescent="0.2">
      <c r="A420" s="281"/>
      <c r="B420" s="287" t="s">
        <v>27</v>
      </c>
      <c r="C420" s="288"/>
      <c r="D420" s="243"/>
      <c r="E420" s="244"/>
      <c r="F420" s="244"/>
      <c r="G420" s="244"/>
      <c r="H420" s="244"/>
      <c r="I420" s="244"/>
      <c r="J420" s="245"/>
      <c r="K420" s="246"/>
      <c r="L420" s="246"/>
      <c r="M420" s="178"/>
      <c r="N420" s="289"/>
      <c r="O420" s="255"/>
      <c r="P420" s="3"/>
    </row>
    <row r="421" spans="1:23" x14ac:dyDescent="0.2">
      <c r="A421" s="290"/>
      <c r="B421" s="291"/>
      <c r="C421" s="292">
        <v>2002</v>
      </c>
      <c r="D421" s="293">
        <f t="shared" ref="D421:L421" si="125">D13</f>
        <v>20</v>
      </c>
      <c r="E421" s="294">
        <f t="shared" si="125"/>
        <v>0</v>
      </c>
      <c r="F421" s="294">
        <f t="shared" si="125"/>
        <v>8</v>
      </c>
      <c r="G421" s="294">
        <f t="shared" si="125"/>
        <v>6</v>
      </c>
      <c r="H421" s="294">
        <f t="shared" si="125"/>
        <v>9</v>
      </c>
      <c r="I421" s="294">
        <f t="shared" si="125"/>
        <v>43</v>
      </c>
      <c r="J421" s="293">
        <f t="shared" si="125"/>
        <v>1170517</v>
      </c>
      <c r="K421" s="294">
        <f t="shared" si="125"/>
        <v>128755</v>
      </c>
      <c r="L421" s="294">
        <f t="shared" si="125"/>
        <v>13225966</v>
      </c>
      <c r="M421" s="289"/>
      <c r="N421" s="83"/>
      <c r="O421" s="50"/>
      <c r="P421" s="3"/>
    </row>
    <row r="422" spans="1:23" ht="18.75" customHeight="1" x14ac:dyDescent="0.2">
      <c r="A422" s="295" t="s">
        <v>23</v>
      </c>
      <c r="B422" s="296"/>
      <c r="C422" s="297"/>
      <c r="D422" s="75"/>
      <c r="E422" s="76"/>
      <c r="F422" s="76"/>
      <c r="G422" s="76"/>
      <c r="H422" s="76"/>
      <c r="I422" s="47"/>
      <c r="J422" s="146"/>
      <c r="K422" s="77"/>
      <c r="L422" s="256"/>
      <c r="M422" s="50"/>
      <c r="N422" s="50"/>
      <c r="O422" s="50"/>
      <c r="P422" s="3"/>
    </row>
    <row r="423" spans="1:23" x14ac:dyDescent="0.2">
      <c r="A423" s="163" t="s">
        <v>112</v>
      </c>
      <c r="B423" s="298"/>
      <c r="C423" s="299"/>
      <c r="D423" s="45">
        <f t="shared" ref="D423:H425" si="126">D394</f>
        <v>31</v>
      </c>
      <c r="E423" s="46">
        <f t="shared" si="126"/>
        <v>34</v>
      </c>
      <c r="F423" s="46">
        <f t="shared" si="126"/>
        <v>8</v>
      </c>
      <c r="G423" s="46">
        <f t="shared" si="126"/>
        <v>45</v>
      </c>
      <c r="H423" s="46">
        <f t="shared" si="126"/>
        <v>0</v>
      </c>
      <c r="I423" s="47">
        <f>SUM(D423:H423)</f>
        <v>118</v>
      </c>
      <c r="J423" s="274">
        <f t="shared" ref="J423:L425" si="127">J75+J104+J133+J162+J191+J220+J249+J278+J307+J336+J365+J394</f>
        <v>2230560</v>
      </c>
      <c r="K423" s="274">
        <f t="shared" si="127"/>
        <v>3380265</v>
      </c>
      <c r="L423" s="274">
        <f t="shared" si="127"/>
        <v>43806211</v>
      </c>
      <c r="M423" s="50"/>
      <c r="N423" s="50">
        <f t="shared" ref="N423:O426" si="128">N394</f>
        <v>413754.41100000014</v>
      </c>
      <c r="O423" s="50">
        <f t="shared" si="128"/>
        <v>548583.41300000041</v>
      </c>
      <c r="P423" s="3"/>
    </row>
    <row r="424" spans="1:23" x14ac:dyDescent="0.2">
      <c r="A424" s="163" t="s">
        <v>113</v>
      </c>
      <c r="B424" s="298"/>
      <c r="C424" s="299"/>
      <c r="D424" s="45">
        <f t="shared" si="126"/>
        <v>0</v>
      </c>
      <c r="E424" s="46">
        <f t="shared" si="126"/>
        <v>0</v>
      </c>
      <c r="F424" s="46">
        <f t="shared" si="126"/>
        <v>1</v>
      </c>
      <c r="G424" s="46">
        <f t="shared" si="126"/>
        <v>22</v>
      </c>
      <c r="H424" s="46">
        <f t="shared" si="126"/>
        <v>1</v>
      </c>
      <c r="I424" s="47">
        <f>SUM(D424:H424)</f>
        <v>24</v>
      </c>
      <c r="J424" s="274">
        <f t="shared" si="127"/>
        <v>0</v>
      </c>
      <c r="K424" s="274">
        <f t="shared" si="127"/>
        <v>0</v>
      </c>
      <c r="L424" s="274">
        <f t="shared" si="127"/>
        <v>0</v>
      </c>
      <c r="M424" s="50"/>
      <c r="N424" s="50">
        <f t="shared" si="128"/>
        <v>58135.527999999991</v>
      </c>
      <c r="O424" s="50">
        <f t="shared" si="128"/>
        <v>60843.037000000004</v>
      </c>
      <c r="P424" s="3"/>
    </row>
    <row r="425" spans="1:23" x14ac:dyDescent="0.2">
      <c r="A425" s="163" t="s">
        <v>116</v>
      </c>
      <c r="B425" s="298"/>
      <c r="C425" s="300"/>
      <c r="D425" s="45">
        <f t="shared" si="126"/>
        <v>0</v>
      </c>
      <c r="E425" s="278">
        <f t="shared" si="126"/>
        <v>0</v>
      </c>
      <c r="F425" s="278">
        <f t="shared" si="126"/>
        <v>0</v>
      </c>
      <c r="G425" s="278">
        <f t="shared" si="126"/>
        <v>3</v>
      </c>
      <c r="H425" s="46">
        <f t="shared" si="126"/>
        <v>0</v>
      </c>
      <c r="I425" s="55">
        <f>SUM(D425:H425)</f>
        <v>3</v>
      </c>
      <c r="J425" s="274">
        <f t="shared" si="127"/>
        <v>48</v>
      </c>
      <c r="K425" s="274">
        <f t="shared" si="127"/>
        <v>3</v>
      </c>
      <c r="L425" s="280">
        <f t="shared" si="127"/>
        <v>3804</v>
      </c>
      <c r="M425" s="147"/>
      <c r="N425" s="147">
        <f t="shared" si="128"/>
        <v>440.18699999999995</v>
      </c>
      <c r="O425" s="50">
        <f t="shared" si="128"/>
        <v>162.18400000000008</v>
      </c>
      <c r="P425" s="4"/>
    </row>
    <row r="426" spans="1:23" ht="18.75" customHeight="1" x14ac:dyDescent="0.2">
      <c r="A426" s="281"/>
      <c r="B426" s="248"/>
      <c r="C426" s="282">
        <v>2003</v>
      </c>
      <c r="D426" s="283">
        <f t="shared" ref="D426:L426" si="129">SUM(D423:D425)</f>
        <v>31</v>
      </c>
      <c r="E426" s="244">
        <f t="shared" si="129"/>
        <v>34</v>
      </c>
      <c r="F426" s="244">
        <f t="shared" si="129"/>
        <v>9</v>
      </c>
      <c r="G426" s="244">
        <f t="shared" si="129"/>
        <v>70</v>
      </c>
      <c r="H426" s="284">
        <f t="shared" si="129"/>
        <v>1</v>
      </c>
      <c r="I426" s="285">
        <f t="shared" si="129"/>
        <v>145</v>
      </c>
      <c r="J426" s="301">
        <f t="shared" si="129"/>
        <v>2230608</v>
      </c>
      <c r="K426" s="302">
        <f t="shared" si="129"/>
        <v>3380268</v>
      </c>
      <c r="L426" s="246">
        <f t="shared" si="129"/>
        <v>43810015</v>
      </c>
      <c r="M426" s="178"/>
      <c r="N426" s="178">
        <f t="shared" si="128"/>
        <v>472330.12600000011</v>
      </c>
      <c r="O426" s="286">
        <f t="shared" si="128"/>
        <v>609588.63400000043</v>
      </c>
      <c r="P426" s="15"/>
    </row>
    <row r="427" spans="1:23" x14ac:dyDescent="0.2">
      <c r="A427" s="281"/>
      <c r="B427" s="287" t="s">
        <v>27</v>
      </c>
      <c r="C427" s="288"/>
      <c r="D427" s="243"/>
      <c r="E427" s="244"/>
      <c r="F427" s="244"/>
      <c r="G427" s="244"/>
      <c r="H427" s="244"/>
      <c r="I427" s="244"/>
      <c r="J427" s="245"/>
      <c r="K427" s="246"/>
      <c r="L427" s="246"/>
      <c r="M427" s="178"/>
      <c r="N427" s="289"/>
      <c r="O427" s="50"/>
      <c r="P427" s="3"/>
    </row>
    <row r="428" spans="1:23" x14ac:dyDescent="0.2">
      <c r="A428" s="290"/>
      <c r="B428" s="291"/>
      <c r="C428" s="292">
        <v>2002</v>
      </c>
      <c r="D428" s="293">
        <f t="shared" ref="D428:L428" si="130">D20</f>
        <v>29</v>
      </c>
      <c r="E428" s="294">
        <f t="shared" si="130"/>
        <v>44</v>
      </c>
      <c r="F428" s="294">
        <f t="shared" si="130"/>
        <v>11</v>
      </c>
      <c r="G428" s="294">
        <f t="shared" si="130"/>
        <v>60</v>
      </c>
      <c r="H428" s="294">
        <f t="shared" si="130"/>
        <v>1</v>
      </c>
      <c r="I428" s="294">
        <f t="shared" si="130"/>
        <v>145</v>
      </c>
      <c r="J428" s="293">
        <f t="shared" si="130"/>
        <v>2463480</v>
      </c>
      <c r="K428" s="294">
        <f t="shared" si="130"/>
        <v>3646156</v>
      </c>
      <c r="L428" s="294">
        <f t="shared" si="130"/>
        <v>51851628</v>
      </c>
      <c r="M428" s="289"/>
      <c r="N428" s="83"/>
      <c r="O428" s="50"/>
      <c r="P428" s="3"/>
    </row>
    <row r="429" spans="1:23" ht="18.75" customHeight="1" x14ac:dyDescent="0.2">
      <c r="A429" s="257"/>
      <c r="B429" s="258"/>
      <c r="C429" s="303">
        <v>2003</v>
      </c>
      <c r="D429" s="75">
        <f t="shared" ref="D429:L429" si="131">D419+D426</f>
        <v>49</v>
      </c>
      <c r="E429" s="76">
        <f t="shared" si="131"/>
        <v>34</v>
      </c>
      <c r="F429" s="76">
        <f t="shared" si="131"/>
        <v>17</v>
      </c>
      <c r="G429" s="76">
        <f t="shared" si="131"/>
        <v>73</v>
      </c>
      <c r="H429" s="76">
        <f t="shared" si="131"/>
        <v>9</v>
      </c>
      <c r="I429" s="47">
        <f t="shared" si="131"/>
        <v>182</v>
      </c>
      <c r="J429" s="146">
        <f t="shared" si="131"/>
        <v>3262549</v>
      </c>
      <c r="K429" s="77">
        <f t="shared" si="131"/>
        <v>3493309</v>
      </c>
      <c r="L429" s="77">
        <f t="shared" si="131"/>
        <v>57593637</v>
      </c>
      <c r="M429" s="50"/>
      <c r="N429" s="50">
        <f>N400</f>
        <v>585849.07200000016</v>
      </c>
      <c r="O429" s="147">
        <f>O400</f>
        <v>619661.50900000043</v>
      </c>
      <c r="P429" s="4"/>
    </row>
    <row r="430" spans="1:23" x14ac:dyDescent="0.2">
      <c r="A430" s="257" t="s">
        <v>56</v>
      </c>
      <c r="B430" s="261"/>
      <c r="C430" s="304"/>
      <c r="D430" s="75"/>
      <c r="E430" s="76"/>
      <c r="F430" s="76"/>
      <c r="G430" s="76"/>
      <c r="H430" s="76"/>
      <c r="I430" s="47"/>
      <c r="J430" s="146"/>
      <c r="K430" s="77"/>
      <c r="L430" s="77"/>
      <c r="M430" s="50"/>
      <c r="N430" s="57"/>
      <c r="O430" s="178"/>
      <c r="P430" s="7"/>
    </row>
    <row r="431" spans="1:23" x14ac:dyDescent="0.2">
      <c r="A431" s="262"/>
      <c r="B431" s="1"/>
      <c r="C431" s="305">
        <v>2002</v>
      </c>
      <c r="D431" s="263">
        <f t="shared" ref="D431:L431" si="132">D23</f>
        <v>49</v>
      </c>
      <c r="E431" s="242">
        <f t="shared" si="132"/>
        <v>44</v>
      </c>
      <c r="F431" s="242">
        <f t="shared" si="132"/>
        <v>19</v>
      </c>
      <c r="G431" s="242">
        <f t="shared" si="132"/>
        <v>66</v>
      </c>
      <c r="H431" s="242">
        <f t="shared" si="132"/>
        <v>10</v>
      </c>
      <c r="I431" s="242">
        <f t="shared" si="132"/>
        <v>188</v>
      </c>
      <c r="J431" s="263">
        <f t="shared" si="132"/>
        <v>3633997</v>
      </c>
      <c r="K431" s="242">
        <f t="shared" si="132"/>
        <v>3774911</v>
      </c>
      <c r="L431" s="242">
        <f t="shared" si="132"/>
        <v>65077594</v>
      </c>
      <c r="M431" s="57"/>
      <c r="N431" s="178"/>
      <c r="O431" s="178"/>
      <c r="P431" s="7"/>
    </row>
    <row r="432" spans="1:23" ht="18.75" customHeight="1" x14ac:dyDescent="0.2">
      <c r="A432" s="306" t="s">
        <v>136</v>
      </c>
      <c r="B432" s="307"/>
      <c r="C432" s="307"/>
      <c r="D432" s="247"/>
      <c r="E432" s="247"/>
      <c r="F432" s="247"/>
      <c r="G432" s="6"/>
      <c r="H432" s="247"/>
      <c r="I432" s="247"/>
      <c r="J432" s="6"/>
      <c r="K432" s="6"/>
      <c r="L432" s="6"/>
      <c r="M432" s="6"/>
      <c r="N432" s="178">
        <f>N403</f>
        <v>5779</v>
      </c>
      <c r="O432" s="178">
        <f>O403</f>
        <v>4998</v>
      </c>
      <c r="P432" s="7"/>
    </row>
    <row r="433" spans="1:16" ht="13.5" thickBot="1" x14ac:dyDescent="0.25">
      <c r="A433" s="308" t="s">
        <v>34</v>
      </c>
      <c r="B433" s="298"/>
      <c r="C433" s="307"/>
      <c r="D433" s="249"/>
      <c r="E433" s="249"/>
      <c r="F433" s="249"/>
      <c r="G433" s="249"/>
      <c r="H433" s="249"/>
      <c r="I433" s="249"/>
      <c r="J433" s="249"/>
      <c r="K433" s="249"/>
      <c r="L433" s="248"/>
      <c r="M433" s="248"/>
      <c r="N433" s="309"/>
      <c r="O433" s="309"/>
      <c r="P433" s="8"/>
    </row>
    <row r="434" spans="1:16" ht="13.5" thickTop="1" x14ac:dyDescent="0.2">
      <c r="A434" s="310" t="s">
        <v>32</v>
      </c>
      <c r="B434" s="298"/>
      <c r="C434" s="307"/>
      <c r="D434" s="249"/>
      <c r="E434" s="249"/>
      <c r="F434" s="249"/>
      <c r="G434" s="249"/>
      <c r="H434" s="249"/>
      <c r="I434" s="249"/>
      <c r="J434" s="249"/>
      <c r="K434" s="249"/>
      <c r="L434" s="248"/>
      <c r="M434" s="248"/>
      <c r="N434" s="250" t="str">
        <f>N405</f>
        <v>(Oil)</v>
      </c>
      <c r="O434" s="250" t="str">
        <f>O405</f>
        <v>(Gas)</v>
      </c>
      <c r="P434" s="239"/>
    </row>
    <row r="435" spans="1:16" ht="18.75" customHeight="1" thickBot="1" x14ac:dyDescent="0.25">
      <c r="A435" s="311" t="s">
        <v>33</v>
      </c>
      <c r="B435" s="312"/>
      <c r="C435" s="313"/>
      <c r="D435" s="251"/>
      <c r="E435" s="251"/>
      <c r="F435" s="251"/>
      <c r="G435" s="251"/>
      <c r="H435" s="252"/>
      <c r="I435" s="252"/>
      <c r="J435" s="253"/>
      <c r="K435" s="253"/>
      <c r="L435" s="194" t="s">
        <v>31</v>
      </c>
      <c r="M435" s="194"/>
      <c r="N435" s="254">
        <f>N406</f>
        <v>591628.07200000016</v>
      </c>
      <c r="O435" s="254">
        <f>O406</f>
        <v>624659.50900000043</v>
      </c>
      <c r="P435" s="314"/>
    </row>
    <row r="580" spans="8:18" ht="15" x14ac:dyDescent="0.2">
      <c r="H580" s="197" t="s">
        <v>24</v>
      </c>
      <c r="I580" s="198"/>
      <c r="J580" s="199"/>
      <c r="K580" s="199"/>
      <c r="L580" s="199"/>
      <c r="M580" s="200"/>
    </row>
    <row r="581" spans="8:18" x14ac:dyDescent="0.2">
      <c r="H581" s="201"/>
      <c r="I581" s="202"/>
      <c r="J581" s="203" t="s">
        <v>47</v>
      </c>
      <c r="K581" s="203" t="s">
        <v>48</v>
      </c>
      <c r="L581" s="203" t="s">
        <v>49</v>
      </c>
      <c r="M581" s="204"/>
      <c r="N581" s="205"/>
    </row>
    <row r="582" spans="8:18" x14ac:dyDescent="0.2">
      <c r="H582" s="207">
        <v>42</v>
      </c>
      <c r="I582" s="208" t="s">
        <v>35</v>
      </c>
      <c r="J582" s="209">
        <f>J71</f>
        <v>99758</v>
      </c>
      <c r="K582" s="209">
        <f>K71</f>
        <v>10841</v>
      </c>
      <c r="L582" s="209">
        <f>L71</f>
        <v>1184113</v>
      </c>
      <c r="M582" s="210"/>
    </row>
    <row r="583" spans="8:18" x14ac:dyDescent="0.2">
      <c r="H583" s="207">
        <f t="shared" ref="H583:H593" si="133">H582+29</f>
        <v>71</v>
      </c>
      <c r="I583" s="208" t="s">
        <v>36</v>
      </c>
      <c r="J583" s="209">
        <f>J100</f>
        <v>82422</v>
      </c>
      <c r="K583" s="209">
        <f>K100</f>
        <v>9100</v>
      </c>
      <c r="L583" s="209">
        <f>L100</f>
        <v>1072293</v>
      </c>
      <c r="M583" s="210"/>
    </row>
    <row r="584" spans="8:18" x14ac:dyDescent="0.2">
      <c r="H584" s="207">
        <f t="shared" si="133"/>
        <v>100</v>
      </c>
      <c r="I584" s="208" t="s">
        <v>37</v>
      </c>
      <c r="J584" s="209">
        <f>J129</f>
        <v>101295</v>
      </c>
      <c r="K584" s="209">
        <f>K129</f>
        <v>10848</v>
      </c>
      <c r="L584" s="209">
        <f>L129</f>
        <v>1254672</v>
      </c>
      <c r="M584" s="210"/>
    </row>
    <row r="585" spans="8:18" x14ac:dyDescent="0.2">
      <c r="H585" s="207">
        <f t="shared" si="133"/>
        <v>129</v>
      </c>
      <c r="I585" s="208" t="s">
        <v>38</v>
      </c>
      <c r="J585" s="209">
        <f>J158</f>
        <v>87270</v>
      </c>
      <c r="K585" s="209">
        <f>K158</f>
        <v>9187</v>
      </c>
      <c r="L585" s="209">
        <f>L158</f>
        <v>1169468</v>
      </c>
      <c r="M585" s="210"/>
    </row>
    <row r="586" spans="8:18" x14ac:dyDescent="0.2">
      <c r="H586" s="207">
        <f t="shared" si="133"/>
        <v>158</v>
      </c>
      <c r="I586" s="208" t="s">
        <v>39</v>
      </c>
      <c r="J586" s="209">
        <f>J187</f>
        <v>79917</v>
      </c>
      <c r="K586" s="209">
        <f>K187</f>
        <v>8599</v>
      </c>
      <c r="L586" s="209">
        <f>L187</f>
        <v>1112533</v>
      </c>
      <c r="M586" s="210"/>
    </row>
    <row r="587" spans="8:18" x14ac:dyDescent="0.2">
      <c r="H587" s="207">
        <f t="shared" si="133"/>
        <v>187</v>
      </c>
      <c r="I587" s="208" t="s">
        <v>40</v>
      </c>
      <c r="J587" s="209">
        <f>J216</f>
        <v>86502</v>
      </c>
      <c r="K587" s="209">
        <f>K216</f>
        <v>9398</v>
      </c>
      <c r="L587" s="209">
        <f>L216</f>
        <v>1121386</v>
      </c>
      <c r="M587" s="210"/>
    </row>
    <row r="588" spans="8:18" x14ac:dyDescent="0.2">
      <c r="H588" s="207">
        <f t="shared" si="133"/>
        <v>216</v>
      </c>
      <c r="I588" s="208" t="s">
        <v>41</v>
      </c>
      <c r="J588" s="209">
        <f>J245</f>
        <v>83154</v>
      </c>
      <c r="K588" s="209">
        <f>K245</f>
        <v>9178</v>
      </c>
      <c r="L588" s="209">
        <f>L245</f>
        <v>1179468</v>
      </c>
      <c r="M588" s="210"/>
    </row>
    <row r="589" spans="8:18" x14ac:dyDescent="0.2">
      <c r="H589" s="207">
        <f t="shared" si="133"/>
        <v>245</v>
      </c>
      <c r="I589" s="208" t="s">
        <v>42</v>
      </c>
      <c r="J589" s="209">
        <f>J274</f>
        <v>79624</v>
      </c>
      <c r="K589" s="209">
        <f>K274</f>
        <v>8833</v>
      </c>
      <c r="L589" s="209">
        <f>L274</f>
        <v>1121151</v>
      </c>
      <c r="M589" s="210"/>
      <c r="R589" s="233"/>
    </row>
    <row r="590" spans="8:18" x14ac:dyDescent="0.2">
      <c r="H590" s="207">
        <f t="shared" si="133"/>
        <v>274</v>
      </c>
      <c r="I590" s="208" t="s">
        <v>43</v>
      </c>
      <c r="J590" s="209">
        <f>J303</f>
        <v>80931</v>
      </c>
      <c r="K590" s="209">
        <f>K303</f>
        <v>8908</v>
      </c>
      <c r="L590" s="209">
        <f>L303</f>
        <v>1153016</v>
      </c>
      <c r="M590" s="210"/>
    </row>
    <row r="591" spans="8:18" x14ac:dyDescent="0.2">
      <c r="H591" s="207">
        <f t="shared" si="133"/>
        <v>303</v>
      </c>
      <c r="I591" s="208" t="s">
        <v>44</v>
      </c>
      <c r="J591" s="209">
        <f>J332</f>
        <v>85652</v>
      </c>
      <c r="K591" s="209">
        <f>K332</f>
        <v>9469</v>
      </c>
      <c r="L591" s="209">
        <f>L332</f>
        <v>1140503</v>
      </c>
      <c r="M591" s="210"/>
    </row>
    <row r="592" spans="8:18" x14ac:dyDescent="0.2">
      <c r="H592" s="207">
        <f t="shared" si="133"/>
        <v>332</v>
      </c>
      <c r="I592" s="208" t="s">
        <v>45</v>
      </c>
      <c r="J592" s="209">
        <f>J361</f>
        <v>85289</v>
      </c>
      <c r="K592" s="209">
        <f>K361</f>
        <v>9532</v>
      </c>
      <c r="L592" s="209">
        <f>L361</f>
        <v>1161347</v>
      </c>
      <c r="M592" s="210"/>
    </row>
    <row r="593" spans="8:13" x14ac:dyDescent="0.2">
      <c r="H593" s="207">
        <f t="shared" si="133"/>
        <v>361</v>
      </c>
      <c r="I593" s="208" t="s">
        <v>46</v>
      </c>
      <c r="J593" s="209">
        <f>J390</f>
        <v>80127</v>
      </c>
      <c r="K593" s="209">
        <f>K390</f>
        <v>9148</v>
      </c>
      <c r="L593" s="209">
        <f>L390</f>
        <v>1113672</v>
      </c>
      <c r="M593" s="210"/>
    </row>
    <row r="594" spans="8:13" x14ac:dyDescent="0.2">
      <c r="H594" s="212"/>
      <c r="I594" s="213"/>
      <c r="J594" s="214"/>
      <c r="K594" s="214"/>
      <c r="L594" s="214"/>
      <c r="M594" s="215"/>
    </row>
    <row r="596" spans="8:13" ht="15" x14ac:dyDescent="0.2">
      <c r="H596" s="197" t="s">
        <v>50</v>
      </c>
      <c r="I596" s="198"/>
      <c r="J596" s="199"/>
      <c r="K596" s="199"/>
      <c r="L596" s="199"/>
      <c r="M596" s="200"/>
    </row>
    <row r="597" spans="8:13" x14ac:dyDescent="0.2">
      <c r="H597" s="201"/>
      <c r="I597" s="202"/>
      <c r="J597" s="203" t="s">
        <v>47</v>
      </c>
      <c r="K597" s="203" t="s">
        <v>48</v>
      </c>
      <c r="L597" s="203" t="s">
        <v>49</v>
      </c>
      <c r="M597" s="216"/>
    </row>
    <row r="598" spans="8:13" x14ac:dyDescent="0.2">
      <c r="H598" s="207">
        <v>49</v>
      </c>
      <c r="I598" s="208" t="s">
        <v>35</v>
      </c>
      <c r="J598" s="209">
        <f>J78</f>
        <v>186010</v>
      </c>
      <c r="K598" s="209">
        <f>K78</f>
        <v>257331</v>
      </c>
      <c r="L598" s="209">
        <f>L78</f>
        <v>3190500</v>
      </c>
      <c r="M598" s="210"/>
    </row>
    <row r="599" spans="8:13" x14ac:dyDescent="0.2">
      <c r="H599" s="207">
        <f t="shared" ref="H599:H609" si="134">H598+29</f>
        <v>78</v>
      </c>
      <c r="I599" s="208" t="s">
        <v>36</v>
      </c>
      <c r="J599" s="209">
        <f>J107</f>
        <v>153036</v>
      </c>
      <c r="K599" s="209">
        <f>K107</f>
        <v>218137</v>
      </c>
      <c r="L599" s="209">
        <f>L107</f>
        <v>2882967</v>
      </c>
      <c r="M599" s="210"/>
    </row>
    <row r="600" spans="8:13" x14ac:dyDescent="0.2">
      <c r="H600" s="207">
        <f t="shared" si="134"/>
        <v>107</v>
      </c>
      <c r="I600" s="208" t="s">
        <v>37</v>
      </c>
      <c r="J600" s="209">
        <f>J136</f>
        <v>178652</v>
      </c>
      <c r="K600" s="209">
        <f>K136</f>
        <v>263121</v>
      </c>
      <c r="L600" s="209">
        <f>L136</f>
        <v>3376690</v>
      </c>
      <c r="M600" s="210"/>
    </row>
    <row r="601" spans="8:13" x14ac:dyDescent="0.2">
      <c r="H601" s="207">
        <f t="shared" si="134"/>
        <v>136</v>
      </c>
      <c r="I601" s="208" t="s">
        <v>38</v>
      </c>
      <c r="J601" s="209">
        <f>J165</f>
        <v>173091</v>
      </c>
      <c r="K601" s="209">
        <f>K165</f>
        <v>257489</v>
      </c>
      <c r="L601" s="209">
        <f>L165</f>
        <v>3196733</v>
      </c>
      <c r="M601" s="210"/>
    </row>
    <row r="602" spans="8:13" x14ac:dyDescent="0.2">
      <c r="H602" s="207">
        <f t="shared" si="134"/>
        <v>165</v>
      </c>
      <c r="I602" s="208" t="s">
        <v>39</v>
      </c>
      <c r="J602" s="209">
        <f>J194</f>
        <v>178950</v>
      </c>
      <c r="K602" s="209">
        <f>K194</f>
        <v>278514</v>
      </c>
      <c r="L602" s="209">
        <f>L194</f>
        <v>3303297</v>
      </c>
      <c r="M602" s="210"/>
    </row>
    <row r="603" spans="8:13" x14ac:dyDescent="0.2">
      <c r="H603" s="207">
        <f t="shared" si="134"/>
        <v>194</v>
      </c>
      <c r="I603" s="208" t="s">
        <v>40</v>
      </c>
      <c r="J603" s="209">
        <f>J223</f>
        <v>197559</v>
      </c>
      <c r="K603" s="209">
        <f>K223</f>
        <v>309021</v>
      </c>
      <c r="L603" s="209">
        <f>L223</f>
        <v>3440672</v>
      </c>
      <c r="M603" s="210"/>
    </row>
    <row r="604" spans="8:13" x14ac:dyDescent="0.2">
      <c r="H604" s="207">
        <f t="shared" si="134"/>
        <v>223</v>
      </c>
      <c r="I604" s="208" t="s">
        <v>41</v>
      </c>
      <c r="J604" s="209">
        <f>J252</f>
        <v>204273</v>
      </c>
      <c r="K604" s="209">
        <f>K252</f>
        <v>303384</v>
      </c>
      <c r="L604" s="209">
        <f>L252</f>
        <v>4632553</v>
      </c>
      <c r="M604" s="210"/>
    </row>
    <row r="605" spans="8:13" x14ac:dyDescent="0.2">
      <c r="H605" s="207">
        <f t="shared" si="134"/>
        <v>252</v>
      </c>
      <c r="I605" s="208" t="s">
        <v>42</v>
      </c>
      <c r="J605" s="209">
        <f>J281</f>
        <v>167662</v>
      </c>
      <c r="K605" s="209">
        <f>K281</f>
        <v>259755</v>
      </c>
      <c r="L605" s="209">
        <f>L281</f>
        <v>4159871</v>
      </c>
      <c r="M605" s="210"/>
    </row>
    <row r="606" spans="8:13" x14ac:dyDescent="0.2">
      <c r="H606" s="207">
        <f t="shared" si="134"/>
        <v>281</v>
      </c>
      <c r="I606" s="208" t="s">
        <v>43</v>
      </c>
      <c r="J606" s="209">
        <f>J310</f>
        <v>195624</v>
      </c>
      <c r="K606" s="209">
        <f>K310</f>
        <v>299610</v>
      </c>
      <c r="L606" s="209">
        <f>L310</f>
        <v>3846522</v>
      </c>
      <c r="M606" s="210"/>
    </row>
    <row r="607" spans="8:13" x14ac:dyDescent="0.2">
      <c r="H607" s="207">
        <f t="shared" si="134"/>
        <v>310</v>
      </c>
      <c r="I607" s="208" t="s">
        <v>44</v>
      </c>
      <c r="J607" s="209">
        <f>J339</f>
        <v>206582</v>
      </c>
      <c r="K607" s="209">
        <f>K339</f>
        <v>323990</v>
      </c>
      <c r="L607" s="209">
        <f>L339</f>
        <v>3857278</v>
      </c>
      <c r="M607" s="210"/>
    </row>
    <row r="608" spans="8:13" x14ac:dyDescent="0.2">
      <c r="H608" s="207">
        <f t="shared" si="134"/>
        <v>339</v>
      </c>
      <c r="I608" s="208" t="s">
        <v>45</v>
      </c>
      <c r="J608" s="209">
        <f>J368</f>
        <v>183537</v>
      </c>
      <c r="K608" s="209">
        <f>K368</f>
        <v>292395</v>
      </c>
      <c r="L608" s="209">
        <f>L368</f>
        <v>3800753</v>
      </c>
      <c r="M608" s="210"/>
    </row>
    <row r="609" spans="8:13" x14ac:dyDescent="0.2">
      <c r="H609" s="207">
        <f t="shared" si="134"/>
        <v>368</v>
      </c>
      <c r="I609" s="208" t="s">
        <v>46</v>
      </c>
      <c r="J609" s="209">
        <f>J397</f>
        <v>205632</v>
      </c>
      <c r="K609" s="209">
        <f>K397</f>
        <v>317521</v>
      </c>
      <c r="L609" s="209">
        <f>L397</f>
        <v>4122179</v>
      </c>
      <c r="M609" s="210"/>
    </row>
    <row r="610" spans="8:13" x14ac:dyDescent="0.2">
      <c r="H610" s="212"/>
      <c r="I610" s="213"/>
      <c r="J610" s="214"/>
      <c r="K610" s="214"/>
      <c r="L610" s="214"/>
      <c r="M610" s="215"/>
    </row>
    <row r="612" spans="8:13" ht="15" x14ac:dyDescent="0.2">
      <c r="H612" s="197" t="s">
        <v>51</v>
      </c>
      <c r="I612" s="198"/>
      <c r="J612" s="199"/>
      <c r="K612" s="199"/>
      <c r="L612" s="199"/>
      <c r="M612" s="217"/>
    </row>
    <row r="613" spans="8:13" x14ac:dyDescent="0.2">
      <c r="H613" s="201"/>
      <c r="I613" s="202"/>
      <c r="J613" s="203" t="s">
        <v>47</v>
      </c>
      <c r="K613" s="203" t="s">
        <v>48</v>
      </c>
      <c r="L613" s="203" t="s">
        <v>49</v>
      </c>
      <c r="M613" s="210"/>
    </row>
    <row r="614" spans="8:13" x14ac:dyDescent="0.2">
      <c r="H614" s="207">
        <v>52</v>
      </c>
      <c r="I614" s="208" t="s">
        <v>35</v>
      </c>
      <c r="J614" s="209">
        <f>J81</f>
        <v>285768</v>
      </c>
      <c r="K614" s="209">
        <f>K81</f>
        <v>268172</v>
      </c>
      <c r="L614" s="209">
        <f>L81</f>
        <v>4374613</v>
      </c>
      <c r="M614" s="210"/>
    </row>
    <row r="615" spans="8:13" x14ac:dyDescent="0.2">
      <c r="H615" s="207">
        <f t="shared" ref="H615:H625" si="135">H614+29</f>
        <v>81</v>
      </c>
      <c r="I615" s="208" t="s">
        <v>36</v>
      </c>
      <c r="J615" s="209">
        <f>J110</f>
        <v>235458</v>
      </c>
      <c r="K615" s="209">
        <f>K110</f>
        <v>227237</v>
      </c>
      <c r="L615" s="209">
        <f>L110</f>
        <v>3955260</v>
      </c>
      <c r="M615" s="210"/>
    </row>
    <row r="616" spans="8:13" x14ac:dyDescent="0.2">
      <c r="H616" s="207">
        <f t="shared" si="135"/>
        <v>110</v>
      </c>
      <c r="I616" s="208" t="s">
        <v>37</v>
      </c>
      <c r="J616" s="209">
        <f>J139</f>
        <v>279947</v>
      </c>
      <c r="K616" s="209">
        <f>K139</f>
        <v>273969</v>
      </c>
      <c r="L616" s="209">
        <f>L139</f>
        <v>4631362</v>
      </c>
      <c r="M616" s="210"/>
    </row>
    <row r="617" spans="8:13" x14ac:dyDescent="0.2">
      <c r="H617" s="207">
        <f t="shared" si="135"/>
        <v>139</v>
      </c>
      <c r="I617" s="208" t="s">
        <v>38</v>
      </c>
      <c r="J617" s="209">
        <f>J168</f>
        <v>260361</v>
      </c>
      <c r="K617" s="209">
        <f>K168</f>
        <v>266676</v>
      </c>
      <c r="L617" s="209">
        <f>L168</f>
        <v>4366201</v>
      </c>
      <c r="M617" s="210"/>
    </row>
    <row r="618" spans="8:13" x14ac:dyDescent="0.2">
      <c r="H618" s="207">
        <f t="shared" si="135"/>
        <v>168</v>
      </c>
      <c r="I618" s="208" t="s">
        <v>39</v>
      </c>
      <c r="J618" s="209">
        <f>J197</f>
        <v>258867</v>
      </c>
      <c r="K618" s="209">
        <f>K197</f>
        <v>287113</v>
      </c>
      <c r="L618" s="209">
        <f>L197</f>
        <v>4415830</v>
      </c>
      <c r="M618" s="210"/>
    </row>
    <row r="619" spans="8:13" x14ac:dyDescent="0.2">
      <c r="H619" s="207">
        <f t="shared" si="135"/>
        <v>197</v>
      </c>
      <c r="I619" s="208" t="s">
        <v>40</v>
      </c>
      <c r="J619" s="209">
        <f>J226</f>
        <v>284061</v>
      </c>
      <c r="K619" s="209">
        <f>K226</f>
        <v>318419</v>
      </c>
      <c r="L619" s="209">
        <f>L226</f>
        <v>4562058</v>
      </c>
      <c r="M619" s="210"/>
    </row>
    <row r="620" spans="8:13" x14ac:dyDescent="0.2">
      <c r="H620" s="207">
        <f t="shared" si="135"/>
        <v>226</v>
      </c>
      <c r="I620" s="208" t="s">
        <v>41</v>
      </c>
      <c r="J620" s="209">
        <f>J255</f>
        <v>287427</v>
      </c>
      <c r="K620" s="209">
        <f>K255</f>
        <v>312562</v>
      </c>
      <c r="L620" s="209">
        <f>L255</f>
        <v>5812021</v>
      </c>
      <c r="M620" s="210"/>
    </row>
    <row r="621" spans="8:13" x14ac:dyDescent="0.2">
      <c r="H621" s="207">
        <f t="shared" si="135"/>
        <v>255</v>
      </c>
      <c r="I621" s="208" t="s">
        <v>42</v>
      </c>
      <c r="J621" s="209">
        <f>J284</f>
        <v>247286</v>
      </c>
      <c r="K621" s="209">
        <f>K284</f>
        <v>268588</v>
      </c>
      <c r="L621" s="209">
        <f>L284</f>
        <v>5281022</v>
      </c>
      <c r="M621" s="210"/>
    </row>
    <row r="622" spans="8:13" x14ac:dyDescent="0.2">
      <c r="H622" s="207">
        <f t="shared" si="135"/>
        <v>284</v>
      </c>
      <c r="I622" s="208" t="s">
        <v>43</v>
      </c>
      <c r="J622" s="209">
        <f>J313</f>
        <v>276555</v>
      </c>
      <c r="K622" s="209">
        <f>K313</f>
        <v>308518</v>
      </c>
      <c r="L622" s="209">
        <f>L313</f>
        <v>4999538</v>
      </c>
      <c r="M622" s="210"/>
    </row>
    <row r="623" spans="8:13" x14ac:dyDescent="0.2">
      <c r="H623" s="207">
        <f t="shared" si="135"/>
        <v>313</v>
      </c>
      <c r="I623" s="208" t="s">
        <v>44</v>
      </c>
      <c r="J623" s="209">
        <f>J342</f>
        <v>292234</v>
      </c>
      <c r="K623" s="209">
        <f>K342</f>
        <v>333459</v>
      </c>
      <c r="L623" s="209">
        <f>L342</f>
        <v>4997781</v>
      </c>
      <c r="M623" s="210"/>
    </row>
    <row r="624" spans="8:13" x14ac:dyDescent="0.2">
      <c r="H624" s="207">
        <f t="shared" si="135"/>
        <v>342</v>
      </c>
      <c r="I624" s="208" t="s">
        <v>45</v>
      </c>
      <c r="J624" s="209">
        <f>J371</f>
        <v>268826</v>
      </c>
      <c r="K624" s="209">
        <f>K371</f>
        <v>301927</v>
      </c>
      <c r="L624" s="209">
        <f>L371</f>
        <v>4962100</v>
      </c>
      <c r="M624" s="210"/>
    </row>
    <row r="625" spans="8:13" x14ac:dyDescent="0.2">
      <c r="H625" s="207">
        <f t="shared" si="135"/>
        <v>371</v>
      </c>
      <c r="I625" s="208" t="s">
        <v>46</v>
      </c>
      <c r="J625" s="209">
        <f>J400</f>
        <v>285759</v>
      </c>
      <c r="K625" s="209">
        <f>K400</f>
        <v>326669</v>
      </c>
      <c r="L625" s="209">
        <f>L400</f>
        <v>5235851</v>
      </c>
      <c r="M625" s="210"/>
    </row>
    <row r="626" spans="8:13" x14ac:dyDescent="0.2">
      <c r="H626" s="212"/>
      <c r="I626" s="218"/>
      <c r="J626" s="218"/>
      <c r="K626" s="218"/>
      <c r="L626" s="218"/>
      <c r="M626" s="215"/>
    </row>
  </sheetData>
  <mergeCells count="1">
    <mergeCell ref="A407:C407"/>
  </mergeCells>
  <phoneticPr fontId="0" type="noConversion"/>
  <printOptions horizontalCentered="1"/>
  <pageMargins left="0.18" right="0.16" top="2.1800000000000002" bottom="0.54" header="0.73" footer="0.36"/>
  <pageSetup scale="67" orientation="landscape" verticalDpi="300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7" manualBreakCount="17">
    <brk id="29" max="15" man="1"/>
    <brk id="58" max="15" man="1"/>
    <brk id="87" max="15" man="1"/>
    <brk id="116" max="15" man="1"/>
    <brk id="145" max="15" man="1"/>
    <brk id="174" max="15" man="1"/>
    <brk id="203" max="15" man="1"/>
    <brk id="232" max="15" man="1"/>
    <brk id="261" max="15" man="1"/>
    <brk id="290" max="15" man="1"/>
    <brk id="319" max="15" man="1"/>
    <brk id="348" max="15" man="1"/>
    <brk id="377" max="15" man="1"/>
    <brk id="406" max="15" man="1"/>
    <brk id="435" max="15" man="1"/>
    <brk id="476" max="15" man="1"/>
    <brk id="520" max="15" man="1"/>
  </rowBreaks>
  <ignoredErrors>
    <ignoredError sqref="D33:O55 D15:M15 D17:O20 D4:O13 N23:O23 M22:M25 D22:L23 D25:L25" unlockedFormula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0138-6602-48C9-816E-CE1F59F096D2}">
  <sheetPr>
    <tabColor theme="0"/>
  </sheetPr>
  <dimension ref="A1:Y626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5.140625" style="25" customWidth="1"/>
    <col min="4" max="4" width="8.7109375" style="25" bestFit="1" customWidth="1"/>
    <col min="5" max="6" width="9.28515625" style="25" bestFit="1" customWidth="1"/>
    <col min="7" max="7" width="8.85546875" style="25" customWidth="1"/>
    <col min="8" max="8" width="11" style="25" customWidth="1"/>
    <col min="9" max="9" width="7.5703125" style="25" bestFit="1" customWidth="1"/>
    <col min="10" max="10" width="10.85546875" style="25" bestFit="1" customWidth="1"/>
    <col min="11" max="11" width="11.5703125" style="25" bestFit="1" customWidth="1"/>
    <col min="12" max="12" width="11.42578125" style="25" customWidth="1"/>
    <col min="13" max="13" width="1.85546875" style="25" customWidth="1"/>
    <col min="14" max="15" width="12.42578125" style="25" bestFit="1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ht="18.75" x14ac:dyDescent="0.3">
      <c r="A1" s="328" t="s">
        <v>55</v>
      </c>
      <c r="B1" s="328"/>
      <c r="C1" s="328"/>
      <c r="D1" s="351" t="s">
        <v>0</v>
      </c>
      <c r="E1" s="352"/>
      <c r="F1" s="352"/>
      <c r="G1" s="352"/>
      <c r="H1" s="352"/>
      <c r="I1" s="352"/>
      <c r="J1" s="353" t="s">
        <v>1</v>
      </c>
      <c r="K1" s="352"/>
      <c r="L1" s="352"/>
      <c r="M1" s="352"/>
      <c r="N1" s="353" t="s">
        <v>2</v>
      </c>
      <c r="O1" s="352"/>
      <c r="P1" s="354"/>
    </row>
    <row r="2" spans="1:16" ht="18.75" customHeight="1" x14ac:dyDescent="0.2">
      <c r="A2" s="329" t="s">
        <v>3</v>
      </c>
      <c r="B2" s="330"/>
      <c r="C2" s="331"/>
      <c r="D2" s="355"/>
      <c r="E2" s="356"/>
      <c r="F2" s="356"/>
      <c r="G2" s="356"/>
      <c r="H2" s="357" t="s">
        <v>61</v>
      </c>
      <c r="I2" s="357" t="s">
        <v>63</v>
      </c>
      <c r="J2" s="358" t="s">
        <v>9</v>
      </c>
      <c r="K2" s="357" t="s">
        <v>11</v>
      </c>
      <c r="L2" s="357" t="s">
        <v>10</v>
      </c>
      <c r="M2" s="357"/>
      <c r="N2" s="358" t="s">
        <v>9</v>
      </c>
      <c r="O2" s="357" t="s">
        <v>11</v>
      </c>
      <c r="P2" s="359"/>
    </row>
    <row r="3" spans="1:16" x14ac:dyDescent="0.2">
      <c r="A3" s="332" t="s">
        <v>121</v>
      </c>
      <c r="B3" s="330"/>
      <c r="C3" s="331"/>
      <c r="D3" s="360" t="s">
        <v>57</v>
      </c>
      <c r="E3" s="361" t="s">
        <v>59</v>
      </c>
      <c r="F3" s="361" t="s">
        <v>58</v>
      </c>
      <c r="G3" s="361" t="s">
        <v>60</v>
      </c>
      <c r="H3" s="361" t="s">
        <v>62</v>
      </c>
      <c r="I3" s="361" t="s">
        <v>64</v>
      </c>
      <c r="J3" s="362" t="s">
        <v>18</v>
      </c>
      <c r="K3" s="363" t="s">
        <v>19</v>
      </c>
      <c r="L3" s="363" t="s">
        <v>18</v>
      </c>
      <c r="M3" s="363"/>
      <c r="N3" s="362" t="s">
        <v>21</v>
      </c>
      <c r="O3" s="363" t="s">
        <v>22</v>
      </c>
      <c r="P3" s="364"/>
    </row>
    <row r="4" spans="1:16" ht="18.75" customHeight="1" x14ac:dyDescent="0.2">
      <c r="A4" s="333" t="s">
        <v>122</v>
      </c>
      <c r="B4" s="334"/>
      <c r="C4" s="335"/>
      <c r="D4" s="45">
        <f>'2001'!D410</f>
        <v>1</v>
      </c>
      <c r="E4" s="46">
        <f>'2001'!E410</f>
        <v>0</v>
      </c>
      <c r="F4" s="46">
        <f>'2001'!F410</f>
        <v>1</v>
      </c>
      <c r="G4" s="46">
        <f>'2001'!G410</f>
        <v>0</v>
      </c>
      <c r="H4" s="46">
        <f>'2001'!H410</f>
        <v>0</v>
      </c>
      <c r="I4" s="145">
        <f t="shared" ref="I4:I12" si="0">SUM(D4:H4)</f>
        <v>2</v>
      </c>
      <c r="J4" s="48">
        <f>'2001'!J410</f>
        <v>9711</v>
      </c>
      <c r="K4" s="48">
        <f>'2001'!K410</f>
        <v>896</v>
      </c>
      <c r="L4" s="48">
        <f>'2001'!L410</f>
        <v>909897</v>
      </c>
      <c r="M4" s="49"/>
      <c r="N4" s="50">
        <f>'2001'!N410</f>
        <v>18459.711000000003</v>
      </c>
      <c r="O4" s="50">
        <f>'2001'!O410</f>
        <v>1825.8960000000002</v>
      </c>
      <c r="P4" s="2"/>
    </row>
    <row r="5" spans="1:16" x14ac:dyDescent="0.2">
      <c r="A5" s="333" t="s">
        <v>123</v>
      </c>
      <c r="B5" s="334"/>
      <c r="C5" s="336"/>
      <c r="D5" s="45">
        <f>'2001'!D411</f>
        <v>0</v>
      </c>
      <c r="E5" s="46">
        <f>'2001'!E411</f>
        <v>0</v>
      </c>
      <c r="F5" s="46">
        <f>'2001'!F411</f>
        <v>0</v>
      </c>
      <c r="G5" s="46">
        <f>'2001'!G411</f>
        <v>1</v>
      </c>
      <c r="H5" s="46">
        <f>'2001'!H411</f>
        <v>0</v>
      </c>
      <c r="I5" s="47">
        <f t="shared" si="0"/>
        <v>1</v>
      </c>
      <c r="J5" s="48">
        <f>'2001'!J411</f>
        <v>0</v>
      </c>
      <c r="K5" s="48">
        <f>'2001'!K411</f>
        <v>0</v>
      </c>
      <c r="L5" s="48">
        <f>'2001'!L411</f>
        <v>0</v>
      </c>
      <c r="M5" s="52"/>
      <c r="N5" s="50">
        <f>'2001'!N411</f>
        <v>11598</v>
      </c>
      <c r="O5" s="50">
        <f>'2001'!O411</f>
        <v>982</v>
      </c>
      <c r="P5" s="3"/>
    </row>
    <row r="6" spans="1:16" x14ac:dyDescent="0.2">
      <c r="A6" s="333" t="s">
        <v>124</v>
      </c>
      <c r="B6" s="334"/>
      <c r="C6" s="335"/>
      <c r="D6" s="45">
        <f>'2001'!D412</f>
        <v>3</v>
      </c>
      <c r="E6" s="46">
        <f>'2001'!E412</f>
        <v>0</v>
      </c>
      <c r="F6" s="46">
        <f>'2001'!F412</f>
        <v>2</v>
      </c>
      <c r="G6" s="46">
        <f>'2001'!G412</f>
        <v>2</v>
      </c>
      <c r="H6" s="46">
        <f>'2001'!H412</f>
        <v>2</v>
      </c>
      <c r="I6" s="47">
        <f t="shared" si="0"/>
        <v>9</v>
      </c>
      <c r="J6" s="48">
        <f>'2001'!J412</f>
        <v>277692</v>
      </c>
      <c r="K6" s="48">
        <f>'2001'!K412</f>
        <v>24929</v>
      </c>
      <c r="L6" s="48">
        <f>'2001'!L412</f>
        <v>3896711</v>
      </c>
      <c r="M6" s="52"/>
      <c r="N6" s="50">
        <f>'2001'!N412</f>
        <v>45456.295000000006</v>
      </c>
      <c r="O6" s="50">
        <f>'2001'!O412</f>
        <v>3598.1720000000014</v>
      </c>
      <c r="P6" s="3"/>
    </row>
    <row r="7" spans="1:16" x14ac:dyDescent="0.2">
      <c r="A7" s="333" t="s">
        <v>125</v>
      </c>
      <c r="B7" s="334"/>
      <c r="C7" s="335"/>
      <c r="D7" s="45">
        <f>'2001'!D413</f>
        <v>0</v>
      </c>
      <c r="E7" s="46">
        <f>'2001'!E413</f>
        <v>0</v>
      </c>
      <c r="F7" s="46">
        <f>'2001'!F413</f>
        <v>0</v>
      </c>
      <c r="G7" s="46">
        <f>'2001'!G413</f>
        <v>1</v>
      </c>
      <c r="H7" s="46">
        <f>'2001'!H413</f>
        <v>0</v>
      </c>
      <c r="I7" s="47">
        <f t="shared" si="0"/>
        <v>1</v>
      </c>
      <c r="J7" s="48">
        <f>'2001'!J413</f>
        <v>4295</v>
      </c>
      <c r="K7" s="48">
        <f>'2001'!K413</f>
        <v>0</v>
      </c>
      <c r="L7" s="48">
        <f>'2001'!L413</f>
        <v>0</v>
      </c>
      <c r="M7" s="52"/>
      <c r="N7" s="50">
        <f>'2001'!N413</f>
        <v>287.79599999999999</v>
      </c>
      <c r="O7" s="50">
        <f>'2001'!O413</f>
        <v>0</v>
      </c>
      <c r="P7" s="3"/>
    </row>
    <row r="8" spans="1:16" x14ac:dyDescent="0.2">
      <c r="A8" s="333" t="s">
        <v>126</v>
      </c>
      <c r="B8" s="334"/>
      <c r="C8" s="335"/>
      <c r="D8" s="45">
        <f>'2001'!D414</f>
        <v>4</v>
      </c>
      <c r="E8" s="46">
        <f>'2001'!E414</f>
        <v>0</v>
      </c>
      <c r="F8" s="46">
        <f>'2001'!F414</f>
        <v>2</v>
      </c>
      <c r="G8" s="46">
        <f>'2001'!G414</f>
        <v>6</v>
      </c>
      <c r="H8" s="46">
        <f>'2001'!H414</f>
        <v>2</v>
      </c>
      <c r="I8" s="47">
        <f t="shared" si="0"/>
        <v>14</v>
      </c>
      <c r="J8" s="48">
        <f>'2001'!J414</f>
        <v>179102</v>
      </c>
      <c r="K8" s="48">
        <f>'2001'!K414</f>
        <v>19313</v>
      </c>
      <c r="L8" s="48">
        <f>'2001'!L414</f>
        <v>2090418</v>
      </c>
      <c r="M8" s="52"/>
      <c r="N8" s="50">
        <f>'2001'!N414</f>
        <v>12035.281999999999</v>
      </c>
      <c r="O8" s="50">
        <f>'2001'!O414</f>
        <v>1012.6029999999997</v>
      </c>
      <c r="P8" s="3"/>
    </row>
    <row r="9" spans="1:16" x14ac:dyDescent="0.2">
      <c r="A9" s="333" t="s">
        <v>127</v>
      </c>
      <c r="B9" s="334"/>
      <c r="C9" s="335"/>
      <c r="D9" s="45">
        <f>'2001'!D415</f>
        <v>1</v>
      </c>
      <c r="E9" s="46">
        <f>'2001'!E415</f>
        <v>0</v>
      </c>
      <c r="F9" s="46">
        <f>'2001'!F415</f>
        <v>1</v>
      </c>
      <c r="G9" s="46">
        <f>'2001'!G415</f>
        <v>0</v>
      </c>
      <c r="H9" s="46">
        <f>'2001'!H415</f>
        <v>0</v>
      </c>
      <c r="I9" s="47">
        <f t="shared" si="0"/>
        <v>2</v>
      </c>
      <c r="J9" s="48">
        <f>'2001'!J415</f>
        <v>23353</v>
      </c>
      <c r="K9" s="48">
        <f>'2001'!K415</f>
        <v>2850</v>
      </c>
      <c r="L9" s="48">
        <f>'2001'!L415</f>
        <v>580815</v>
      </c>
      <c r="M9" s="52"/>
      <c r="N9" s="50">
        <f>'2001'!N415</f>
        <v>5725.7050000000008</v>
      </c>
      <c r="O9" s="50">
        <f>'2001'!O415</f>
        <v>590.89599999999984</v>
      </c>
      <c r="P9" s="3"/>
    </row>
    <row r="10" spans="1:16" x14ac:dyDescent="0.2">
      <c r="A10" s="333" t="s">
        <v>128</v>
      </c>
      <c r="B10" s="334"/>
      <c r="C10" s="335"/>
      <c r="D10" s="45">
        <f>'2001'!D416</f>
        <v>0</v>
      </c>
      <c r="E10" s="46">
        <f>'2001'!E416</f>
        <v>0</v>
      </c>
      <c r="F10" s="46">
        <f>'2001'!F416</f>
        <v>1</v>
      </c>
      <c r="G10" s="46">
        <f>'2001'!G416</f>
        <v>1</v>
      </c>
      <c r="H10" s="46">
        <f>'2001'!H416</f>
        <v>0</v>
      </c>
      <c r="I10" s="47">
        <f t="shared" si="0"/>
        <v>2</v>
      </c>
      <c r="J10" s="48">
        <f>'2001'!J416</f>
        <v>0</v>
      </c>
      <c r="K10" s="48">
        <f>'2001'!K416</f>
        <v>0</v>
      </c>
      <c r="L10" s="48">
        <f>'2001'!L416</f>
        <v>0</v>
      </c>
      <c r="M10" s="52"/>
      <c r="N10" s="50">
        <f>'2001'!N416</f>
        <v>1518.1</v>
      </c>
      <c r="O10" s="50">
        <f>'2001'!O416</f>
        <v>10</v>
      </c>
      <c r="P10" s="3"/>
    </row>
    <row r="11" spans="1:16" x14ac:dyDescent="0.2">
      <c r="A11" s="333" t="s">
        <v>129</v>
      </c>
      <c r="B11" s="334"/>
      <c r="C11" s="335"/>
      <c r="D11" s="45">
        <f>'2001'!D417</f>
        <v>5</v>
      </c>
      <c r="E11" s="46">
        <f>'2001'!E417</f>
        <v>0</v>
      </c>
      <c r="F11" s="46">
        <f>'2001'!F417</f>
        <v>1</v>
      </c>
      <c r="G11" s="46">
        <f>'2001'!G417</f>
        <v>1</v>
      </c>
      <c r="H11" s="46">
        <f>'2001'!H417</f>
        <v>4</v>
      </c>
      <c r="I11" s="47">
        <f t="shared" si="0"/>
        <v>11</v>
      </c>
      <c r="J11" s="48">
        <f>'2001'!J417</f>
        <v>624686</v>
      </c>
      <c r="K11" s="48">
        <f>'2001'!K417</f>
        <v>78902</v>
      </c>
      <c r="L11" s="48">
        <f>'2001'!L417</f>
        <v>4771632</v>
      </c>
      <c r="M11" s="52"/>
      <c r="N11" s="50">
        <f>'2001'!N417</f>
        <v>15018.539000000001</v>
      </c>
      <c r="O11" s="50">
        <f>'2001'!O417</f>
        <v>1811.5119999999999</v>
      </c>
      <c r="P11" s="3"/>
    </row>
    <row r="12" spans="1:16" x14ac:dyDescent="0.2">
      <c r="A12" s="333" t="s">
        <v>130</v>
      </c>
      <c r="B12" s="334"/>
      <c r="C12" s="337"/>
      <c r="D12" s="45">
        <f>'2001'!D418</f>
        <v>3</v>
      </c>
      <c r="E12" s="46">
        <f>'2001'!E418</f>
        <v>0</v>
      </c>
      <c r="F12" s="46">
        <f>'2001'!F418</f>
        <v>0</v>
      </c>
      <c r="G12" s="46">
        <f>'2001'!G418</f>
        <v>1</v>
      </c>
      <c r="H12" s="46">
        <f>'2001'!H418</f>
        <v>0</v>
      </c>
      <c r="I12" s="55">
        <f t="shared" si="0"/>
        <v>4</v>
      </c>
      <c r="J12" s="48">
        <f>'2001'!J418</f>
        <v>59186</v>
      </c>
      <c r="K12" s="56">
        <f>'2001'!K418</f>
        <v>0</v>
      </c>
      <c r="L12" s="56">
        <f>'2001'!L418</f>
        <v>91046</v>
      </c>
      <c r="M12" s="57"/>
      <c r="N12" s="220">
        <f>'2001'!N418</f>
        <v>1217.0600000000002</v>
      </c>
      <c r="O12" s="50">
        <f>'2001'!O418</f>
        <v>0</v>
      </c>
      <c r="P12" s="4"/>
    </row>
    <row r="13" spans="1:16" ht="18.75" customHeight="1" x14ac:dyDescent="0.2">
      <c r="A13" s="338"/>
      <c r="B13" s="334"/>
      <c r="C13" s="339" t="s">
        <v>24</v>
      </c>
      <c r="D13" s="365">
        <f t="shared" ref="D13:L13" si="1">SUM(D4:D12)</f>
        <v>17</v>
      </c>
      <c r="E13" s="366">
        <f t="shared" si="1"/>
        <v>0</v>
      </c>
      <c r="F13" s="366">
        <f t="shared" si="1"/>
        <v>8</v>
      </c>
      <c r="G13" s="366">
        <f t="shared" si="1"/>
        <v>13</v>
      </c>
      <c r="H13" s="366">
        <f t="shared" si="1"/>
        <v>8</v>
      </c>
      <c r="I13" s="367">
        <f>SUM(I4:I12)</f>
        <v>46</v>
      </c>
      <c r="J13" s="368">
        <f t="shared" si="1"/>
        <v>1178025</v>
      </c>
      <c r="K13" s="369">
        <f t="shared" si="1"/>
        <v>126890</v>
      </c>
      <c r="L13" s="370">
        <f t="shared" si="1"/>
        <v>12340519</v>
      </c>
      <c r="M13" s="371"/>
      <c r="N13" s="371">
        <f>SUM(N4:N12)</f>
        <v>111316.48800000001</v>
      </c>
      <c r="O13" s="380">
        <f>SUM(O4:O12)</f>
        <v>9831.0790000000015</v>
      </c>
      <c r="P13" s="381"/>
    </row>
    <row r="14" spans="1:16" x14ac:dyDescent="0.2">
      <c r="A14" s="338"/>
      <c r="B14" s="334"/>
      <c r="C14" s="340"/>
      <c r="D14" s="372"/>
      <c r="E14" s="373"/>
      <c r="F14" s="373"/>
      <c r="G14" s="373"/>
      <c r="H14" s="373"/>
      <c r="I14" s="373"/>
      <c r="J14" s="374"/>
      <c r="K14" s="370"/>
      <c r="L14" s="370"/>
      <c r="M14" s="371"/>
      <c r="N14" s="379"/>
      <c r="O14" s="255"/>
      <c r="P14" s="3"/>
    </row>
    <row r="15" spans="1:16" x14ac:dyDescent="0.2">
      <c r="A15" s="341"/>
      <c r="B15" s="342"/>
      <c r="C15" s="343">
        <f>'2001'!C421</f>
        <v>2000</v>
      </c>
      <c r="D15" s="375">
        <f>'2001'!D421</f>
        <v>15</v>
      </c>
      <c r="E15" s="376">
        <f>'2001'!E421</f>
        <v>0</v>
      </c>
      <c r="F15" s="376">
        <f>'2001'!F421</f>
        <v>8</v>
      </c>
      <c r="G15" s="376">
        <f>'2001'!G421</f>
        <v>19</v>
      </c>
      <c r="H15" s="376">
        <f>'2001'!H421</f>
        <v>18</v>
      </c>
      <c r="I15" s="373">
        <f>SUM(D15:H15)</f>
        <v>60</v>
      </c>
      <c r="J15" s="377">
        <f>'2001'!J421</f>
        <v>1127828</v>
      </c>
      <c r="K15" s="378">
        <f>'2001'!K421</f>
        <v>126899</v>
      </c>
      <c r="L15" s="378">
        <f>'2001'!L421</f>
        <v>8671983</v>
      </c>
      <c r="M15" s="379"/>
      <c r="N15" s="83"/>
      <c r="O15" s="50"/>
      <c r="P15" s="3"/>
    </row>
    <row r="16" spans="1:16" ht="18.75" customHeight="1" x14ac:dyDescent="0.2">
      <c r="A16" s="344" t="s">
        <v>23</v>
      </c>
      <c r="B16" s="345"/>
      <c r="C16" s="346"/>
      <c r="D16" s="75"/>
      <c r="E16" s="76"/>
      <c r="F16" s="76"/>
      <c r="G16" s="76"/>
      <c r="H16" s="76"/>
      <c r="I16" s="145"/>
      <c r="J16" s="146"/>
      <c r="K16" s="77"/>
      <c r="L16" s="256"/>
      <c r="M16" s="50"/>
      <c r="N16" s="50"/>
      <c r="O16" s="50"/>
      <c r="P16" s="3"/>
    </row>
    <row r="17" spans="1:16" x14ac:dyDescent="0.2">
      <c r="A17" s="347" t="s">
        <v>131</v>
      </c>
      <c r="B17" s="348"/>
      <c r="C17" s="349"/>
      <c r="D17" s="45">
        <f>'2001'!D423</f>
        <v>40</v>
      </c>
      <c r="E17" s="46">
        <f>'2001'!E423</f>
        <v>34</v>
      </c>
      <c r="F17" s="46">
        <f>'2001'!F423</f>
        <v>8</v>
      </c>
      <c r="G17" s="46">
        <f>'2001'!G423</f>
        <v>36</v>
      </c>
      <c r="H17" s="46">
        <f>'2001'!H423</f>
        <v>0</v>
      </c>
      <c r="I17" s="47">
        <f>SUM(D17:H17)</f>
        <v>118</v>
      </c>
      <c r="J17" s="230">
        <f>'2001'!J423</f>
        <v>3090180</v>
      </c>
      <c r="K17" s="82">
        <f>'2001'!K423</f>
        <v>6020380</v>
      </c>
      <c r="L17" s="82">
        <f>'2001'!L423</f>
        <v>58829691</v>
      </c>
      <c r="M17" s="50"/>
      <c r="N17" s="50">
        <f>'2001'!N423</f>
        <v>409079.83900000004</v>
      </c>
      <c r="O17" s="50">
        <f>'2001'!O423</f>
        <v>541601.3740000003</v>
      </c>
      <c r="P17" s="3"/>
    </row>
    <row r="18" spans="1:16" x14ac:dyDescent="0.2">
      <c r="A18" s="347" t="s">
        <v>132</v>
      </c>
      <c r="B18" s="348"/>
      <c r="C18" s="349"/>
      <c r="D18" s="45">
        <f>'2001'!D424</f>
        <v>0</v>
      </c>
      <c r="E18" s="46">
        <f>'2001'!E424</f>
        <v>10</v>
      </c>
      <c r="F18" s="46">
        <f>'2001'!F424</f>
        <v>2</v>
      </c>
      <c r="G18" s="46">
        <f>'2001'!G424</f>
        <v>12</v>
      </c>
      <c r="H18" s="46">
        <f>'2001'!H424</f>
        <v>1</v>
      </c>
      <c r="I18" s="47">
        <f>SUM(D18:H18)</f>
        <v>25</v>
      </c>
      <c r="J18" s="230">
        <f>'2001'!J424</f>
        <v>131199</v>
      </c>
      <c r="K18" s="82">
        <f>'2001'!K424</f>
        <v>395459</v>
      </c>
      <c r="L18" s="82">
        <f>'2001'!L424</f>
        <v>8471675</v>
      </c>
      <c r="M18" s="50"/>
      <c r="N18" s="50">
        <f>'2001'!N424</f>
        <v>58121.293999999987</v>
      </c>
      <c r="O18" s="50">
        <f>'2001'!O424</f>
        <v>60799.001000000004</v>
      </c>
      <c r="P18" s="3"/>
    </row>
    <row r="19" spans="1:16" x14ac:dyDescent="0.2">
      <c r="A19" s="347" t="s">
        <v>133</v>
      </c>
      <c r="B19" s="348"/>
      <c r="C19" s="350"/>
      <c r="D19" s="45">
        <f>'2001'!D425</f>
        <v>2</v>
      </c>
      <c r="E19" s="46">
        <f>'2001'!E425</f>
        <v>0</v>
      </c>
      <c r="F19" s="46">
        <f>'2001'!F425</f>
        <v>1</v>
      </c>
      <c r="G19" s="46">
        <f>'2001'!G425</f>
        <v>0</v>
      </c>
      <c r="H19" s="46">
        <f>'2001'!H425</f>
        <v>0</v>
      </c>
      <c r="I19" s="55">
        <f>SUM(D19:H19)</f>
        <v>3</v>
      </c>
      <c r="J19" s="231">
        <f>'2001'!J425</f>
        <v>9503</v>
      </c>
      <c r="K19" s="219">
        <f>'2001'!K425</f>
        <v>961</v>
      </c>
      <c r="L19" s="219">
        <f>'2001'!L425</f>
        <v>34215</v>
      </c>
      <c r="M19" s="147"/>
      <c r="N19" s="147">
        <f>'2001'!N425</f>
        <v>434.90499999999997</v>
      </c>
      <c r="O19" s="50">
        <f>'2001'!O425</f>
        <v>161.83500000000004</v>
      </c>
      <c r="P19" s="4"/>
    </row>
    <row r="20" spans="1:16" ht="18.75" customHeight="1" x14ac:dyDescent="0.2">
      <c r="A20" s="338"/>
      <c r="B20" s="334"/>
      <c r="C20" s="339" t="s">
        <v>25</v>
      </c>
      <c r="D20" s="365">
        <f t="shared" ref="D20:L20" si="2">SUM(D17:D19)</f>
        <v>42</v>
      </c>
      <c r="E20" s="366">
        <f t="shared" si="2"/>
        <v>44</v>
      </c>
      <c r="F20" s="366">
        <f t="shared" si="2"/>
        <v>11</v>
      </c>
      <c r="G20" s="366">
        <f t="shared" si="2"/>
        <v>48</v>
      </c>
      <c r="H20" s="366">
        <f t="shared" si="2"/>
        <v>1</v>
      </c>
      <c r="I20" s="367">
        <f t="shared" si="2"/>
        <v>146</v>
      </c>
      <c r="J20" s="368">
        <f t="shared" si="2"/>
        <v>3230882</v>
      </c>
      <c r="K20" s="369">
        <f t="shared" si="2"/>
        <v>6416800</v>
      </c>
      <c r="L20" s="370">
        <f t="shared" si="2"/>
        <v>67335581</v>
      </c>
      <c r="M20" s="371"/>
      <c r="N20" s="371">
        <f>SUM(N17:N19)</f>
        <v>467636.03800000006</v>
      </c>
      <c r="O20" s="380">
        <f>SUM(O17:O19)</f>
        <v>602562.21000000031</v>
      </c>
      <c r="P20" s="381"/>
    </row>
    <row r="21" spans="1:16" x14ac:dyDescent="0.2">
      <c r="A21" s="338"/>
      <c r="B21" s="334"/>
      <c r="C21" s="340"/>
      <c r="D21" s="372"/>
      <c r="E21" s="373"/>
      <c r="F21" s="373"/>
      <c r="G21" s="373"/>
      <c r="H21" s="373"/>
      <c r="I21" s="373"/>
      <c r="J21" s="374"/>
      <c r="K21" s="370"/>
      <c r="L21" s="370"/>
      <c r="M21" s="371"/>
      <c r="N21" s="379"/>
      <c r="O21" s="255"/>
      <c r="P21" s="3"/>
    </row>
    <row r="22" spans="1:16" x14ac:dyDescent="0.2">
      <c r="A22" s="341"/>
      <c r="B22" s="342"/>
      <c r="C22" s="343">
        <f>C15</f>
        <v>2000</v>
      </c>
      <c r="D22" s="375">
        <f>'2001'!D428</f>
        <v>55</v>
      </c>
      <c r="E22" s="376">
        <f>'2001'!E428</f>
        <v>44</v>
      </c>
      <c r="F22" s="376">
        <f>'2001'!F428</f>
        <v>11</v>
      </c>
      <c r="G22" s="376">
        <f>'2001'!G428</f>
        <v>34</v>
      </c>
      <c r="H22" s="376">
        <f>'2001'!H428</f>
        <v>2</v>
      </c>
      <c r="I22" s="373">
        <f>SUM(D22:H22)</f>
        <v>146</v>
      </c>
      <c r="J22" s="377">
        <f>'2001'!J428</f>
        <v>3760753</v>
      </c>
      <c r="K22" s="378">
        <f>'2001'!K428</f>
        <v>6611498</v>
      </c>
      <c r="L22" s="378">
        <f>'2001'!L428</f>
        <v>81486032</v>
      </c>
      <c r="M22" s="379"/>
      <c r="N22" s="83"/>
      <c r="O22" s="50"/>
      <c r="P22" s="3"/>
    </row>
    <row r="23" spans="1:16" ht="18.75" customHeight="1" x14ac:dyDescent="0.2">
      <c r="A23" s="382" t="s">
        <v>26</v>
      </c>
      <c r="B23" s="383"/>
      <c r="C23" s="339">
        <v>2001</v>
      </c>
      <c r="D23" s="228">
        <f>D13+D20</f>
        <v>59</v>
      </c>
      <c r="E23" s="259">
        <f t="shared" ref="E23:L23" si="3">E13+E20</f>
        <v>44</v>
      </c>
      <c r="F23" s="259">
        <f t="shared" si="3"/>
        <v>19</v>
      </c>
      <c r="G23" s="259">
        <f t="shared" si="3"/>
        <v>61</v>
      </c>
      <c r="H23" s="259">
        <f t="shared" si="3"/>
        <v>9</v>
      </c>
      <c r="I23" s="145">
        <f t="shared" si="3"/>
        <v>192</v>
      </c>
      <c r="J23" s="260">
        <f t="shared" si="3"/>
        <v>4408907</v>
      </c>
      <c r="K23" s="256">
        <f t="shared" si="3"/>
        <v>6543690</v>
      </c>
      <c r="L23" s="256">
        <f t="shared" si="3"/>
        <v>79676100</v>
      </c>
      <c r="M23" s="50"/>
      <c r="N23" s="50">
        <f>N13+N20</f>
        <v>578952.52600000007</v>
      </c>
      <c r="O23" s="147">
        <f>O13+O20</f>
        <v>612393.28900000034</v>
      </c>
      <c r="P23" s="4"/>
    </row>
    <row r="24" spans="1:16" x14ac:dyDescent="0.2">
      <c r="A24" s="384" t="s">
        <v>27</v>
      </c>
      <c r="B24" s="330"/>
      <c r="C24" s="340"/>
      <c r="D24" s="75"/>
      <c r="E24" s="76"/>
      <c r="F24" s="76"/>
      <c r="G24" s="76"/>
      <c r="H24" s="76"/>
      <c r="I24" s="47"/>
      <c r="J24" s="146"/>
      <c r="K24" s="77"/>
      <c r="L24" s="77"/>
      <c r="M24" s="50"/>
      <c r="N24" s="57"/>
      <c r="O24" s="371"/>
      <c r="P24" s="391"/>
    </row>
    <row r="25" spans="1:16" x14ac:dyDescent="0.2">
      <c r="A25" s="385" t="s">
        <v>28</v>
      </c>
      <c r="B25" s="386"/>
      <c r="C25" s="343">
        <f>C15</f>
        <v>2000</v>
      </c>
      <c r="D25" s="263">
        <f>'2001'!D431</f>
        <v>70</v>
      </c>
      <c r="E25" s="242">
        <f>'2001'!E431</f>
        <v>44</v>
      </c>
      <c r="F25" s="242">
        <f>'2001'!F431</f>
        <v>19</v>
      </c>
      <c r="G25" s="242">
        <f>'2001'!G431</f>
        <v>53</v>
      </c>
      <c r="H25" s="242">
        <f>'2001'!H431</f>
        <v>20</v>
      </c>
      <c r="I25" s="55">
        <f>SUM(D25:H25)</f>
        <v>206</v>
      </c>
      <c r="J25" s="222">
        <f>'2001'!J431</f>
        <v>4888581</v>
      </c>
      <c r="K25" s="223">
        <f>'2001'!K431</f>
        <v>6738397</v>
      </c>
      <c r="L25" s="223">
        <f>'2001'!L431</f>
        <v>90158015</v>
      </c>
      <c r="M25" s="57"/>
      <c r="N25" s="371"/>
      <c r="O25" s="371"/>
      <c r="P25" s="391"/>
    </row>
    <row r="26" spans="1:16" ht="18.75" customHeight="1" x14ac:dyDescent="0.2">
      <c r="A26" s="387" t="s">
        <v>134</v>
      </c>
      <c r="B26" s="388"/>
      <c r="C26" s="388"/>
      <c r="D26" s="389"/>
      <c r="E26" s="389"/>
      <c r="F26" s="389"/>
      <c r="G26" s="390"/>
      <c r="H26" s="389"/>
      <c r="I26" s="389"/>
      <c r="J26" s="390"/>
      <c r="K26" s="390"/>
      <c r="L26" s="390"/>
      <c r="M26" s="390"/>
      <c r="N26" s="371">
        <v>5779</v>
      </c>
      <c r="O26" s="371">
        <v>4998</v>
      </c>
      <c r="P26" s="391"/>
    </row>
    <row r="27" spans="1:16" ht="13.5" thickBot="1" x14ac:dyDescent="0.25">
      <c r="A27" s="392" t="s">
        <v>34</v>
      </c>
      <c r="B27" s="348"/>
      <c r="C27" s="388"/>
      <c r="D27" s="393"/>
      <c r="E27" s="393"/>
      <c r="F27" s="393"/>
      <c r="G27" s="393"/>
      <c r="H27" s="393"/>
      <c r="I27" s="393"/>
      <c r="J27" s="393"/>
      <c r="K27" s="393"/>
      <c r="L27" s="334"/>
      <c r="M27" s="334"/>
      <c r="N27" s="394"/>
      <c r="O27" s="394"/>
      <c r="P27" s="395"/>
    </row>
    <row r="28" spans="1:16" ht="13.5" thickTop="1" x14ac:dyDescent="0.2">
      <c r="A28" s="396" t="s">
        <v>32</v>
      </c>
      <c r="B28" s="348"/>
      <c r="C28" s="388"/>
      <c r="D28" s="393"/>
      <c r="E28" s="393"/>
      <c r="F28" s="393"/>
      <c r="G28" s="393"/>
      <c r="H28" s="393"/>
      <c r="I28" s="393"/>
      <c r="J28" s="393"/>
      <c r="K28" s="393"/>
      <c r="L28" s="334"/>
      <c r="M28" s="334"/>
      <c r="N28" s="397" t="s">
        <v>29</v>
      </c>
      <c r="O28" s="397" t="s">
        <v>30</v>
      </c>
      <c r="P28" s="359"/>
    </row>
    <row r="29" spans="1:16" ht="18.75" customHeight="1" thickBot="1" x14ac:dyDescent="0.25">
      <c r="A29" s="398" t="s">
        <v>33</v>
      </c>
      <c r="B29" s="399"/>
      <c r="C29" s="400"/>
      <c r="D29" s="401"/>
      <c r="E29" s="401"/>
      <c r="F29" s="401"/>
      <c r="G29" s="401"/>
      <c r="H29" s="402"/>
      <c r="I29" s="402"/>
      <c r="J29" s="403"/>
      <c r="K29" s="403"/>
      <c r="L29" s="404" t="s">
        <v>31</v>
      </c>
      <c r="M29" s="404"/>
      <c r="N29" s="405">
        <f>N23+N26</f>
        <v>584731.52600000007</v>
      </c>
      <c r="O29" s="405">
        <f>O23+O26</f>
        <v>617391.28900000034</v>
      </c>
      <c r="P29" s="406"/>
    </row>
    <row r="30" spans="1:16" ht="18.75" x14ac:dyDescent="0.3">
      <c r="A30" s="328">
        <v>37226</v>
      </c>
      <c r="B30" s="328"/>
      <c r="C30" s="328"/>
      <c r="D30" s="351" t="s">
        <v>0</v>
      </c>
      <c r="E30" s="352"/>
      <c r="F30" s="352"/>
      <c r="G30" s="352"/>
      <c r="H30" s="352"/>
      <c r="I30" s="352"/>
      <c r="J30" s="353" t="s">
        <v>1</v>
      </c>
      <c r="K30" s="352"/>
      <c r="L30" s="352"/>
      <c r="M30" s="352"/>
      <c r="N30" s="353" t="s">
        <v>2</v>
      </c>
      <c r="O30" s="352"/>
      <c r="P30" s="354"/>
    </row>
    <row r="31" spans="1:16" ht="18.75" customHeight="1" x14ac:dyDescent="0.2">
      <c r="A31" s="329" t="s">
        <v>3</v>
      </c>
      <c r="B31" s="330"/>
      <c r="C31" s="331"/>
      <c r="D31" s="355"/>
      <c r="E31" s="356"/>
      <c r="F31" s="356"/>
      <c r="G31" s="356"/>
      <c r="H31" s="357" t="s">
        <v>61</v>
      </c>
      <c r="I31" s="357" t="s">
        <v>63</v>
      </c>
      <c r="J31" s="358" t="s">
        <v>9</v>
      </c>
      <c r="K31" s="357" t="s">
        <v>11</v>
      </c>
      <c r="L31" s="357" t="s">
        <v>10</v>
      </c>
      <c r="M31" s="357"/>
      <c r="N31" s="358" t="s">
        <v>9</v>
      </c>
      <c r="O31" s="357" t="s">
        <v>11</v>
      </c>
      <c r="P31" s="359"/>
    </row>
    <row r="32" spans="1:16" x14ac:dyDescent="0.2">
      <c r="A32" s="332" t="s">
        <v>121</v>
      </c>
      <c r="B32" s="330"/>
      <c r="C32" s="331"/>
      <c r="D32" s="360" t="s">
        <v>57</v>
      </c>
      <c r="E32" s="361" t="s">
        <v>59</v>
      </c>
      <c r="F32" s="361" t="s">
        <v>58</v>
      </c>
      <c r="G32" s="361" t="s">
        <v>60</v>
      </c>
      <c r="H32" s="361" t="s">
        <v>62</v>
      </c>
      <c r="I32" s="361" t="s">
        <v>64</v>
      </c>
      <c r="J32" s="362" t="s">
        <v>18</v>
      </c>
      <c r="K32" s="363" t="s">
        <v>19</v>
      </c>
      <c r="L32" s="363" t="s">
        <v>18</v>
      </c>
      <c r="M32" s="363"/>
      <c r="N32" s="362" t="s">
        <v>21</v>
      </c>
      <c r="O32" s="363" t="s">
        <v>22</v>
      </c>
      <c r="P32" s="364"/>
    </row>
    <row r="33" spans="1:16" ht="18.75" customHeight="1" x14ac:dyDescent="0.2">
      <c r="A33" s="333" t="s">
        <v>122</v>
      </c>
      <c r="B33" s="334"/>
      <c r="C33" s="335"/>
      <c r="D33" s="45">
        <f>'2001'!D381</f>
        <v>1</v>
      </c>
      <c r="E33" s="46">
        <f>'2001'!E381</f>
        <v>0</v>
      </c>
      <c r="F33" s="46">
        <f>'2001'!F381</f>
        <v>1</v>
      </c>
      <c r="G33" s="46">
        <f>'2001'!G381</f>
        <v>0</v>
      </c>
      <c r="H33" s="46">
        <f>'2001'!H381</f>
        <v>0</v>
      </c>
      <c r="I33" s="145">
        <f t="shared" ref="I33:I41" si="4">SUM(D33:H33)</f>
        <v>2</v>
      </c>
      <c r="J33" s="48">
        <f>'2001'!J381</f>
        <v>1161</v>
      </c>
      <c r="K33" s="48">
        <f>'2001'!K381</f>
        <v>107</v>
      </c>
      <c r="L33" s="48">
        <f>'2001'!L381</f>
        <v>87416</v>
      </c>
      <c r="M33" s="49"/>
      <c r="N33" s="50">
        <f>'2001'!N381</f>
        <v>18459.711000000003</v>
      </c>
      <c r="O33" s="50">
        <f>'2001'!O381</f>
        <v>1825.8960000000002</v>
      </c>
      <c r="P33" s="2"/>
    </row>
    <row r="34" spans="1:16" x14ac:dyDescent="0.2">
      <c r="A34" s="333" t="s">
        <v>123</v>
      </c>
      <c r="B34" s="334"/>
      <c r="C34" s="336"/>
      <c r="D34" s="45">
        <f>'2001'!D382</f>
        <v>0</v>
      </c>
      <c r="E34" s="46">
        <f>'2001'!E382</f>
        <v>0</v>
      </c>
      <c r="F34" s="46">
        <f>'2001'!F382</f>
        <v>0</v>
      </c>
      <c r="G34" s="46">
        <f>'2001'!G382</f>
        <v>1</v>
      </c>
      <c r="H34" s="46">
        <f>'2001'!H382</f>
        <v>0</v>
      </c>
      <c r="I34" s="47">
        <f t="shared" si="4"/>
        <v>1</v>
      </c>
      <c r="J34" s="48">
        <f>'2001'!J382</f>
        <v>0</v>
      </c>
      <c r="K34" s="48">
        <f>'2001'!K382</f>
        <v>0</v>
      </c>
      <c r="L34" s="48">
        <f>'2001'!L382</f>
        <v>0</v>
      </c>
      <c r="M34" s="52"/>
      <c r="N34" s="50">
        <f>'2001'!N382</f>
        <v>11598</v>
      </c>
      <c r="O34" s="50">
        <f>'2001'!O382</f>
        <v>982</v>
      </c>
      <c r="P34" s="3"/>
    </row>
    <row r="35" spans="1:16" x14ac:dyDescent="0.2">
      <c r="A35" s="333" t="s">
        <v>124</v>
      </c>
      <c r="B35" s="334"/>
      <c r="C35" s="335"/>
      <c r="D35" s="45">
        <f>'2001'!D383</f>
        <v>3</v>
      </c>
      <c r="E35" s="46">
        <f>'2001'!E383</f>
        <v>0</v>
      </c>
      <c r="F35" s="46">
        <f>'2001'!F383</f>
        <v>2</v>
      </c>
      <c r="G35" s="46">
        <f>'2001'!G383</f>
        <v>2</v>
      </c>
      <c r="H35" s="46">
        <f>'2001'!H383</f>
        <v>2</v>
      </c>
      <c r="I35" s="47">
        <f t="shared" si="4"/>
        <v>9</v>
      </c>
      <c r="J35" s="48">
        <f>'2001'!J383</f>
        <v>12539</v>
      </c>
      <c r="K35" s="48">
        <f>'2001'!K383</f>
        <v>1159</v>
      </c>
      <c r="L35" s="48">
        <f>'2001'!L383</f>
        <v>278981</v>
      </c>
      <c r="M35" s="52"/>
      <c r="N35" s="50">
        <f>'2001'!N383</f>
        <v>45456.295000000006</v>
      </c>
      <c r="O35" s="50">
        <f>'2001'!O383</f>
        <v>3598.1720000000014</v>
      </c>
      <c r="P35" s="3"/>
    </row>
    <row r="36" spans="1:16" x14ac:dyDescent="0.2">
      <c r="A36" s="333" t="s">
        <v>125</v>
      </c>
      <c r="B36" s="334"/>
      <c r="C36" s="335"/>
      <c r="D36" s="45">
        <f>'2001'!D384</f>
        <v>0</v>
      </c>
      <c r="E36" s="46">
        <f>'2001'!E384</f>
        <v>0</v>
      </c>
      <c r="F36" s="46">
        <f>'2001'!F384</f>
        <v>0</v>
      </c>
      <c r="G36" s="46">
        <f>'2001'!G384</f>
        <v>1</v>
      </c>
      <c r="H36" s="46">
        <f>'2001'!H384</f>
        <v>0</v>
      </c>
      <c r="I36" s="47">
        <f t="shared" si="4"/>
        <v>1</v>
      </c>
      <c r="J36" s="48">
        <f>'2001'!J384</f>
        <v>0</v>
      </c>
      <c r="K36" s="48">
        <f>'2001'!K384</f>
        <v>0</v>
      </c>
      <c r="L36" s="48">
        <f>'2001'!L384</f>
        <v>0</v>
      </c>
      <c r="M36" s="52"/>
      <c r="N36" s="50">
        <f>'2001'!N384</f>
        <v>287.79599999999999</v>
      </c>
      <c r="O36" s="50">
        <f>'2001'!O384</f>
        <v>0</v>
      </c>
      <c r="P36" s="3"/>
    </row>
    <row r="37" spans="1:16" x14ac:dyDescent="0.2">
      <c r="A37" s="333" t="s">
        <v>126</v>
      </c>
      <c r="B37" s="334"/>
      <c r="C37" s="335"/>
      <c r="D37" s="45">
        <f>'2001'!D385</f>
        <v>4</v>
      </c>
      <c r="E37" s="46">
        <f>'2001'!E385</f>
        <v>0</v>
      </c>
      <c r="F37" s="46">
        <f>'2001'!F385</f>
        <v>2</v>
      </c>
      <c r="G37" s="46">
        <f>'2001'!G385</f>
        <v>6</v>
      </c>
      <c r="H37" s="46">
        <f>'2001'!H385</f>
        <v>2</v>
      </c>
      <c r="I37" s="47">
        <f t="shared" si="4"/>
        <v>14</v>
      </c>
      <c r="J37" s="48">
        <f>'2001'!J385</f>
        <v>12784</v>
      </c>
      <c r="K37" s="48">
        <f>'2001'!K385</f>
        <v>1400</v>
      </c>
      <c r="L37" s="48">
        <f>'2001'!L385</f>
        <v>185769</v>
      </c>
      <c r="M37" s="52"/>
      <c r="N37" s="50">
        <f>'2001'!N385</f>
        <v>12035.281999999999</v>
      </c>
      <c r="O37" s="50">
        <f>'2001'!O385</f>
        <v>1012.6029999999997</v>
      </c>
      <c r="P37" s="3"/>
    </row>
    <row r="38" spans="1:16" x14ac:dyDescent="0.2">
      <c r="A38" s="333" t="s">
        <v>127</v>
      </c>
      <c r="B38" s="334"/>
      <c r="C38" s="335"/>
      <c r="D38" s="45">
        <f>'2001'!D386</f>
        <v>1</v>
      </c>
      <c r="E38" s="46">
        <f>'2001'!E386</f>
        <v>0</v>
      </c>
      <c r="F38" s="46">
        <f>'2001'!F386</f>
        <v>1</v>
      </c>
      <c r="G38" s="46">
        <f>'2001'!G386</f>
        <v>0</v>
      </c>
      <c r="H38" s="46">
        <f>'2001'!H386</f>
        <v>0</v>
      </c>
      <c r="I38" s="47">
        <f t="shared" si="4"/>
        <v>2</v>
      </c>
      <c r="J38" s="48">
        <f>'2001'!J386</f>
        <v>3327</v>
      </c>
      <c r="K38" s="48">
        <f>'2001'!K386</f>
        <v>406</v>
      </c>
      <c r="L38" s="48">
        <f>'2001'!L386</f>
        <v>81873</v>
      </c>
      <c r="M38" s="52"/>
      <c r="N38" s="50">
        <f>'2001'!N386</f>
        <v>5725.7050000000008</v>
      </c>
      <c r="O38" s="50">
        <f>'2001'!O386</f>
        <v>590.89599999999984</v>
      </c>
      <c r="P38" s="3"/>
    </row>
    <row r="39" spans="1:16" x14ac:dyDescent="0.2">
      <c r="A39" s="333" t="s">
        <v>128</v>
      </c>
      <c r="B39" s="334"/>
      <c r="C39" s="335"/>
      <c r="D39" s="45">
        <f>'2001'!D387</f>
        <v>0</v>
      </c>
      <c r="E39" s="46">
        <f>'2001'!E387</f>
        <v>0</v>
      </c>
      <c r="F39" s="46">
        <f>'2001'!F387</f>
        <v>1</v>
      </c>
      <c r="G39" s="46">
        <f>'2001'!G387</f>
        <v>1</v>
      </c>
      <c r="H39" s="46">
        <f>'2001'!H387</f>
        <v>0</v>
      </c>
      <c r="I39" s="47">
        <f t="shared" si="4"/>
        <v>2</v>
      </c>
      <c r="J39" s="48">
        <f>'2001'!J387</f>
        <v>0</v>
      </c>
      <c r="K39" s="48">
        <f>'2001'!K387</f>
        <v>0</v>
      </c>
      <c r="L39" s="48">
        <f>'2001'!L387</f>
        <v>0</v>
      </c>
      <c r="M39" s="52"/>
      <c r="N39" s="50">
        <f>'2001'!N387</f>
        <v>1518.1</v>
      </c>
      <c r="O39" s="50">
        <f>'2001'!O387</f>
        <v>10</v>
      </c>
      <c r="P39" s="3"/>
    </row>
    <row r="40" spans="1:16" x14ac:dyDescent="0.2">
      <c r="A40" s="333" t="s">
        <v>129</v>
      </c>
      <c r="B40" s="334"/>
      <c r="C40" s="335"/>
      <c r="D40" s="45">
        <f>'2001'!D388</f>
        <v>5</v>
      </c>
      <c r="E40" s="46">
        <f>'2001'!E388</f>
        <v>0</v>
      </c>
      <c r="F40" s="46">
        <f>'2001'!F388</f>
        <v>1</v>
      </c>
      <c r="G40" s="46">
        <f>'2001'!G388</f>
        <v>1</v>
      </c>
      <c r="H40" s="46">
        <f>'2001'!H388</f>
        <v>4</v>
      </c>
      <c r="I40" s="47">
        <f t="shared" si="4"/>
        <v>11</v>
      </c>
      <c r="J40" s="48">
        <f>'2001'!J388</f>
        <v>57918</v>
      </c>
      <c r="K40" s="48">
        <f>'2001'!K388</f>
        <v>7376</v>
      </c>
      <c r="L40" s="48">
        <f>'2001'!L388</f>
        <v>380945</v>
      </c>
      <c r="M40" s="52"/>
      <c r="N40" s="50">
        <f>'2001'!N388</f>
        <v>15018.539000000001</v>
      </c>
      <c r="O40" s="50">
        <f>'2001'!O388</f>
        <v>1811.5119999999999</v>
      </c>
      <c r="P40" s="3"/>
    </row>
    <row r="41" spans="1:16" x14ac:dyDescent="0.2">
      <c r="A41" s="333" t="s">
        <v>130</v>
      </c>
      <c r="B41" s="334"/>
      <c r="C41" s="337"/>
      <c r="D41" s="45">
        <f>'2001'!D389</f>
        <v>3</v>
      </c>
      <c r="E41" s="46">
        <f>'2001'!E389</f>
        <v>0</v>
      </c>
      <c r="F41" s="46">
        <f>'2001'!F389</f>
        <v>0</v>
      </c>
      <c r="G41" s="46">
        <f>'2001'!G389</f>
        <v>1</v>
      </c>
      <c r="H41" s="46">
        <f>'2001'!H389</f>
        <v>0</v>
      </c>
      <c r="I41" s="55">
        <f t="shared" si="4"/>
        <v>4</v>
      </c>
      <c r="J41" s="48">
        <f>'2001'!J389</f>
        <v>4718</v>
      </c>
      <c r="K41" s="56">
        <f>'2001'!K389</f>
        <v>0</v>
      </c>
      <c r="L41" s="56">
        <f>'2001'!L389</f>
        <v>8396</v>
      </c>
      <c r="M41" s="57"/>
      <c r="N41" s="220">
        <f>'2001'!N389</f>
        <v>1217.0600000000002</v>
      </c>
      <c r="O41" s="50">
        <f>'2001'!O389</f>
        <v>0</v>
      </c>
      <c r="P41" s="4"/>
    </row>
    <row r="42" spans="1:16" ht="18.75" customHeight="1" x14ac:dyDescent="0.2">
      <c r="A42" s="338"/>
      <c r="B42" s="334"/>
      <c r="C42" s="339" t="s">
        <v>24</v>
      </c>
      <c r="D42" s="365">
        <f>'2001'!D390</f>
        <v>17</v>
      </c>
      <c r="E42" s="366">
        <f>'2001'!E390</f>
        <v>0</v>
      </c>
      <c r="F42" s="366">
        <f>'2001'!F390</f>
        <v>8</v>
      </c>
      <c r="G42" s="366">
        <f>'2001'!G390</f>
        <v>13</v>
      </c>
      <c r="H42" s="366">
        <f>'2001'!H390</f>
        <v>8</v>
      </c>
      <c r="I42" s="367">
        <f>'2001'!I390</f>
        <v>46</v>
      </c>
      <c r="J42" s="368">
        <f>'2001'!J390</f>
        <v>92447</v>
      </c>
      <c r="K42" s="369">
        <f>'2001'!K390</f>
        <v>10448</v>
      </c>
      <c r="L42" s="370">
        <f>'2001'!L390</f>
        <v>1023380</v>
      </c>
      <c r="M42" s="371">
        <f>'2001'!M390</f>
        <v>0</v>
      </c>
      <c r="N42" s="371">
        <f>'2001'!N390</f>
        <v>111316.48800000001</v>
      </c>
      <c r="O42" s="380">
        <f>'2001'!O390</f>
        <v>9831.0790000000015</v>
      </c>
      <c r="P42" s="381"/>
    </row>
    <row r="43" spans="1:16" x14ac:dyDescent="0.2">
      <c r="A43" s="338"/>
      <c r="B43" s="334"/>
      <c r="C43" s="340">
        <f>C53</f>
        <v>37225</v>
      </c>
      <c r="D43" s="372">
        <f>'2001'!D391</f>
        <v>18</v>
      </c>
      <c r="E43" s="373">
        <f>'2001'!E391</f>
        <v>0</v>
      </c>
      <c r="F43" s="373">
        <f>'2001'!F391</f>
        <v>8</v>
      </c>
      <c r="G43" s="373">
        <f>'2001'!G391</f>
        <v>12</v>
      </c>
      <c r="H43" s="373">
        <f>'2001'!H391</f>
        <v>8</v>
      </c>
      <c r="I43" s="373">
        <f>'2001'!I391</f>
        <v>46</v>
      </c>
      <c r="J43" s="374">
        <f>'2001'!J391</f>
        <v>83159</v>
      </c>
      <c r="K43" s="370">
        <f>'2001'!K391</f>
        <v>8940</v>
      </c>
      <c r="L43" s="370">
        <f>'2001'!L391</f>
        <v>923864</v>
      </c>
      <c r="M43" s="371">
        <f>'2001'!M391</f>
        <v>0</v>
      </c>
      <c r="N43" s="379"/>
      <c r="O43" s="255"/>
      <c r="P43" s="3"/>
    </row>
    <row r="44" spans="1:16" x14ac:dyDescent="0.2">
      <c r="A44" s="341"/>
      <c r="B44" s="342"/>
      <c r="C44" s="343">
        <f>C54</f>
        <v>36861</v>
      </c>
      <c r="D44" s="375">
        <f>'2001'!D392</f>
        <v>16</v>
      </c>
      <c r="E44" s="376">
        <f>'2001'!E392</f>
        <v>0</v>
      </c>
      <c r="F44" s="376">
        <f>'2001'!F392</f>
        <v>8</v>
      </c>
      <c r="G44" s="376">
        <f>'2001'!G392</f>
        <v>16</v>
      </c>
      <c r="H44" s="376">
        <f>'2001'!H392</f>
        <v>17</v>
      </c>
      <c r="I44" s="373">
        <f>'2001'!I392</f>
        <v>57</v>
      </c>
      <c r="J44" s="377">
        <f>'2001'!J392</f>
        <v>97932</v>
      </c>
      <c r="K44" s="378">
        <f>'2001'!K392</f>
        <v>11018</v>
      </c>
      <c r="L44" s="378">
        <f>'2001'!L392</f>
        <v>933780</v>
      </c>
      <c r="M44" s="379">
        <f>'2001'!M392</f>
        <v>0</v>
      </c>
      <c r="N44" s="83"/>
      <c r="O44" s="50"/>
      <c r="P44" s="3"/>
    </row>
    <row r="45" spans="1:16" ht="18.75" customHeight="1" x14ac:dyDescent="0.2">
      <c r="A45" s="344" t="s">
        <v>23</v>
      </c>
      <c r="B45" s="345"/>
      <c r="C45" s="346"/>
      <c r="D45" s="75"/>
      <c r="E45" s="76"/>
      <c r="F45" s="76"/>
      <c r="G45" s="76"/>
      <c r="H45" s="76"/>
      <c r="I45" s="145"/>
      <c r="J45" s="146"/>
      <c r="K45" s="77"/>
      <c r="L45" s="256"/>
      <c r="M45" s="50">
        <f>'2001'!M393</f>
        <v>0</v>
      </c>
      <c r="N45" s="50"/>
      <c r="O45" s="50"/>
      <c r="P45" s="3"/>
    </row>
    <row r="46" spans="1:16" x14ac:dyDescent="0.2">
      <c r="A46" s="347" t="s">
        <v>131</v>
      </c>
      <c r="B46" s="348"/>
      <c r="C46" s="349"/>
      <c r="D46" s="45">
        <f>'2001'!D394</f>
        <v>40</v>
      </c>
      <c r="E46" s="46">
        <f>'2001'!E394</f>
        <v>34</v>
      </c>
      <c r="F46" s="46">
        <f>'2001'!F394</f>
        <v>8</v>
      </c>
      <c r="G46" s="46">
        <f>'2001'!G394</f>
        <v>36</v>
      </c>
      <c r="H46" s="46">
        <f>'2001'!H394</f>
        <v>0</v>
      </c>
      <c r="I46" s="47">
        <f>'2001'!I394</f>
        <v>118</v>
      </c>
      <c r="J46" s="230">
        <f>'2001'!J394</f>
        <v>238902</v>
      </c>
      <c r="K46" s="82">
        <f>'2001'!K394</f>
        <v>390353</v>
      </c>
      <c r="L46" s="82">
        <f>'2001'!L394</f>
        <v>5009693</v>
      </c>
      <c r="M46" s="50">
        <f>'2001'!M394</f>
        <v>0</v>
      </c>
      <c r="N46" s="50">
        <f>'2001'!N394</f>
        <v>409079.83900000004</v>
      </c>
      <c r="O46" s="50">
        <f>'2001'!O394</f>
        <v>541601.3740000003</v>
      </c>
      <c r="P46" s="3"/>
    </row>
    <row r="47" spans="1:16" x14ac:dyDescent="0.2">
      <c r="A47" s="347" t="s">
        <v>132</v>
      </c>
      <c r="B47" s="348"/>
      <c r="C47" s="349"/>
      <c r="D47" s="45">
        <f>'2001'!D395</f>
        <v>0</v>
      </c>
      <c r="E47" s="46">
        <f>'2001'!E395</f>
        <v>10</v>
      </c>
      <c r="F47" s="46">
        <f>'2001'!F395</f>
        <v>2</v>
      </c>
      <c r="G47" s="46">
        <f>'2001'!G395</f>
        <v>12</v>
      </c>
      <c r="H47" s="46">
        <f>'2001'!H395</f>
        <v>1</v>
      </c>
      <c r="I47" s="47">
        <f>'2001'!I395</f>
        <v>25</v>
      </c>
      <c r="J47" s="230">
        <f>'2001'!J395</f>
        <v>0</v>
      </c>
      <c r="K47" s="82">
        <f>'2001'!K395</f>
        <v>0</v>
      </c>
      <c r="L47" s="82">
        <f>'2001'!L395</f>
        <v>0</v>
      </c>
      <c r="M47" s="50">
        <f>'2001'!M395</f>
        <v>0</v>
      </c>
      <c r="N47" s="50">
        <f>'2001'!N395</f>
        <v>58121.293999999987</v>
      </c>
      <c r="O47" s="50">
        <f>'2001'!O395</f>
        <v>60799.001000000004</v>
      </c>
      <c r="P47" s="3"/>
    </row>
    <row r="48" spans="1:16" x14ac:dyDescent="0.2">
      <c r="A48" s="347" t="s">
        <v>133</v>
      </c>
      <c r="B48" s="348"/>
      <c r="C48" s="350"/>
      <c r="D48" s="45">
        <f>'2001'!D396</f>
        <v>2</v>
      </c>
      <c r="E48" s="46">
        <f>'2001'!E396</f>
        <v>0</v>
      </c>
      <c r="F48" s="46">
        <f>'2001'!F396</f>
        <v>1</v>
      </c>
      <c r="G48" s="46">
        <f>'2001'!G396</f>
        <v>0</v>
      </c>
      <c r="H48" s="46">
        <f>'2001'!H396</f>
        <v>0</v>
      </c>
      <c r="I48" s="55">
        <f>'2001'!I396</f>
        <v>3</v>
      </c>
      <c r="J48" s="231">
        <f>'2001'!J396</f>
        <v>553</v>
      </c>
      <c r="K48" s="219">
        <f>'2001'!K396</f>
        <v>62</v>
      </c>
      <c r="L48" s="219">
        <f>'2001'!L396</f>
        <v>3230</v>
      </c>
      <c r="M48" s="147">
        <f>'2001'!M396</f>
        <v>0</v>
      </c>
      <c r="N48" s="147">
        <f>'2001'!N396</f>
        <v>434.90499999999997</v>
      </c>
      <c r="O48" s="50">
        <f>'2001'!O396</f>
        <v>161.83500000000004</v>
      </c>
      <c r="P48" s="4"/>
    </row>
    <row r="49" spans="1:16" ht="18.75" customHeight="1" x14ac:dyDescent="0.2">
      <c r="A49" s="338"/>
      <c r="B49" s="334"/>
      <c r="C49" s="339" t="s">
        <v>25</v>
      </c>
      <c r="D49" s="365">
        <f>'2001'!D397</f>
        <v>42</v>
      </c>
      <c r="E49" s="366">
        <f>'2001'!E397</f>
        <v>44</v>
      </c>
      <c r="F49" s="366">
        <f>'2001'!F397</f>
        <v>11</v>
      </c>
      <c r="G49" s="366">
        <f>'2001'!G397</f>
        <v>48</v>
      </c>
      <c r="H49" s="366">
        <f>'2001'!H397</f>
        <v>1</v>
      </c>
      <c r="I49" s="367">
        <f>'2001'!I397</f>
        <v>146</v>
      </c>
      <c r="J49" s="368">
        <f>'2001'!J397</f>
        <v>239455</v>
      </c>
      <c r="K49" s="369">
        <f>'2001'!K397</f>
        <v>390415</v>
      </c>
      <c r="L49" s="370">
        <f>'2001'!L397</f>
        <v>5012923</v>
      </c>
      <c r="M49" s="371">
        <f>'2001'!M397</f>
        <v>0</v>
      </c>
      <c r="N49" s="371">
        <f>'2001'!N397</f>
        <v>467636.03800000006</v>
      </c>
      <c r="O49" s="380">
        <f>'2001'!O397</f>
        <v>602562.21000000031</v>
      </c>
      <c r="P49" s="381"/>
    </row>
    <row r="50" spans="1:16" x14ac:dyDescent="0.2">
      <c r="A50" s="338"/>
      <c r="B50" s="334"/>
      <c r="C50" s="340">
        <f>C53</f>
        <v>37225</v>
      </c>
      <c r="D50" s="372">
        <f>'2001'!D398</f>
        <v>54</v>
      </c>
      <c r="E50" s="373">
        <f>'2001'!E398</f>
        <v>44</v>
      </c>
      <c r="F50" s="373">
        <f>'2001'!F398</f>
        <v>11</v>
      </c>
      <c r="G50" s="373">
        <f>'2001'!G398</f>
        <v>36</v>
      </c>
      <c r="H50" s="373">
        <f>'2001'!H398</f>
        <v>1</v>
      </c>
      <c r="I50" s="373">
        <f>'2001'!I398</f>
        <v>146</v>
      </c>
      <c r="J50" s="374">
        <f>'2001'!J398</f>
        <v>254265</v>
      </c>
      <c r="K50" s="370">
        <f>'2001'!K398</f>
        <v>425088</v>
      </c>
      <c r="L50" s="370">
        <f>'2001'!L398</f>
        <v>5374167</v>
      </c>
      <c r="M50" s="371">
        <f>'2001'!M398</f>
        <v>0</v>
      </c>
      <c r="N50" s="379"/>
      <c r="O50" s="255"/>
      <c r="P50" s="3"/>
    </row>
    <row r="51" spans="1:16" x14ac:dyDescent="0.2">
      <c r="A51" s="341"/>
      <c r="B51" s="342"/>
      <c r="C51" s="343">
        <f>C54</f>
        <v>36861</v>
      </c>
      <c r="D51" s="375">
        <f>'2001'!D399</f>
        <v>54</v>
      </c>
      <c r="E51" s="376">
        <f>'2001'!E399</f>
        <v>44</v>
      </c>
      <c r="F51" s="376">
        <f>'2001'!F399</f>
        <v>11</v>
      </c>
      <c r="G51" s="376">
        <f>'2001'!G399</f>
        <v>36</v>
      </c>
      <c r="H51" s="376">
        <f>'2001'!H399</f>
        <v>1</v>
      </c>
      <c r="I51" s="373">
        <f>'2001'!I399</f>
        <v>146</v>
      </c>
      <c r="J51" s="377">
        <f>'2001'!J399</f>
        <v>296535</v>
      </c>
      <c r="K51" s="378">
        <f>'2001'!K399</f>
        <v>569392</v>
      </c>
      <c r="L51" s="378">
        <f>'2001'!L399</f>
        <v>5246905</v>
      </c>
      <c r="M51" s="379">
        <f>'2001'!M399</f>
        <v>0</v>
      </c>
      <c r="N51" s="83"/>
      <c r="O51" s="50"/>
      <c r="P51" s="3"/>
    </row>
    <row r="52" spans="1:16" ht="18.75" customHeight="1" x14ac:dyDescent="0.2">
      <c r="A52" s="382" t="s">
        <v>26</v>
      </c>
      <c r="B52" s="383"/>
      <c r="C52" s="339">
        <f>A30</f>
        <v>37226</v>
      </c>
      <c r="D52" s="228">
        <f>'2001'!D400</f>
        <v>59</v>
      </c>
      <c r="E52" s="259">
        <f>'2001'!E400</f>
        <v>44</v>
      </c>
      <c r="F52" s="259">
        <f>'2001'!F400</f>
        <v>19</v>
      </c>
      <c r="G52" s="259">
        <f>'2001'!G400</f>
        <v>61</v>
      </c>
      <c r="H52" s="259">
        <f>'2001'!H400</f>
        <v>9</v>
      </c>
      <c r="I52" s="145">
        <f>'2001'!I400</f>
        <v>192</v>
      </c>
      <c r="J52" s="260">
        <f>'2001'!J400</f>
        <v>331902</v>
      </c>
      <c r="K52" s="256">
        <f>'2001'!K400</f>
        <v>400863</v>
      </c>
      <c r="L52" s="256">
        <f>'2001'!L400</f>
        <v>6036303</v>
      </c>
      <c r="M52" s="50">
        <f>'2001'!M400</f>
        <v>0</v>
      </c>
      <c r="N52" s="50">
        <f>'2001'!N400</f>
        <v>578952.52600000007</v>
      </c>
      <c r="O52" s="147">
        <f>'2001'!O400</f>
        <v>612393.28900000034</v>
      </c>
      <c r="P52" s="4"/>
    </row>
    <row r="53" spans="1:16" x14ac:dyDescent="0.2">
      <c r="A53" s="384" t="s">
        <v>27</v>
      </c>
      <c r="B53" s="330"/>
      <c r="C53" s="340">
        <f>C52-1</f>
        <v>37225</v>
      </c>
      <c r="D53" s="75">
        <f>'2001'!D401</f>
        <v>72</v>
      </c>
      <c r="E53" s="76">
        <f>'2001'!E401</f>
        <v>44</v>
      </c>
      <c r="F53" s="76">
        <f>'2001'!F401</f>
        <v>19</v>
      </c>
      <c r="G53" s="76">
        <f>'2001'!G401</f>
        <v>48</v>
      </c>
      <c r="H53" s="76">
        <f>'2001'!H401</f>
        <v>9</v>
      </c>
      <c r="I53" s="47">
        <f>'2001'!I401</f>
        <v>192</v>
      </c>
      <c r="J53" s="146">
        <f>'2001'!J401</f>
        <v>337424</v>
      </c>
      <c r="K53" s="77">
        <f>'2001'!K401</f>
        <v>434028</v>
      </c>
      <c r="L53" s="77">
        <f>'2001'!L401</f>
        <v>6298031</v>
      </c>
      <c r="M53" s="50">
        <f>'2001'!M401</f>
        <v>0</v>
      </c>
      <c r="N53" s="57"/>
      <c r="O53" s="371"/>
      <c r="P53" s="391"/>
    </row>
    <row r="54" spans="1:16" x14ac:dyDescent="0.2">
      <c r="A54" s="385" t="s">
        <v>28</v>
      </c>
      <c r="B54" s="386"/>
      <c r="C54" s="343">
        <f>C52-365</f>
        <v>36861</v>
      </c>
      <c r="D54" s="263">
        <f>'2001'!D402</f>
        <v>70</v>
      </c>
      <c r="E54" s="242">
        <f>'2001'!E402</f>
        <v>44</v>
      </c>
      <c r="F54" s="242">
        <f>'2001'!F402</f>
        <v>19</v>
      </c>
      <c r="G54" s="242">
        <f>'2001'!G402</f>
        <v>52</v>
      </c>
      <c r="H54" s="242">
        <f>'2001'!H402</f>
        <v>18</v>
      </c>
      <c r="I54" s="55">
        <f>'2001'!I402</f>
        <v>203</v>
      </c>
      <c r="J54" s="222">
        <f>'2001'!J402</f>
        <v>394467</v>
      </c>
      <c r="K54" s="223">
        <f>'2001'!K402</f>
        <v>580410</v>
      </c>
      <c r="L54" s="223">
        <f>'2001'!L402</f>
        <v>6180685</v>
      </c>
      <c r="M54" s="57">
        <f>'2001'!M402</f>
        <v>0</v>
      </c>
      <c r="N54" s="371"/>
      <c r="O54" s="371"/>
      <c r="P54" s="391"/>
    </row>
    <row r="55" spans="1:16" ht="18.75" customHeight="1" x14ac:dyDescent="0.2">
      <c r="A55" s="387" t="s">
        <v>134</v>
      </c>
      <c r="B55" s="388"/>
      <c r="C55" s="388"/>
      <c r="D55" s="389"/>
      <c r="E55" s="389"/>
      <c r="F55" s="389"/>
      <c r="G55" s="390"/>
      <c r="H55" s="389"/>
      <c r="I55" s="389"/>
      <c r="J55" s="390"/>
      <c r="K55" s="390"/>
      <c r="L55" s="390"/>
      <c r="M55" s="390"/>
      <c r="N55" s="371">
        <v>5779</v>
      </c>
      <c r="O55" s="371">
        <v>4998</v>
      </c>
      <c r="P55" s="391"/>
    </row>
    <row r="56" spans="1:16" ht="15" customHeight="1" thickBot="1" x14ac:dyDescent="0.25">
      <c r="A56" s="392" t="s">
        <v>34</v>
      </c>
      <c r="B56" s="348"/>
      <c r="C56" s="388"/>
      <c r="D56" s="393"/>
      <c r="E56" s="393"/>
      <c r="F56" s="393"/>
      <c r="G56" s="393"/>
      <c r="H56" s="393"/>
      <c r="I56" s="393"/>
      <c r="J56" s="393"/>
      <c r="K56" s="393"/>
      <c r="L56" s="334"/>
      <c r="M56" s="334"/>
      <c r="N56" s="394"/>
      <c r="O56" s="394"/>
      <c r="P56" s="395"/>
    </row>
    <row r="57" spans="1:16" ht="15" customHeight="1" thickTop="1" x14ac:dyDescent="0.2">
      <c r="A57" s="396" t="s">
        <v>32</v>
      </c>
      <c r="B57" s="348"/>
      <c r="C57" s="388"/>
      <c r="D57" s="393"/>
      <c r="E57" s="393"/>
      <c r="F57" s="393"/>
      <c r="G57" s="393"/>
      <c r="H57" s="393"/>
      <c r="I57" s="393"/>
      <c r="J57" s="393"/>
      <c r="K57" s="393"/>
      <c r="L57" s="334"/>
      <c r="M57" s="334"/>
      <c r="N57" s="397" t="s">
        <v>29</v>
      </c>
      <c r="O57" s="397" t="s">
        <v>30</v>
      </c>
      <c r="P57" s="359"/>
    </row>
    <row r="58" spans="1:16" ht="18.75" customHeight="1" thickBot="1" x14ac:dyDescent="0.25">
      <c r="A58" s="398" t="s">
        <v>33</v>
      </c>
      <c r="B58" s="399"/>
      <c r="C58" s="400"/>
      <c r="D58" s="401"/>
      <c r="E58" s="401"/>
      <c r="F58" s="401"/>
      <c r="G58" s="401"/>
      <c r="H58" s="402"/>
      <c r="I58" s="402"/>
      <c r="J58" s="403"/>
      <c r="K58" s="403"/>
      <c r="L58" s="404" t="s">
        <v>31</v>
      </c>
      <c r="M58" s="404"/>
      <c r="N58" s="405">
        <f>N52+N55</f>
        <v>584731.52600000007</v>
      </c>
      <c r="O58" s="405">
        <f>O52+O55</f>
        <v>617391.28900000034</v>
      </c>
      <c r="P58" s="406"/>
    </row>
    <row r="59" spans="1:16" ht="18.75" x14ac:dyDescent="0.3">
      <c r="A59" s="328">
        <f>A30+31</f>
        <v>37257</v>
      </c>
      <c r="B59" s="328"/>
      <c r="C59" s="328"/>
      <c r="D59" s="351" t="s">
        <v>0</v>
      </c>
      <c r="E59" s="352"/>
      <c r="F59" s="352"/>
      <c r="G59" s="352"/>
      <c r="H59" s="352"/>
      <c r="I59" s="352"/>
      <c r="J59" s="353" t="s">
        <v>1</v>
      </c>
      <c r="K59" s="352"/>
      <c r="L59" s="352"/>
      <c r="M59" s="352"/>
      <c r="N59" s="353" t="s">
        <v>2</v>
      </c>
      <c r="O59" s="352"/>
      <c r="P59" s="354"/>
    </row>
    <row r="60" spans="1:16" ht="18.75" customHeight="1" x14ac:dyDescent="0.2">
      <c r="A60" s="329" t="s">
        <v>3</v>
      </c>
      <c r="B60" s="330"/>
      <c r="C60" s="331"/>
      <c r="D60" s="355"/>
      <c r="E60" s="356"/>
      <c r="F60" s="356"/>
      <c r="G60" s="356"/>
      <c r="H60" s="357" t="s">
        <v>61</v>
      </c>
      <c r="I60" s="357" t="s">
        <v>63</v>
      </c>
      <c r="J60" s="358" t="s">
        <v>9</v>
      </c>
      <c r="K60" s="357" t="s">
        <v>11</v>
      </c>
      <c r="L60" s="357" t="s">
        <v>10</v>
      </c>
      <c r="M60" s="357"/>
      <c r="N60" s="358" t="s">
        <v>9</v>
      </c>
      <c r="O60" s="357" t="s">
        <v>11</v>
      </c>
      <c r="P60" s="359"/>
    </row>
    <row r="61" spans="1:16" ht="12.75" customHeight="1" x14ac:dyDescent="0.2">
      <c r="A61" s="332" t="s">
        <v>121</v>
      </c>
      <c r="B61" s="330"/>
      <c r="C61" s="331"/>
      <c r="D61" s="360" t="s">
        <v>57</v>
      </c>
      <c r="E61" s="361" t="s">
        <v>59</v>
      </c>
      <c r="F61" s="361" t="s">
        <v>58</v>
      </c>
      <c r="G61" s="361" t="s">
        <v>60</v>
      </c>
      <c r="H61" s="361" t="s">
        <v>62</v>
      </c>
      <c r="I61" s="361" t="s">
        <v>64</v>
      </c>
      <c r="J61" s="362" t="s">
        <v>18</v>
      </c>
      <c r="K61" s="363" t="s">
        <v>19</v>
      </c>
      <c r="L61" s="363" t="s">
        <v>18</v>
      </c>
      <c r="M61" s="363"/>
      <c r="N61" s="362" t="s">
        <v>21</v>
      </c>
      <c r="O61" s="363" t="s">
        <v>22</v>
      </c>
      <c r="P61" s="364"/>
    </row>
    <row r="62" spans="1:16" ht="18.75" customHeight="1" x14ac:dyDescent="0.2">
      <c r="A62" s="333" t="s">
        <v>105</v>
      </c>
      <c r="B62" s="334"/>
      <c r="C62" s="335"/>
      <c r="D62" s="45">
        <v>1</v>
      </c>
      <c r="E62" s="46">
        <v>0</v>
      </c>
      <c r="F62" s="46">
        <v>1</v>
      </c>
      <c r="G62" s="46">
        <v>0</v>
      </c>
      <c r="H62" s="46">
        <v>0</v>
      </c>
      <c r="I62" s="145">
        <f>SUM(D62:H62)</f>
        <v>2</v>
      </c>
      <c r="J62" s="48">
        <v>1197</v>
      </c>
      <c r="K62" s="48">
        <v>110</v>
      </c>
      <c r="L62" s="48">
        <v>91924</v>
      </c>
      <c r="M62" s="49"/>
      <c r="N62" s="50">
        <f t="shared" ref="N62:N70" si="5">N33+(J62/1000)</f>
        <v>18460.908000000003</v>
      </c>
      <c r="O62" s="50">
        <f t="shared" ref="O62:O70" si="6">O33+(K62/1000)</f>
        <v>1826.0060000000001</v>
      </c>
      <c r="P62" s="2"/>
    </row>
    <row r="63" spans="1:16" x14ac:dyDescent="0.2">
      <c r="A63" s="333" t="s">
        <v>135</v>
      </c>
      <c r="B63" s="334"/>
      <c r="C63" s="336"/>
      <c r="D63" s="45">
        <v>0</v>
      </c>
      <c r="E63" s="46">
        <v>0</v>
      </c>
      <c r="F63" s="46">
        <v>0</v>
      </c>
      <c r="G63" s="46">
        <v>1</v>
      </c>
      <c r="H63" s="46">
        <v>0</v>
      </c>
      <c r="I63" s="47">
        <f t="shared" ref="I63:I70" si="7">SUM(D63:H63)</f>
        <v>1</v>
      </c>
      <c r="J63" s="48">
        <v>0</v>
      </c>
      <c r="K63" s="48">
        <v>0</v>
      </c>
      <c r="L63" s="48">
        <v>0</v>
      </c>
      <c r="M63" s="52"/>
      <c r="N63" s="50">
        <f t="shared" si="5"/>
        <v>11598</v>
      </c>
      <c r="O63" s="50">
        <f t="shared" si="6"/>
        <v>982</v>
      </c>
      <c r="P63" s="3"/>
    </row>
    <row r="64" spans="1:16" x14ac:dyDescent="0.2">
      <c r="A64" s="333" t="s">
        <v>106</v>
      </c>
      <c r="B64" s="334"/>
      <c r="C64" s="335"/>
      <c r="D64" s="45">
        <v>3</v>
      </c>
      <c r="E64" s="46">
        <v>0</v>
      </c>
      <c r="F64" s="46">
        <v>2</v>
      </c>
      <c r="G64" s="46">
        <v>1</v>
      </c>
      <c r="H64" s="46">
        <v>3</v>
      </c>
      <c r="I64" s="47">
        <f t="shared" si="7"/>
        <v>9</v>
      </c>
      <c r="J64" s="48">
        <v>22487</v>
      </c>
      <c r="K64" s="48">
        <v>2031</v>
      </c>
      <c r="L64" s="48">
        <v>351175</v>
      </c>
      <c r="M64" s="52"/>
      <c r="N64" s="50">
        <f t="shared" si="5"/>
        <v>45478.782000000007</v>
      </c>
      <c r="O64" s="50">
        <f t="shared" si="6"/>
        <v>3600.2030000000013</v>
      </c>
      <c r="P64" s="3"/>
    </row>
    <row r="65" spans="1:21" x14ac:dyDescent="0.2">
      <c r="A65" s="333" t="s">
        <v>117</v>
      </c>
      <c r="B65" s="334"/>
      <c r="C65" s="335"/>
      <c r="D65" s="45">
        <v>1</v>
      </c>
      <c r="E65" s="46">
        <v>0</v>
      </c>
      <c r="F65" s="46">
        <v>0</v>
      </c>
      <c r="G65" s="46">
        <v>0</v>
      </c>
      <c r="H65" s="46">
        <v>0</v>
      </c>
      <c r="I65" s="47">
        <f t="shared" si="7"/>
        <v>1</v>
      </c>
      <c r="J65" s="48">
        <v>77</v>
      </c>
      <c r="K65" s="48">
        <v>0</v>
      </c>
      <c r="L65" s="48">
        <v>0</v>
      </c>
      <c r="M65" s="52"/>
      <c r="N65" s="50">
        <f t="shared" si="5"/>
        <v>287.87299999999999</v>
      </c>
      <c r="O65" s="50">
        <f t="shared" si="6"/>
        <v>0</v>
      </c>
      <c r="P65" s="3"/>
    </row>
    <row r="66" spans="1:21" x14ac:dyDescent="0.2">
      <c r="A66" s="333" t="s">
        <v>107</v>
      </c>
      <c r="B66" s="334"/>
      <c r="C66" s="335"/>
      <c r="D66" s="45">
        <v>4</v>
      </c>
      <c r="E66" s="46">
        <v>0</v>
      </c>
      <c r="F66" s="46">
        <v>2</v>
      </c>
      <c r="G66" s="46">
        <v>0</v>
      </c>
      <c r="H66" s="46">
        <v>6</v>
      </c>
      <c r="I66" s="47">
        <f t="shared" si="7"/>
        <v>12</v>
      </c>
      <c r="J66" s="48">
        <v>13059</v>
      </c>
      <c r="K66" s="48">
        <v>1316</v>
      </c>
      <c r="L66" s="48">
        <v>172689</v>
      </c>
      <c r="M66" s="52"/>
      <c r="N66" s="50">
        <f t="shared" si="5"/>
        <v>12048.340999999999</v>
      </c>
      <c r="O66" s="50">
        <f t="shared" si="6"/>
        <v>1013.9189999999998</v>
      </c>
      <c r="P66" s="3"/>
    </row>
    <row r="67" spans="1:21" x14ac:dyDescent="0.2">
      <c r="A67" s="333" t="s">
        <v>108</v>
      </c>
      <c r="B67" s="334"/>
      <c r="C67" s="335"/>
      <c r="D67" s="45">
        <v>1</v>
      </c>
      <c r="E67" s="46">
        <v>0</v>
      </c>
      <c r="F67" s="46">
        <v>1</v>
      </c>
      <c r="G67" s="46">
        <v>0</v>
      </c>
      <c r="H67" s="46">
        <v>0</v>
      </c>
      <c r="I67" s="47">
        <f t="shared" si="7"/>
        <v>2</v>
      </c>
      <c r="J67" s="48">
        <v>3177</v>
      </c>
      <c r="K67" s="48">
        <v>388</v>
      </c>
      <c r="L67" s="48">
        <v>77693</v>
      </c>
      <c r="M67" s="52"/>
      <c r="N67" s="50">
        <f t="shared" si="5"/>
        <v>5728.8820000000005</v>
      </c>
      <c r="O67" s="50">
        <f t="shared" si="6"/>
        <v>591.28399999999988</v>
      </c>
      <c r="P67" s="3"/>
    </row>
    <row r="68" spans="1:21" x14ac:dyDescent="0.2">
      <c r="A68" s="333" t="s">
        <v>109</v>
      </c>
      <c r="B68" s="334"/>
      <c r="C68" s="335"/>
      <c r="D68" s="45">
        <v>0</v>
      </c>
      <c r="E68" s="46">
        <v>0</v>
      </c>
      <c r="F68" s="46">
        <v>1</v>
      </c>
      <c r="G68" s="46">
        <v>1</v>
      </c>
      <c r="H68" s="46">
        <v>0</v>
      </c>
      <c r="I68" s="47">
        <f t="shared" si="7"/>
        <v>2</v>
      </c>
      <c r="J68" s="48">
        <v>0</v>
      </c>
      <c r="K68" s="48">
        <v>0</v>
      </c>
      <c r="L68" s="48">
        <v>0</v>
      </c>
      <c r="M68" s="52"/>
      <c r="N68" s="50">
        <f t="shared" si="5"/>
        <v>1518.1</v>
      </c>
      <c r="O68" s="50">
        <f t="shared" si="6"/>
        <v>10</v>
      </c>
      <c r="P68" s="3"/>
    </row>
    <row r="69" spans="1:21" x14ac:dyDescent="0.2">
      <c r="A69" s="333" t="s">
        <v>110</v>
      </c>
      <c r="B69" s="334"/>
      <c r="C69" s="335"/>
      <c r="D69" s="45">
        <v>5</v>
      </c>
      <c r="E69" s="46">
        <v>0</v>
      </c>
      <c r="F69" s="46">
        <v>1</v>
      </c>
      <c r="G69" s="46">
        <v>1</v>
      </c>
      <c r="H69" s="46">
        <v>3</v>
      </c>
      <c r="I69" s="47">
        <f t="shared" si="7"/>
        <v>10</v>
      </c>
      <c r="J69" s="48">
        <v>54512</v>
      </c>
      <c r="K69" s="48">
        <v>6987</v>
      </c>
      <c r="L69" s="48">
        <v>340453</v>
      </c>
      <c r="M69" s="52"/>
      <c r="N69" s="50">
        <f t="shared" si="5"/>
        <v>15073.051000000001</v>
      </c>
      <c r="O69" s="50">
        <f t="shared" si="6"/>
        <v>1818.499</v>
      </c>
      <c r="P69" s="3"/>
    </row>
    <row r="70" spans="1:21" x14ac:dyDescent="0.2">
      <c r="A70" s="333" t="s">
        <v>111</v>
      </c>
      <c r="B70" s="334"/>
      <c r="C70" s="337"/>
      <c r="D70" s="45">
        <v>3</v>
      </c>
      <c r="E70" s="46">
        <v>0</v>
      </c>
      <c r="F70" s="46">
        <v>0</v>
      </c>
      <c r="G70" s="46">
        <v>1</v>
      </c>
      <c r="H70" s="46">
        <v>0</v>
      </c>
      <c r="I70" s="55">
        <f t="shared" si="7"/>
        <v>4</v>
      </c>
      <c r="J70" s="48">
        <v>5271</v>
      </c>
      <c r="K70" s="56">
        <v>0</v>
      </c>
      <c r="L70" s="56">
        <v>8568</v>
      </c>
      <c r="M70" s="57"/>
      <c r="N70" s="220">
        <f t="shared" si="5"/>
        <v>1222.3310000000001</v>
      </c>
      <c r="O70" s="50">
        <f t="shared" si="6"/>
        <v>0</v>
      </c>
      <c r="P70" s="4"/>
      <c r="R70" s="315"/>
    </row>
    <row r="71" spans="1:21" ht="18.75" customHeight="1" x14ac:dyDescent="0.2">
      <c r="A71" s="338"/>
      <c r="B71" s="334"/>
      <c r="C71" s="339">
        <f>A59</f>
        <v>37257</v>
      </c>
      <c r="D71" s="365">
        <f t="shared" ref="D71:L71" si="8">SUM(D62:D70)</f>
        <v>18</v>
      </c>
      <c r="E71" s="366">
        <f t="shared" si="8"/>
        <v>0</v>
      </c>
      <c r="F71" s="366">
        <f t="shared" si="8"/>
        <v>8</v>
      </c>
      <c r="G71" s="366">
        <f t="shared" si="8"/>
        <v>5</v>
      </c>
      <c r="H71" s="366">
        <f t="shared" si="8"/>
        <v>12</v>
      </c>
      <c r="I71" s="367">
        <f t="shared" si="8"/>
        <v>43</v>
      </c>
      <c r="J71" s="368">
        <f t="shared" si="8"/>
        <v>99780</v>
      </c>
      <c r="K71" s="369">
        <f t="shared" si="8"/>
        <v>10832</v>
      </c>
      <c r="L71" s="370">
        <f t="shared" si="8"/>
        <v>1042502</v>
      </c>
      <c r="M71" s="371"/>
      <c r="N71" s="371">
        <f>SUM(N62:N70)</f>
        <v>111416.26800000003</v>
      </c>
      <c r="O71" s="380">
        <f>SUM(O62:O70)</f>
        <v>9841.9110000000019</v>
      </c>
      <c r="P71" s="381"/>
    </row>
    <row r="72" spans="1:21" x14ac:dyDescent="0.2">
      <c r="A72" s="338"/>
      <c r="B72" s="334"/>
      <c r="C72" s="340">
        <f>C82</f>
        <v>37256</v>
      </c>
      <c r="D72" s="372">
        <f t="shared" ref="D72:L72" si="9">D42</f>
        <v>17</v>
      </c>
      <c r="E72" s="373">
        <f t="shared" si="9"/>
        <v>0</v>
      </c>
      <c r="F72" s="373">
        <f t="shared" si="9"/>
        <v>8</v>
      </c>
      <c r="G72" s="373">
        <f t="shared" si="9"/>
        <v>13</v>
      </c>
      <c r="H72" s="373">
        <f t="shared" si="9"/>
        <v>8</v>
      </c>
      <c r="I72" s="373">
        <f t="shared" si="9"/>
        <v>46</v>
      </c>
      <c r="J72" s="374">
        <f>J42</f>
        <v>92447</v>
      </c>
      <c r="K72" s="370">
        <f t="shared" si="9"/>
        <v>10448</v>
      </c>
      <c r="L72" s="370">
        <f t="shared" si="9"/>
        <v>1023380</v>
      </c>
      <c r="M72" s="371"/>
      <c r="N72" s="379"/>
      <c r="O72" s="255"/>
      <c r="P72" s="3"/>
    </row>
    <row r="73" spans="1:21" x14ac:dyDescent="0.2">
      <c r="A73" s="341"/>
      <c r="B73" s="342"/>
      <c r="C73" s="343">
        <f>C83</f>
        <v>36892</v>
      </c>
      <c r="D73" s="375">
        <f>'2001'!D71</f>
        <v>18</v>
      </c>
      <c r="E73" s="376">
        <f>'2001'!E71</f>
        <v>0</v>
      </c>
      <c r="F73" s="376">
        <f>'2001'!F71</f>
        <v>9</v>
      </c>
      <c r="G73" s="376">
        <f>'2001'!G71</f>
        <v>14</v>
      </c>
      <c r="H73" s="376">
        <f>'2001'!H71</f>
        <v>17</v>
      </c>
      <c r="I73" s="373">
        <f>SUM(D73:H73)</f>
        <v>58</v>
      </c>
      <c r="J73" s="377">
        <f>'2001'!J71</f>
        <v>113626</v>
      </c>
      <c r="K73" s="378">
        <f>'2001'!K71</f>
        <v>12329</v>
      </c>
      <c r="L73" s="378">
        <f>'2001'!L71</f>
        <v>1069597</v>
      </c>
      <c r="M73" s="379"/>
      <c r="N73" s="83"/>
      <c r="O73" s="50"/>
      <c r="P73" s="3"/>
    </row>
    <row r="74" spans="1:21" ht="18.75" customHeight="1" x14ac:dyDescent="0.2">
      <c r="A74" s="344" t="s">
        <v>23</v>
      </c>
      <c r="B74" s="345"/>
      <c r="C74" s="346"/>
      <c r="D74" s="75"/>
      <c r="E74" s="76"/>
      <c r="F74" s="76"/>
      <c r="G74" s="76"/>
      <c r="H74" s="76"/>
      <c r="I74" s="145"/>
      <c r="J74" s="146"/>
      <c r="K74" s="77"/>
      <c r="L74" s="256"/>
      <c r="M74" s="50"/>
      <c r="N74" s="50"/>
      <c r="O74" s="50"/>
      <c r="P74" s="3"/>
    </row>
    <row r="75" spans="1:21" x14ac:dyDescent="0.2">
      <c r="A75" s="347" t="s">
        <v>112</v>
      </c>
      <c r="B75" s="348"/>
      <c r="C75" s="349"/>
      <c r="D75" s="45">
        <v>40</v>
      </c>
      <c r="E75" s="46">
        <v>34</v>
      </c>
      <c r="F75" s="46">
        <v>8</v>
      </c>
      <c r="G75" s="46">
        <v>36</v>
      </c>
      <c r="H75" s="46">
        <v>0</v>
      </c>
      <c r="I75" s="47">
        <f>SUM(D75:H75)</f>
        <v>118</v>
      </c>
      <c r="J75" s="230">
        <v>236957</v>
      </c>
      <c r="K75" s="82">
        <v>377153</v>
      </c>
      <c r="L75" s="82">
        <v>5116860</v>
      </c>
      <c r="M75" s="50"/>
      <c r="N75" s="50">
        <f t="shared" ref="N75:O77" si="10">N46+(J75/1000)</f>
        <v>409316.79600000003</v>
      </c>
      <c r="O75" s="50">
        <f t="shared" si="10"/>
        <v>541978.52700000035</v>
      </c>
      <c r="P75" s="3"/>
    </row>
    <row r="76" spans="1:21" x14ac:dyDescent="0.2">
      <c r="A76" s="347" t="s">
        <v>113</v>
      </c>
      <c r="B76" s="348"/>
      <c r="C76" s="349"/>
      <c r="D76" s="45">
        <v>0</v>
      </c>
      <c r="E76" s="46">
        <v>10</v>
      </c>
      <c r="F76" s="46">
        <v>2</v>
      </c>
      <c r="G76" s="46">
        <v>12</v>
      </c>
      <c r="H76" s="46">
        <v>1</v>
      </c>
      <c r="I76" s="47">
        <f>SUM(D76:H76)</f>
        <v>25</v>
      </c>
      <c r="J76" s="230">
        <v>0</v>
      </c>
      <c r="K76" s="82">
        <v>0</v>
      </c>
      <c r="L76" s="82">
        <v>0</v>
      </c>
      <c r="M76" s="50"/>
      <c r="N76" s="50">
        <f t="shared" si="10"/>
        <v>58121.293999999987</v>
      </c>
      <c r="O76" s="50">
        <f t="shared" si="10"/>
        <v>60799.001000000004</v>
      </c>
      <c r="P76" s="3"/>
    </row>
    <row r="77" spans="1:21" x14ac:dyDescent="0.2">
      <c r="A77" s="347" t="s">
        <v>116</v>
      </c>
      <c r="B77" s="348"/>
      <c r="C77" s="350"/>
      <c r="D77" s="45">
        <v>2</v>
      </c>
      <c r="E77" s="46">
        <v>0</v>
      </c>
      <c r="F77" s="46">
        <v>1</v>
      </c>
      <c r="G77" s="46">
        <v>0</v>
      </c>
      <c r="H77" s="46">
        <v>0</v>
      </c>
      <c r="I77" s="55">
        <f>SUM(D77:H77)</f>
        <v>3</v>
      </c>
      <c r="J77" s="231">
        <v>0</v>
      </c>
      <c r="K77" s="219">
        <v>0</v>
      </c>
      <c r="L77" s="219">
        <v>1683</v>
      </c>
      <c r="M77" s="147"/>
      <c r="N77" s="147">
        <f t="shared" si="10"/>
        <v>434.90499999999997</v>
      </c>
      <c r="O77" s="50">
        <f t="shared" si="10"/>
        <v>161.83500000000004</v>
      </c>
      <c r="P77" s="4"/>
    </row>
    <row r="78" spans="1:21" ht="18.75" customHeight="1" x14ac:dyDescent="0.2">
      <c r="A78" s="338"/>
      <c r="B78" s="334"/>
      <c r="C78" s="339">
        <f>A59</f>
        <v>37257</v>
      </c>
      <c r="D78" s="365">
        <f t="shared" ref="D78:L78" si="11">SUM(D75:D77)</f>
        <v>42</v>
      </c>
      <c r="E78" s="366">
        <f t="shared" si="11"/>
        <v>44</v>
      </c>
      <c r="F78" s="366">
        <f t="shared" si="11"/>
        <v>11</v>
      </c>
      <c r="G78" s="366">
        <f t="shared" si="11"/>
        <v>48</v>
      </c>
      <c r="H78" s="366">
        <f t="shared" si="11"/>
        <v>1</v>
      </c>
      <c r="I78" s="367">
        <f t="shared" si="11"/>
        <v>146</v>
      </c>
      <c r="J78" s="368">
        <f t="shared" si="11"/>
        <v>236957</v>
      </c>
      <c r="K78" s="369">
        <f t="shared" si="11"/>
        <v>377153</v>
      </c>
      <c r="L78" s="370">
        <f t="shared" si="11"/>
        <v>5118543</v>
      </c>
      <c r="M78" s="371"/>
      <c r="N78" s="371">
        <f>SUM(N75:N77)</f>
        <v>467872.99500000005</v>
      </c>
      <c r="O78" s="380">
        <f>SUM(O75:O77)</f>
        <v>602939.36300000036</v>
      </c>
      <c r="P78" s="381"/>
      <c r="R78" s="316"/>
      <c r="S78" s="317"/>
      <c r="T78" s="317"/>
      <c r="U78" s="318"/>
    </row>
    <row r="79" spans="1:21" x14ac:dyDescent="0.2">
      <c r="A79" s="338"/>
      <c r="B79" s="334"/>
      <c r="C79" s="340">
        <f>C82</f>
        <v>37256</v>
      </c>
      <c r="D79" s="372">
        <f t="shared" ref="D79:L79" si="12">D49</f>
        <v>42</v>
      </c>
      <c r="E79" s="373">
        <f t="shared" si="12"/>
        <v>44</v>
      </c>
      <c r="F79" s="373">
        <f t="shared" si="12"/>
        <v>11</v>
      </c>
      <c r="G79" s="373">
        <f t="shared" si="12"/>
        <v>48</v>
      </c>
      <c r="H79" s="373">
        <f t="shared" si="12"/>
        <v>1</v>
      </c>
      <c r="I79" s="373">
        <f t="shared" si="12"/>
        <v>146</v>
      </c>
      <c r="J79" s="374">
        <f t="shared" si="12"/>
        <v>239455</v>
      </c>
      <c r="K79" s="370">
        <f t="shared" si="12"/>
        <v>390415</v>
      </c>
      <c r="L79" s="370">
        <f t="shared" si="12"/>
        <v>5012923</v>
      </c>
      <c r="M79" s="371"/>
      <c r="N79" s="379"/>
      <c r="O79" s="255"/>
      <c r="P79" s="3"/>
      <c r="R79" s="319"/>
      <c r="U79" s="320"/>
    </row>
    <row r="80" spans="1:21" x14ac:dyDescent="0.2">
      <c r="A80" s="341"/>
      <c r="B80" s="342"/>
      <c r="C80" s="343">
        <f>C83</f>
        <v>36892</v>
      </c>
      <c r="D80" s="375">
        <f>'2001'!D78</f>
        <v>54</v>
      </c>
      <c r="E80" s="376">
        <f>'2001'!E78</f>
        <v>45</v>
      </c>
      <c r="F80" s="376">
        <f>'2001'!F78</f>
        <v>8</v>
      </c>
      <c r="G80" s="376">
        <f>'2001'!G78</f>
        <v>38</v>
      </c>
      <c r="H80" s="376">
        <f>'2001'!H78</f>
        <v>1</v>
      </c>
      <c r="I80" s="373">
        <f>SUM(D80:H80)</f>
        <v>146</v>
      </c>
      <c r="J80" s="377">
        <f>'2001'!J78</f>
        <v>313193</v>
      </c>
      <c r="K80" s="378">
        <f>'2001'!K78</f>
        <v>503102</v>
      </c>
      <c r="L80" s="378">
        <f>'2001'!L78</f>
        <v>5270242</v>
      </c>
      <c r="M80" s="379"/>
      <c r="N80" s="83"/>
      <c r="O80" s="50"/>
      <c r="P80" s="3"/>
      <c r="R80" s="319"/>
      <c r="U80" s="320"/>
    </row>
    <row r="81" spans="1:21" ht="18.75" customHeight="1" x14ac:dyDescent="0.2">
      <c r="A81" s="382" t="s">
        <v>26</v>
      </c>
      <c r="B81" s="383"/>
      <c r="C81" s="339">
        <f>A59</f>
        <v>37257</v>
      </c>
      <c r="D81" s="228">
        <f t="shared" ref="D81:L81" si="13">D71+D78</f>
        <v>60</v>
      </c>
      <c r="E81" s="259">
        <f t="shared" si="13"/>
        <v>44</v>
      </c>
      <c r="F81" s="259">
        <f t="shared" si="13"/>
        <v>19</v>
      </c>
      <c r="G81" s="259">
        <f t="shared" si="13"/>
        <v>53</v>
      </c>
      <c r="H81" s="259">
        <f t="shared" si="13"/>
        <v>13</v>
      </c>
      <c r="I81" s="145">
        <f t="shared" si="13"/>
        <v>189</v>
      </c>
      <c r="J81" s="260">
        <f t="shared" si="13"/>
        <v>336737</v>
      </c>
      <c r="K81" s="256">
        <f t="shared" si="13"/>
        <v>387985</v>
      </c>
      <c r="L81" s="256">
        <f t="shared" si="13"/>
        <v>6161045</v>
      </c>
      <c r="M81" s="50"/>
      <c r="N81" s="50">
        <f>N71+N78</f>
        <v>579289.26300000004</v>
      </c>
      <c r="O81" s="147">
        <f>O71+O78</f>
        <v>612781.27400000033</v>
      </c>
      <c r="P81" s="4"/>
      <c r="R81" s="319"/>
      <c r="U81" s="320"/>
    </row>
    <row r="82" spans="1:21" x14ac:dyDescent="0.2">
      <c r="A82" s="384" t="s">
        <v>27</v>
      </c>
      <c r="B82" s="330"/>
      <c r="C82" s="340">
        <f>C81-1</f>
        <v>37256</v>
      </c>
      <c r="D82" s="75">
        <f t="shared" ref="D82:L82" si="14">D72+D79</f>
        <v>59</v>
      </c>
      <c r="E82" s="76">
        <f t="shared" si="14"/>
        <v>44</v>
      </c>
      <c r="F82" s="76">
        <f t="shared" si="14"/>
        <v>19</v>
      </c>
      <c r="G82" s="76">
        <f t="shared" si="14"/>
        <v>61</v>
      </c>
      <c r="H82" s="76">
        <f t="shared" si="14"/>
        <v>9</v>
      </c>
      <c r="I82" s="47">
        <f t="shared" si="14"/>
        <v>192</v>
      </c>
      <c r="J82" s="146">
        <f>J72+J79</f>
        <v>331902</v>
      </c>
      <c r="K82" s="77">
        <f t="shared" si="14"/>
        <v>400863</v>
      </c>
      <c r="L82" s="77">
        <f t="shared" si="14"/>
        <v>6036303</v>
      </c>
      <c r="M82" s="50"/>
      <c r="N82" s="57"/>
      <c r="O82" s="371"/>
      <c r="P82" s="391"/>
      <c r="R82" s="319"/>
      <c r="U82" s="320"/>
    </row>
    <row r="83" spans="1:21" x14ac:dyDescent="0.2">
      <c r="A83" s="385"/>
      <c r="B83" s="386"/>
      <c r="C83" s="343">
        <f>C81-365</f>
        <v>36892</v>
      </c>
      <c r="D83" s="263">
        <f t="shared" ref="D83:L83" si="15">D73+D80</f>
        <v>72</v>
      </c>
      <c r="E83" s="242">
        <f t="shared" si="15"/>
        <v>45</v>
      </c>
      <c r="F83" s="242">
        <f t="shared" si="15"/>
        <v>17</v>
      </c>
      <c r="G83" s="242">
        <f t="shared" si="15"/>
        <v>52</v>
      </c>
      <c r="H83" s="242">
        <f t="shared" si="15"/>
        <v>18</v>
      </c>
      <c r="I83" s="55">
        <f t="shared" si="15"/>
        <v>204</v>
      </c>
      <c r="J83" s="222">
        <f t="shared" si="15"/>
        <v>426819</v>
      </c>
      <c r="K83" s="223">
        <f t="shared" si="15"/>
        <v>515431</v>
      </c>
      <c r="L83" s="223">
        <f t="shared" si="15"/>
        <v>6339839</v>
      </c>
      <c r="M83" s="57"/>
      <c r="N83" s="371"/>
      <c r="O83" s="371"/>
      <c r="P83" s="391"/>
      <c r="R83" s="319"/>
      <c r="U83" s="320"/>
    </row>
    <row r="84" spans="1:21" ht="18.75" customHeight="1" x14ac:dyDescent="0.2">
      <c r="A84" s="387" t="s">
        <v>136</v>
      </c>
      <c r="B84" s="388"/>
      <c r="C84" s="388"/>
      <c r="D84" s="389"/>
      <c r="E84" s="389"/>
      <c r="F84" s="389"/>
      <c r="G84" s="390"/>
      <c r="H84" s="389"/>
      <c r="I84" s="389"/>
      <c r="J84" s="390"/>
      <c r="K84" s="390"/>
      <c r="L84" s="390"/>
      <c r="M84" s="390"/>
      <c r="N84" s="371">
        <f>N55</f>
        <v>5779</v>
      </c>
      <c r="O84" s="371">
        <f>O55</f>
        <v>4998</v>
      </c>
      <c r="P84" s="391"/>
      <c r="R84" s="319"/>
      <c r="U84" s="320"/>
    </row>
    <row r="85" spans="1:21" ht="13.5" thickBot="1" x14ac:dyDescent="0.25">
      <c r="A85" s="392" t="s">
        <v>34</v>
      </c>
      <c r="B85" s="348"/>
      <c r="C85" s="388"/>
      <c r="D85" s="393"/>
      <c r="E85" s="393"/>
      <c r="F85" s="393"/>
      <c r="G85" s="393"/>
      <c r="H85" s="393"/>
      <c r="I85" s="393"/>
      <c r="J85" s="393"/>
      <c r="K85" s="393"/>
      <c r="L85" s="334"/>
      <c r="M85" s="334"/>
      <c r="N85" s="394"/>
      <c r="O85" s="394"/>
      <c r="P85" s="395"/>
      <c r="R85" s="319"/>
      <c r="U85" s="320"/>
    </row>
    <row r="86" spans="1:21" ht="13.5" thickTop="1" x14ac:dyDescent="0.2">
      <c r="A86" s="396" t="s">
        <v>32</v>
      </c>
      <c r="B86" s="348"/>
      <c r="C86" s="388"/>
      <c r="D86" s="393"/>
      <c r="E86" s="393"/>
      <c r="F86" s="393"/>
      <c r="G86" s="393"/>
      <c r="H86" s="393"/>
      <c r="I86" s="393"/>
      <c r="J86" s="393"/>
      <c r="K86" s="393"/>
      <c r="L86" s="334"/>
      <c r="M86" s="334"/>
      <c r="N86" s="397" t="s">
        <v>29</v>
      </c>
      <c r="O86" s="397" t="s">
        <v>30</v>
      </c>
      <c r="P86" s="359"/>
      <c r="R86" s="319"/>
      <c r="U86" s="320"/>
    </row>
    <row r="87" spans="1:21" ht="18.75" customHeight="1" thickBot="1" x14ac:dyDescent="0.25">
      <c r="A87" s="398" t="s">
        <v>33</v>
      </c>
      <c r="B87" s="399"/>
      <c r="C87" s="400"/>
      <c r="D87" s="401"/>
      <c r="E87" s="401"/>
      <c r="F87" s="401"/>
      <c r="G87" s="401"/>
      <c r="H87" s="402"/>
      <c r="I87" s="402"/>
      <c r="J87" s="403"/>
      <c r="K87" s="403"/>
      <c r="L87" s="404" t="s">
        <v>31</v>
      </c>
      <c r="M87" s="404"/>
      <c r="N87" s="405">
        <f>N81+N84</f>
        <v>585068.26300000004</v>
      </c>
      <c r="O87" s="405">
        <f>O81+O84</f>
        <v>617779.27400000033</v>
      </c>
      <c r="P87" s="406"/>
      <c r="R87" s="319"/>
      <c r="U87" s="320"/>
    </row>
    <row r="88" spans="1:21" ht="18.75" x14ac:dyDescent="0.3">
      <c r="A88" s="328">
        <f>A59+31</f>
        <v>37288</v>
      </c>
      <c r="B88" s="328"/>
      <c r="C88" s="328"/>
      <c r="D88" s="351" t="s">
        <v>0</v>
      </c>
      <c r="E88" s="352"/>
      <c r="F88" s="352"/>
      <c r="G88" s="352"/>
      <c r="H88" s="352"/>
      <c r="I88" s="352"/>
      <c r="J88" s="353" t="s">
        <v>1</v>
      </c>
      <c r="K88" s="352"/>
      <c r="L88" s="352"/>
      <c r="M88" s="352"/>
      <c r="N88" s="353" t="s">
        <v>2</v>
      </c>
      <c r="O88" s="352"/>
      <c r="P88" s="354"/>
      <c r="R88" s="319">
        <v>7249</v>
      </c>
      <c r="U88" s="320"/>
    </row>
    <row r="89" spans="1:21" ht="18.75" customHeight="1" x14ac:dyDescent="0.2">
      <c r="A89" s="329" t="s">
        <v>3</v>
      </c>
      <c r="B89" s="330"/>
      <c r="C89" s="331"/>
      <c r="D89" s="355"/>
      <c r="E89" s="356"/>
      <c r="F89" s="356"/>
      <c r="G89" s="356"/>
      <c r="H89" s="357" t="s">
        <v>61</v>
      </c>
      <c r="I89" s="357" t="s">
        <v>63</v>
      </c>
      <c r="J89" s="358" t="s">
        <v>9</v>
      </c>
      <c r="K89" s="357" t="s">
        <v>11</v>
      </c>
      <c r="L89" s="357" t="s">
        <v>10</v>
      </c>
      <c r="M89" s="357"/>
      <c r="N89" s="358" t="s">
        <v>9</v>
      </c>
      <c r="O89" s="357" t="s">
        <v>11</v>
      </c>
      <c r="P89" s="359"/>
      <c r="R89" s="319">
        <v>8293</v>
      </c>
      <c r="U89" s="320"/>
    </row>
    <row r="90" spans="1:21" x14ac:dyDescent="0.2">
      <c r="A90" s="332" t="s">
        <v>121</v>
      </c>
      <c r="B90" s="330"/>
      <c r="C90" s="331"/>
      <c r="D90" s="360" t="s">
        <v>57</v>
      </c>
      <c r="E90" s="361" t="s">
        <v>59</v>
      </c>
      <c r="F90" s="361" t="s">
        <v>58</v>
      </c>
      <c r="G90" s="361" t="s">
        <v>60</v>
      </c>
      <c r="H90" s="361" t="s">
        <v>62</v>
      </c>
      <c r="I90" s="361" t="s">
        <v>64</v>
      </c>
      <c r="J90" s="362" t="s">
        <v>18</v>
      </c>
      <c r="K90" s="363" t="s">
        <v>19</v>
      </c>
      <c r="L90" s="363" t="s">
        <v>18</v>
      </c>
      <c r="M90" s="363"/>
      <c r="N90" s="362" t="s">
        <v>21</v>
      </c>
      <c r="O90" s="363" t="s">
        <v>22</v>
      </c>
      <c r="P90" s="364"/>
      <c r="R90" s="319">
        <v>12746</v>
      </c>
      <c r="U90" s="320"/>
    </row>
    <row r="91" spans="1:21" ht="18.75" customHeight="1" x14ac:dyDescent="0.2">
      <c r="A91" s="333" t="s">
        <v>105</v>
      </c>
      <c r="B91" s="334"/>
      <c r="C91" s="335"/>
      <c r="D91" s="45">
        <v>1</v>
      </c>
      <c r="E91" s="46">
        <v>0</v>
      </c>
      <c r="F91" s="46">
        <v>1</v>
      </c>
      <c r="G91" s="46">
        <v>0</v>
      </c>
      <c r="H91" s="46">
        <v>0</v>
      </c>
      <c r="I91" s="145">
        <f t="shared" ref="I91:I99" si="16">SUM(D91:H91)</f>
        <v>2</v>
      </c>
      <c r="J91" s="48">
        <v>1079</v>
      </c>
      <c r="K91" s="48">
        <v>99</v>
      </c>
      <c r="L91" s="48">
        <v>81947</v>
      </c>
      <c r="M91" s="49"/>
      <c r="N91" s="50">
        <f t="shared" ref="N91:N99" si="17">N62+(J91/1000)</f>
        <v>18461.987000000005</v>
      </c>
      <c r="O91" s="50">
        <f t="shared" ref="O91:O99" si="18">O62+(K91/1000)</f>
        <v>1826.105</v>
      </c>
      <c r="P91" s="2"/>
      <c r="R91" s="319">
        <v>6569</v>
      </c>
      <c r="U91" s="320"/>
    </row>
    <row r="92" spans="1:21" x14ac:dyDescent="0.2">
      <c r="A92" s="333" t="s">
        <v>135</v>
      </c>
      <c r="B92" s="334"/>
      <c r="C92" s="336"/>
      <c r="D92" s="45">
        <v>0</v>
      </c>
      <c r="E92" s="46">
        <v>0</v>
      </c>
      <c r="F92" s="46">
        <v>0</v>
      </c>
      <c r="G92" s="46">
        <v>1</v>
      </c>
      <c r="H92" s="46">
        <v>0</v>
      </c>
      <c r="I92" s="47">
        <f t="shared" si="16"/>
        <v>1</v>
      </c>
      <c r="J92" s="48">
        <v>0</v>
      </c>
      <c r="K92" s="48">
        <v>0</v>
      </c>
      <c r="L92" s="48">
        <v>0</v>
      </c>
      <c r="M92" s="52"/>
      <c r="N92" s="50">
        <f t="shared" si="17"/>
        <v>11598</v>
      </c>
      <c r="O92" s="50">
        <f t="shared" si="18"/>
        <v>982</v>
      </c>
      <c r="P92" s="3"/>
      <c r="R92" s="319">
        <v>4488</v>
      </c>
      <c r="U92" s="320"/>
    </row>
    <row r="93" spans="1:21" x14ac:dyDescent="0.2">
      <c r="A93" s="333" t="s">
        <v>106</v>
      </c>
      <c r="B93" s="334"/>
      <c r="C93" s="335"/>
      <c r="D93" s="45">
        <v>3</v>
      </c>
      <c r="E93" s="46">
        <v>0</v>
      </c>
      <c r="F93" s="46">
        <v>2</v>
      </c>
      <c r="G93" s="46">
        <v>1</v>
      </c>
      <c r="H93" s="46">
        <v>3</v>
      </c>
      <c r="I93" s="47">
        <f t="shared" si="16"/>
        <v>9</v>
      </c>
      <c r="J93" s="48">
        <v>23254</v>
      </c>
      <c r="K93" s="48">
        <v>2084</v>
      </c>
      <c r="L93" s="48">
        <v>324465</v>
      </c>
      <c r="M93" s="52"/>
      <c r="N93" s="50">
        <f t="shared" si="17"/>
        <v>45502.036000000007</v>
      </c>
      <c r="O93" s="50">
        <f t="shared" si="18"/>
        <v>3602.2870000000012</v>
      </c>
      <c r="P93" s="3"/>
      <c r="R93" s="319">
        <v>11488</v>
      </c>
      <c r="U93" s="320"/>
    </row>
    <row r="94" spans="1:21" x14ac:dyDescent="0.2">
      <c r="A94" s="333" t="s">
        <v>117</v>
      </c>
      <c r="B94" s="334"/>
      <c r="C94" s="335"/>
      <c r="D94" s="45">
        <v>1</v>
      </c>
      <c r="E94" s="46">
        <v>0</v>
      </c>
      <c r="F94" s="46">
        <v>0</v>
      </c>
      <c r="G94" s="46">
        <v>0</v>
      </c>
      <c r="H94" s="46">
        <v>0</v>
      </c>
      <c r="I94" s="47">
        <f t="shared" si="16"/>
        <v>1</v>
      </c>
      <c r="J94" s="48">
        <v>70</v>
      </c>
      <c r="K94" s="48">
        <v>0</v>
      </c>
      <c r="L94" s="48">
        <v>0</v>
      </c>
      <c r="M94" s="52"/>
      <c r="N94" s="50">
        <f t="shared" si="17"/>
        <v>287.94299999999998</v>
      </c>
      <c r="O94" s="50">
        <f t="shared" si="18"/>
        <v>0</v>
      </c>
      <c r="P94" s="3"/>
      <c r="R94" s="319">
        <v>1970</v>
      </c>
      <c r="U94" s="320"/>
    </row>
    <row r="95" spans="1:21" x14ac:dyDescent="0.2">
      <c r="A95" s="333" t="s">
        <v>107</v>
      </c>
      <c r="B95" s="334"/>
      <c r="C95" s="335"/>
      <c r="D95" s="45">
        <v>4</v>
      </c>
      <c r="E95" s="46">
        <v>0</v>
      </c>
      <c r="F95" s="46">
        <v>2</v>
      </c>
      <c r="G95" s="46">
        <v>0</v>
      </c>
      <c r="H95" s="46">
        <v>6</v>
      </c>
      <c r="I95" s="47">
        <f t="shared" si="16"/>
        <v>12</v>
      </c>
      <c r="J95" s="48">
        <v>13723</v>
      </c>
      <c r="K95" s="48">
        <v>1447</v>
      </c>
      <c r="L95" s="48">
        <v>162582</v>
      </c>
      <c r="M95" s="52"/>
      <c r="N95" s="50">
        <f t="shared" si="17"/>
        <v>12062.063999999998</v>
      </c>
      <c r="O95" s="50">
        <f t="shared" si="18"/>
        <v>1015.3659999999998</v>
      </c>
      <c r="P95" s="3"/>
      <c r="R95" s="319">
        <v>2061</v>
      </c>
      <c r="U95" s="320"/>
    </row>
    <row r="96" spans="1:21" x14ac:dyDescent="0.2">
      <c r="A96" s="333" t="s">
        <v>108</v>
      </c>
      <c r="B96" s="334"/>
      <c r="C96" s="335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16"/>
        <v>2</v>
      </c>
      <c r="J96" s="48">
        <v>2876</v>
      </c>
      <c r="K96" s="48">
        <v>351</v>
      </c>
      <c r="L96" s="48">
        <v>70564</v>
      </c>
      <c r="M96" s="52"/>
      <c r="N96" s="50">
        <f t="shared" si="17"/>
        <v>5731.7580000000007</v>
      </c>
      <c r="O96" s="50">
        <f t="shared" si="18"/>
        <v>591.63499999999988</v>
      </c>
      <c r="P96" s="3"/>
      <c r="R96" s="319">
        <v>24837</v>
      </c>
      <c r="U96" s="320"/>
    </row>
    <row r="97" spans="1:21" x14ac:dyDescent="0.2">
      <c r="A97" s="333" t="s">
        <v>109</v>
      </c>
      <c r="B97" s="334"/>
      <c r="C97" s="335"/>
      <c r="D97" s="45">
        <v>0</v>
      </c>
      <c r="E97" s="46">
        <v>0</v>
      </c>
      <c r="F97" s="46">
        <v>1</v>
      </c>
      <c r="G97" s="46">
        <v>1</v>
      </c>
      <c r="H97" s="46">
        <v>0</v>
      </c>
      <c r="I97" s="47">
        <f t="shared" si="16"/>
        <v>2</v>
      </c>
      <c r="J97" s="48">
        <v>0</v>
      </c>
      <c r="K97" s="48">
        <v>0</v>
      </c>
      <c r="L97" s="48">
        <v>0</v>
      </c>
      <c r="M97" s="52"/>
      <c r="N97" s="50">
        <f t="shared" si="17"/>
        <v>1518.1</v>
      </c>
      <c r="O97" s="50">
        <f t="shared" si="18"/>
        <v>10</v>
      </c>
      <c r="P97" s="3"/>
      <c r="R97" s="319">
        <v>3929</v>
      </c>
      <c r="U97" s="320"/>
    </row>
    <row r="98" spans="1:21" x14ac:dyDescent="0.2">
      <c r="A98" s="333" t="s">
        <v>110</v>
      </c>
      <c r="B98" s="334"/>
      <c r="C98" s="335"/>
      <c r="D98" s="45">
        <v>6</v>
      </c>
      <c r="E98" s="46">
        <v>0</v>
      </c>
      <c r="F98" s="46">
        <v>1</v>
      </c>
      <c r="G98" s="46">
        <v>3</v>
      </c>
      <c r="H98" s="46">
        <v>0</v>
      </c>
      <c r="I98" s="47">
        <f t="shared" si="16"/>
        <v>10</v>
      </c>
      <c r="J98" s="48">
        <v>51447</v>
      </c>
      <c r="K98" s="48">
        <v>6570</v>
      </c>
      <c r="L98" s="48">
        <v>333360</v>
      </c>
      <c r="M98" s="52"/>
      <c r="N98" s="50">
        <f t="shared" si="17"/>
        <v>15124.498000000001</v>
      </c>
      <c r="O98" s="50">
        <f t="shared" si="18"/>
        <v>1825.069</v>
      </c>
      <c r="P98" s="3"/>
      <c r="R98" s="319">
        <v>1596</v>
      </c>
      <c r="U98" s="320"/>
    </row>
    <row r="99" spans="1:21" x14ac:dyDescent="0.2">
      <c r="A99" s="333" t="s">
        <v>111</v>
      </c>
      <c r="B99" s="334"/>
      <c r="C99" s="337"/>
      <c r="D99" s="45">
        <v>3</v>
      </c>
      <c r="E99" s="46">
        <v>0</v>
      </c>
      <c r="F99" s="46">
        <v>0</v>
      </c>
      <c r="G99" s="46">
        <v>1</v>
      </c>
      <c r="H99" s="46">
        <v>0</v>
      </c>
      <c r="I99" s="55">
        <f t="shared" si="16"/>
        <v>4</v>
      </c>
      <c r="J99" s="48">
        <v>3583</v>
      </c>
      <c r="K99" s="56">
        <v>0</v>
      </c>
      <c r="L99" s="56">
        <v>7761</v>
      </c>
      <c r="M99" s="57"/>
      <c r="N99" s="220">
        <f t="shared" si="17"/>
        <v>1225.9140000000002</v>
      </c>
      <c r="O99" s="50">
        <f t="shared" si="18"/>
        <v>0</v>
      </c>
      <c r="P99" s="4"/>
      <c r="R99" s="319">
        <v>5445</v>
      </c>
      <c r="U99" s="320"/>
    </row>
    <row r="100" spans="1:21" ht="18.75" customHeight="1" x14ac:dyDescent="0.2">
      <c r="A100" s="338"/>
      <c r="B100" s="334"/>
      <c r="C100" s="339">
        <f>A88</f>
        <v>37288</v>
      </c>
      <c r="D100" s="365">
        <f t="shared" ref="D100:L100" si="19">SUM(D91:D99)</f>
        <v>19</v>
      </c>
      <c r="E100" s="366">
        <f t="shared" si="19"/>
        <v>0</v>
      </c>
      <c r="F100" s="366">
        <f t="shared" si="19"/>
        <v>8</v>
      </c>
      <c r="G100" s="366">
        <f t="shared" si="19"/>
        <v>7</v>
      </c>
      <c r="H100" s="366">
        <f t="shared" si="19"/>
        <v>9</v>
      </c>
      <c r="I100" s="367">
        <f t="shared" si="19"/>
        <v>43</v>
      </c>
      <c r="J100" s="368">
        <f t="shared" si="19"/>
        <v>96032</v>
      </c>
      <c r="K100" s="369">
        <f t="shared" si="19"/>
        <v>10551</v>
      </c>
      <c r="L100" s="370">
        <f t="shared" si="19"/>
        <v>980679</v>
      </c>
      <c r="M100" s="371"/>
      <c r="N100" s="371">
        <f>SUM(N91:N99)</f>
        <v>111512.30000000003</v>
      </c>
      <c r="O100" s="380">
        <f>SUM(O91:O99)</f>
        <v>9852.4620000000014</v>
      </c>
      <c r="P100" s="381"/>
      <c r="R100" s="319">
        <v>6838</v>
      </c>
      <c r="U100" s="320"/>
    </row>
    <row r="101" spans="1:21" x14ac:dyDescent="0.2">
      <c r="A101" s="338"/>
      <c r="B101" s="334" t="s">
        <v>27</v>
      </c>
      <c r="C101" s="340">
        <f>C111</f>
        <v>37287</v>
      </c>
      <c r="D101" s="372">
        <f t="shared" ref="D101:L101" si="20">D71</f>
        <v>18</v>
      </c>
      <c r="E101" s="373">
        <f t="shared" si="20"/>
        <v>0</v>
      </c>
      <c r="F101" s="373">
        <f t="shared" si="20"/>
        <v>8</v>
      </c>
      <c r="G101" s="373">
        <f t="shared" si="20"/>
        <v>5</v>
      </c>
      <c r="H101" s="373">
        <f t="shared" si="20"/>
        <v>12</v>
      </c>
      <c r="I101" s="373">
        <f t="shared" si="20"/>
        <v>43</v>
      </c>
      <c r="J101" s="374">
        <f t="shared" si="20"/>
        <v>99780</v>
      </c>
      <c r="K101" s="370">
        <f t="shared" si="20"/>
        <v>10832</v>
      </c>
      <c r="L101" s="370">
        <f t="shared" si="20"/>
        <v>1042502</v>
      </c>
      <c r="M101" s="371"/>
      <c r="N101" s="379"/>
      <c r="O101" s="255"/>
      <c r="P101" s="3"/>
      <c r="R101" s="319">
        <v>6729</v>
      </c>
      <c r="U101" s="320"/>
    </row>
    <row r="102" spans="1:21" x14ac:dyDescent="0.2">
      <c r="A102" s="341"/>
      <c r="B102" s="342"/>
      <c r="C102" s="343">
        <f>C112</f>
        <v>36923</v>
      </c>
      <c r="D102" s="375">
        <f>'2001'!D100</f>
        <v>19</v>
      </c>
      <c r="E102" s="376">
        <f>'2001'!E100</f>
        <v>0</v>
      </c>
      <c r="F102" s="376">
        <f>'2001'!F100</f>
        <v>9</v>
      </c>
      <c r="G102" s="376">
        <f>'2001'!G100</f>
        <v>13</v>
      </c>
      <c r="H102" s="376">
        <f>'2001'!H100</f>
        <v>17</v>
      </c>
      <c r="I102" s="373">
        <f>SUM(D102:H102)</f>
        <v>58</v>
      </c>
      <c r="J102" s="377">
        <f>'2001'!J100</f>
        <v>92230</v>
      </c>
      <c r="K102" s="378">
        <f>'2001'!K100</f>
        <v>10049</v>
      </c>
      <c r="L102" s="378">
        <f>'2001'!L100</f>
        <v>940167</v>
      </c>
      <c r="M102" s="379"/>
      <c r="N102" s="83"/>
      <c r="O102" s="50"/>
      <c r="P102" s="3"/>
      <c r="R102" s="319">
        <v>19191</v>
      </c>
      <c r="U102" s="320"/>
    </row>
    <row r="103" spans="1:21" ht="18.75" customHeight="1" x14ac:dyDescent="0.2">
      <c r="A103" s="344" t="s">
        <v>23</v>
      </c>
      <c r="B103" s="345"/>
      <c r="C103" s="346"/>
      <c r="D103" s="75"/>
      <c r="E103" s="76"/>
      <c r="F103" s="76"/>
      <c r="G103" s="76"/>
      <c r="H103" s="76"/>
      <c r="I103" s="145"/>
      <c r="J103" s="146"/>
      <c r="K103" s="77"/>
      <c r="L103" s="256"/>
      <c r="M103" s="50"/>
      <c r="N103" s="50"/>
      <c r="O103" s="50"/>
      <c r="P103" s="3"/>
      <c r="R103" s="319">
        <v>8747</v>
      </c>
      <c r="U103" s="320"/>
    </row>
    <row r="104" spans="1:21" x14ac:dyDescent="0.2">
      <c r="A104" s="347" t="s">
        <v>112</v>
      </c>
      <c r="B104" s="348"/>
      <c r="C104" s="349"/>
      <c r="D104" s="45">
        <v>40</v>
      </c>
      <c r="E104" s="46">
        <v>34</v>
      </c>
      <c r="F104" s="46">
        <v>8</v>
      </c>
      <c r="G104" s="46">
        <v>37</v>
      </c>
      <c r="H104" s="46">
        <v>0</v>
      </c>
      <c r="I104" s="47">
        <f>SUM(D104:H104)</f>
        <v>119</v>
      </c>
      <c r="J104" s="230">
        <v>221553</v>
      </c>
      <c r="K104" s="82">
        <v>279804</v>
      </c>
      <c r="L104" s="82">
        <v>4355176</v>
      </c>
      <c r="M104" s="50"/>
      <c r="N104" s="50">
        <f t="shared" ref="N104:O106" si="21">N75+(J104/1000)</f>
        <v>409538.34900000005</v>
      </c>
      <c r="O104" s="50">
        <f t="shared" si="21"/>
        <v>542258.33100000035</v>
      </c>
      <c r="P104" s="3"/>
      <c r="R104" s="319">
        <v>5441</v>
      </c>
      <c r="U104" s="320"/>
    </row>
    <row r="105" spans="1:21" x14ac:dyDescent="0.2">
      <c r="A105" s="347" t="s">
        <v>113</v>
      </c>
      <c r="B105" s="348"/>
      <c r="C105" s="349"/>
      <c r="D105" s="45">
        <v>0</v>
      </c>
      <c r="E105" s="46">
        <v>10</v>
      </c>
      <c r="F105" s="46">
        <v>2</v>
      </c>
      <c r="G105" s="46">
        <v>12</v>
      </c>
      <c r="H105" s="46">
        <v>1</v>
      </c>
      <c r="I105" s="47">
        <f>SUM(D105:H105)</f>
        <v>25</v>
      </c>
      <c r="J105" s="230">
        <v>0</v>
      </c>
      <c r="K105" s="82">
        <v>0</v>
      </c>
      <c r="L105" s="82">
        <v>0</v>
      </c>
      <c r="M105" s="50"/>
      <c r="N105" s="50">
        <f t="shared" si="21"/>
        <v>58121.293999999987</v>
      </c>
      <c r="O105" s="50">
        <f t="shared" si="21"/>
        <v>60799.001000000004</v>
      </c>
      <c r="P105" s="3"/>
      <c r="R105" s="319">
        <v>6654</v>
      </c>
      <c r="U105" s="320"/>
    </row>
    <row r="106" spans="1:21" x14ac:dyDescent="0.2">
      <c r="A106" s="347" t="s">
        <v>116</v>
      </c>
      <c r="B106" s="348"/>
      <c r="C106" s="350"/>
      <c r="D106" s="45">
        <v>2</v>
      </c>
      <c r="E106" s="46">
        <v>0</v>
      </c>
      <c r="F106" s="46">
        <v>1</v>
      </c>
      <c r="G106" s="46">
        <v>0</v>
      </c>
      <c r="H106" s="46">
        <v>0</v>
      </c>
      <c r="I106" s="55">
        <f>SUM(D106:H106)</f>
        <v>3</v>
      </c>
      <c r="J106" s="231">
        <v>476</v>
      </c>
      <c r="K106" s="219">
        <v>25</v>
      </c>
      <c r="L106" s="219">
        <v>2088</v>
      </c>
      <c r="M106" s="147"/>
      <c r="N106" s="147">
        <f t="shared" si="21"/>
        <v>435.38099999999997</v>
      </c>
      <c r="O106" s="50">
        <f t="shared" si="21"/>
        <v>161.86000000000004</v>
      </c>
      <c r="P106" s="4"/>
      <c r="R106" s="319">
        <v>9087</v>
      </c>
      <c r="U106" s="320"/>
    </row>
    <row r="107" spans="1:21" ht="18.75" customHeight="1" x14ac:dyDescent="0.2">
      <c r="A107" s="338"/>
      <c r="B107" s="334"/>
      <c r="C107" s="339">
        <f>A88</f>
        <v>37288</v>
      </c>
      <c r="D107" s="365">
        <f t="shared" ref="D107:L107" si="22">SUM(D104:D106)</f>
        <v>42</v>
      </c>
      <c r="E107" s="366">
        <f t="shared" si="22"/>
        <v>44</v>
      </c>
      <c r="F107" s="366">
        <f t="shared" si="22"/>
        <v>11</v>
      </c>
      <c r="G107" s="366">
        <f t="shared" si="22"/>
        <v>49</v>
      </c>
      <c r="H107" s="366">
        <f t="shared" si="22"/>
        <v>1</v>
      </c>
      <c r="I107" s="367">
        <f t="shared" si="22"/>
        <v>147</v>
      </c>
      <c r="J107" s="368">
        <f t="shared" si="22"/>
        <v>222029</v>
      </c>
      <c r="K107" s="369">
        <f t="shared" si="22"/>
        <v>279829</v>
      </c>
      <c r="L107" s="370">
        <f t="shared" si="22"/>
        <v>4357264</v>
      </c>
      <c r="M107" s="371"/>
      <c r="N107" s="371">
        <f>SUM(N104:N106)</f>
        <v>468095.02400000003</v>
      </c>
      <c r="O107" s="380">
        <f>SUM(O104:O106)</f>
        <v>603219.19200000039</v>
      </c>
      <c r="P107" s="381"/>
      <c r="R107" s="319">
        <v>2434</v>
      </c>
      <c r="U107" s="320"/>
    </row>
    <row r="108" spans="1:21" x14ac:dyDescent="0.2">
      <c r="A108" s="338"/>
      <c r="B108" s="334" t="s">
        <v>27</v>
      </c>
      <c r="C108" s="340">
        <f>C111</f>
        <v>37287</v>
      </c>
      <c r="D108" s="372">
        <f t="shared" ref="D108:L108" si="23">D78</f>
        <v>42</v>
      </c>
      <c r="E108" s="373">
        <f t="shared" si="23"/>
        <v>44</v>
      </c>
      <c r="F108" s="373">
        <f t="shared" si="23"/>
        <v>11</v>
      </c>
      <c r="G108" s="373">
        <f t="shared" si="23"/>
        <v>48</v>
      </c>
      <c r="H108" s="373">
        <f t="shared" si="23"/>
        <v>1</v>
      </c>
      <c r="I108" s="373">
        <f t="shared" si="23"/>
        <v>146</v>
      </c>
      <c r="J108" s="374">
        <f t="shared" si="23"/>
        <v>236957</v>
      </c>
      <c r="K108" s="370">
        <f t="shared" si="23"/>
        <v>377153</v>
      </c>
      <c r="L108" s="370">
        <f t="shared" si="23"/>
        <v>5118543</v>
      </c>
      <c r="M108" s="371"/>
      <c r="N108" s="379"/>
      <c r="O108" s="255"/>
      <c r="P108" s="3"/>
      <c r="R108" s="319">
        <v>8496</v>
      </c>
      <c r="U108" s="320"/>
    </row>
    <row r="109" spans="1:21" x14ac:dyDescent="0.2">
      <c r="A109" s="341"/>
      <c r="B109" s="342"/>
      <c r="C109" s="343">
        <f>C112</f>
        <v>36923</v>
      </c>
      <c r="D109" s="375">
        <f>'2001'!D107</f>
        <v>54</v>
      </c>
      <c r="E109" s="376">
        <f>'2001'!E107</f>
        <v>44</v>
      </c>
      <c r="F109" s="376">
        <f>'2001'!F107</f>
        <v>11</v>
      </c>
      <c r="G109" s="376">
        <f>'2001'!G107</f>
        <v>36</v>
      </c>
      <c r="H109" s="376">
        <f>'2001'!H107</f>
        <v>1</v>
      </c>
      <c r="I109" s="373">
        <f>SUM(D109:H109)</f>
        <v>146</v>
      </c>
      <c r="J109" s="377">
        <f>'2001'!J107</f>
        <v>266336</v>
      </c>
      <c r="K109" s="378">
        <f>'2001'!K107</f>
        <v>441157</v>
      </c>
      <c r="L109" s="378">
        <f>'2001'!L107</f>
        <v>4902716</v>
      </c>
      <c r="M109" s="379"/>
      <c r="N109" s="83"/>
      <c r="O109" s="50"/>
      <c r="P109" s="3"/>
      <c r="R109" s="319">
        <v>7246</v>
      </c>
      <c r="U109" s="320"/>
    </row>
    <row r="110" spans="1:21" ht="18.75" customHeight="1" x14ac:dyDescent="0.2">
      <c r="A110" s="382"/>
      <c r="B110" s="383"/>
      <c r="C110" s="339">
        <f>A88</f>
        <v>37288</v>
      </c>
      <c r="D110" s="228">
        <f t="shared" ref="D110:L110" si="24">D100+D107</f>
        <v>61</v>
      </c>
      <c r="E110" s="259">
        <f t="shared" si="24"/>
        <v>44</v>
      </c>
      <c r="F110" s="259">
        <f t="shared" si="24"/>
        <v>19</v>
      </c>
      <c r="G110" s="259">
        <f t="shared" si="24"/>
        <v>56</v>
      </c>
      <c r="H110" s="259">
        <f t="shared" si="24"/>
        <v>10</v>
      </c>
      <c r="I110" s="145">
        <f t="shared" si="24"/>
        <v>190</v>
      </c>
      <c r="J110" s="260">
        <f t="shared" si="24"/>
        <v>318061</v>
      </c>
      <c r="K110" s="256">
        <f t="shared" si="24"/>
        <v>290380</v>
      </c>
      <c r="L110" s="256">
        <f t="shared" si="24"/>
        <v>5337943</v>
      </c>
      <c r="M110" s="50"/>
      <c r="N110" s="50">
        <f>N100+N107</f>
        <v>579607.32400000002</v>
      </c>
      <c r="O110" s="147">
        <f>O100+O107</f>
        <v>613071.65400000045</v>
      </c>
      <c r="P110" s="4"/>
      <c r="R110" s="319">
        <v>4924</v>
      </c>
      <c r="U110" s="320"/>
    </row>
    <row r="111" spans="1:21" x14ac:dyDescent="0.2">
      <c r="A111" s="384" t="s">
        <v>56</v>
      </c>
      <c r="B111" s="330"/>
      <c r="C111" s="340">
        <f>C110-1</f>
        <v>37287</v>
      </c>
      <c r="D111" s="75">
        <f t="shared" ref="D111:L111" si="25">D101+D108</f>
        <v>60</v>
      </c>
      <c r="E111" s="76">
        <f t="shared" si="25"/>
        <v>44</v>
      </c>
      <c r="F111" s="76">
        <f t="shared" si="25"/>
        <v>19</v>
      </c>
      <c r="G111" s="76">
        <f t="shared" si="25"/>
        <v>53</v>
      </c>
      <c r="H111" s="76">
        <f t="shared" si="25"/>
        <v>13</v>
      </c>
      <c r="I111" s="47">
        <f t="shared" si="25"/>
        <v>189</v>
      </c>
      <c r="J111" s="146">
        <f t="shared" si="25"/>
        <v>336737</v>
      </c>
      <c r="K111" s="77">
        <f t="shared" si="25"/>
        <v>387985</v>
      </c>
      <c r="L111" s="77">
        <f t="shared" si="25"/>
        <v>6161045</v>
      </c>
      <c r="M111" s="50"/>
      <c r="N111" s="57"/>
      <c r="O111" s="371"/>
      <c r="P111" s="391"/>
      <c r="R111" s="319">
        <v>3301</v>
      </c>
      <c r="U111" s="320"/>
    </row>
    <row r="112" spans="1:21" x14ac:dyDescent="0.2">
      <c r="A112" s="385"/>
      <c r="B112" s="386"/>
      <c r="C112" s="343">
        <f>C110-365</f>
        <v>36923</v>
      </c>
      <c r="D112" s="263">
        <f t="shared" ref="D112:L112" si="26">D102+D109</f>
        <v>73</v>
      </c>
      <c r="E112" s="242">
        <f t="shared" si="26"/>
        <v>44</v>
      </c>
      <c r="F112" s="242">
        <f t="shared" si="26"/>
        <v>20</v>
      </c>
      <c r="G112" s="242">
        <f t="shared" si="26"/>
        <v>49</v>
      </c>
      <c r="H112" s="242">
        <f t="shared" si="26"/>
        <v>18</v>
      </c>
      <c r="I112" s="55">
        <f t="shared" si="26"/>
        <v>204</v>
      </c>
      <c r="J112" s="222">
        <f t="shared" si="26"/>
        <v>358566</v>
      </c>
      <c r="K112" s="223">
        <f t="shared" si="26"/>
        <v>451206</v>
      </c>
      <c r="L112" s="223">
        <f t="shared" si="26"/>
        <v>5842883</v>
      </c>
      <c r="M112" s="57"/>
      <c r="N112" s="371"/>
      <c r="O112" s="371"/>
      <c r="P112" s="391"/>
      <c r="R112" s="319">
        <v>3973</v>
      </c>
      <c r="U112" s="320"/>
    </row>
    <row r="113" spans="1:21" ht="18.75" customHeight="1" x14ac:dyDescent="0.2">
      <c r="A113" s="387" t="s">
        <v>136</v>
      </c>
      <c r="B113" s="388"/>
      <c r="C113" s="388"/>
      <c r="D113" s="389"/>
      <c r="E113" s="389"/>
      <c r="F113" s="389"/>
      <c r="G113" s="390"/>
      <c r="H113" s="389"/>
      <c r="I113" s="389"/>
      <c r="J113" s="390"/>
      <c r="K113" s="390"/>
      <c r="L113" s="390"/>
      <c r="M113" s="390"/>
      <c r="N113" s="371">
        <f>N84</f>
        <v>5779</v>
      </c>
      <c r="O113" s="371">
        <f>O84</f>
        <v>4998</v>
      </c>
      <c r="P113" s="391"/>
      <c r="R113" s="319">
        <v>1498</v>
      </c>
      <c r="U113" s="320"/>
    </row>
    <row r="114" spans="1:21" ht="13.5" thickBot="1" x14ac:dyDescent="0.25">
      <c r="A114" s="392" t="s">
        <v>34</v>
      </c>
      <c r="B114" s="348"/>
      <c r="C114" s="388"/>
      <c r="D114" s="393"/>
      <c r="E114" s="393"/>
      <c r="F114" s="393"/>
      <c r="G114" s="393"/>
      <c r="H114" s="393"/>
      <c r="I114" s="393"/>
      <c r="J114" s="393"/>
      <c r="K114" s="393"/>
      <c r="L114" s="334"/>
      <c r="M114" s="334"/>
      <c r="N114" s="394"/>
      <c r="O114" s="394"/>
      <c r="P114" s="395"/>
      <c r="R114" s="319">
        <v>12552</v>
      </c>
      <c r="U114" s="320"/>
    </row>
    <row r="115" spans="1:21" ht="13.5" thickTop="1" x14ac:dyDescent="0.2">
      <c r="A115" s="396" t="s">
        <v>32</v>
      </c>
      <c r="B115" s="348"/>
      <c r="C115" s="388"/>
      <c r="D115" s="393"/>
      <c r="E115" s="393"/>
      <c r="F115" s="393"/>
      <c r="G115" s="393"/>
      <c r="H115" s="393"/>
      <c r="I115" s="393"/>
      <c r="J115" s="393"/>
      <c r="K115" s="393"/>
      <c r="L115" s="334"/>
      <c r="M115" s="334"/>
      <c r="N115" s="397" t="s">
        <v>29</v>
      </c>
      <c r="O115" s="397" t="s">
        <v>30</v>
      </c>
      <c r="P115" s="359"/>
      <c r="R115" s="319">
        <v>2263</v>
      </c>
      <c r="U115" s="320"/>
    </row>
    <row r="116" spans="1:21" ht="18.75" customHeight="1" thickBot="1" x14ac:dyDescent="0.25">
      <c r="A116" s="398" t="s">
        <v>33</v>
      </c>
      <c r="B116" s="399"/>
      <c r="C116" s="400"/>
      <c r="D116" s="401"/>
      <c r="E116" s="401"/>
      <c r="F116" s="401"/>
      <c r="G116" s="401"/>
      <c r="H116" s="402"/>
      <c r="I116" s="402"/>
      <c r="J116" s="403"/>
      <c r="K116" s="403"/>
      <c r="L116" s="404" t="s">
        <v>31</v>
      </c>
      <c r="M116" s="404"/>
      <c r="N116" s="405">
        <f>N110+N113</f>
        <v>585386.32400000002</v>
      </c>
      <c r="O116" s="405">
        <f>O110+O113</f>
        <v>618069.65400000045</v>
      </c>
      <c r="P116" s="406"/>
      <c r="R116" s="319">
        <v>13145</v>
      </c>
      <c r="U116" s="320"/>
    </row>
    <row r="117" spans="1:21" ht="18.75" customHeight="1" x14ac:dyDescent="0.3">
      <c r="A117" s="328">
        <f>A88+31</f>
        <v>37319</v>
      </c>
      <c r="B117" s="328"/>
      <c r="C117" s="328"/>
      <c r="D117" s="351" t="s">
        <v>0</v>
      </c>
      <c r="E117" s="352"/>
      <c r="F117" s="352"/>
      <c r="G117" s="352"/>
      <c r="H117" s="352"/>
      <c r="I117" s="352"/>
      <c r="J117" s="353" t="s">
        <v>1</v>
      </c>
      <c r="K117" s="352"/>
      <c r="L117" s="352"/>
      <c r="M117" s="352"/>
      <c r="N117" s="353" t="s">
        <v>2</v>
      </c>
      <c r="O117" s="352"/>
      <c r="P117" s="354"/>
      <c r="R117" s="319">
        <v>35823</v>
      </c>
      <c r="U117" s="320"/>
    </row>
    <row r="118" spans="1:21" ht="18.75" customHeight="1" x14ac:dyDescent="0.2">
      <c r="A118" s="329" t="s">
        <v>3</v>
      </c>
      <c r="B118" s="330"/>
      <c r="C118" s="331"/>
      <c r="D118" s="355"/>
      <c r="E118" s="356"/>
      <c r="F118" s="356"/>
      <c r="G118" s="356"/>
      <c r="H118" s="357" t="s">
        <v>61</v>
      </c>
      <c r="I118" s="357" t="s">
        <v>63</v>
      </c>
      <c r="J118" s="358" t="s">
        <v>9</v>
      </c>
      <c r="K118" s="357" t="s">
        <v>11</v>
      </c>
      <c r="L118" s="357" t="s">
        <v>10</v>
      </c>
      <c r="M118" s="357"/>
      <c r="N118" s="358" t="s">
        <v>9</v>
      </c>
      <c r="O118" s="357" t="s">
        <v>11</v>
      </c>
      <c r="P118" s="359"/>
      <c r="R118" s="319">
        <v>4311</v>
      </c>
      <c r="U118" s="320"/>
    </row>
    <row r="119" spans="1:21" x14ac:dyDescent="0.2">
      <c r="A119" s="332" t="s">
        <v>121</v>
      </c>
      <c r="B119" s="330"/>
      <c r="C119" s="331"/>
      <c r="D119" s="360" t="s">
        <v>57</v>
      </c>
      <c r="E119" s="361" t="s">
        <v>59</v>
      </c>
      <c r="F119" s="361" t="s">
        <v>58</v>
      </c>
      <c r="G119" s="361" t="s">
        <v>60</v>
      </c>
      <c r="H119" s="361" t="s">
        <v>62</v>
      </c>
      <c r="I119" s="361" t="s">
        <v>64</v>
      </c>
      <c r="J119" s="362" t="s">
        <v>18</v>
      </c>
      <c r="K119" s="363" t="s">
        <v>19</v>
      </c>
      <c r="L119" s="363" t="s">
        <v>18</v>
      </c>
      <c r="M119" s="363"/>
      <c r="N119" s="362" t="s">
        <v>21</v>
      </c>
      <c r="O119" s="363" t="s">
        <v>22</v>
      </c>
      <c r="P119" s="364"/>
      <c r="R119" s="319">
        <v>6860</v>
      </c>
      <c r="U119" s="320"/>
    </row>
    <row r="120" spans="1:21" ht="18.75" customHeight="1" x14ac:dyDescent="0.2">
      <c r="A120" s="333" t="s">
        <v>105</v>
      </c>
      <c r="B120" s="334"/>
      <c r="C120" s="335"/>
      <c r="D120" s="45">
        <v>1</v>
      </c>
      <c r="E120" s="46">
        <v>0</v>
      </c>
      <c r="F120" s="46">
        <v>1</v>
      </c>
      <c r="G120" s="46">
        <v>0</v>
      </c>
      <c r="H120" s="46">
        <v>0</v>
      </c>
      <c r="I120" s="145">
        <f t="shared" ref="I120:I128" si="27">SUM(D120:H120)</f>
        <v>2</v>
      </c>
      <c r="J120" s="48">
        <v>1097</v>
      </c>
      <c r="K120" s="48">
        <v>101</v>
      </c>
      <c r="L120" s="48">
        <v>93159</v>
      </c>
      <c r="M120" s="49"/>
      <c r="N120" s="50">
        <f t="shared" ref="N120:N128" si="28">N91+(J120/1000)</f>
        <v>18463.084000000006</v>
      </c>
      <c r="O120" s="50">
        <f t="shared" ref="O120:O128" si="29">O91+(K120/1000)</f>
        <v>1826.2060000000001</v>
      </c>
      <c r="P120" s="2"/>
      <c r="R120" s="319">
        <v>5634</v>
      </c>
      <c r="U120" s="320"/>
    </row>
    <row r="121" spans="1:21" x14ac:dyDescent="0.2">
      <c r="A121" s="333" t="s">
        <v>135</v>
      </c>
      <c r="B121" s="334"/>
      <c r="C121" s="336"/>
      <c r="D121" s="45">
        <v>0</v>
      </c>
      <c r="E121" s="46">
        <v>0</v>
      </c>
      <c r="F121" s="46">
        <v>0</v>
      </c>
      <c r="G121" s="46">
        <v>1</v>
      </c>
      <c r="H121" s="46">
        <v>0</v>
      </c>
      <c r="I121" s="47">
        <f t="shared" si="27"/>
        <v>1</v>
      </c>
      <c r="J121" s="48">
        <v>0</v>
      </c>
      <c r="K121" s="48">
        <v>0</v>
      </c>
      <c r="L121" s="48">
        <v>0</v>
      </c>
      <c r="M121" s="52"/>
      <c r="N121" s="50">
        <f t="shared" si="28"/>
        <v>11598</v>
      </c>
      <c r="O121" s="50">
        <f t="shared" si="29"/>
        <v>982</v>
      </c>
      <c r="P121" s="3"/>
      <c r="R121" s="319">
        <v>14940</v>
      </c>
      <c r="U121" s="320"/>
    </row>
    <row r="122" spans="1:21" x14ac:dyDescent="0.2">
      <c r="A122" s="333" t="s">
        <v>106</v>
      </c>
      <c r="B122" s="334"/>
      <c r="C122" s="335"/>
      <c r="D122" s="45">
        <v>3</v>
      </c>
      <c r="E122" s="46">
        <v>0</v>
      </c>
      <c r="F122" s="46">
        <v>2</v>
      </c>
      <c r="G122" s="46">
        <v>1</v>
      </c>
      <c r="H122" s="46">
        <v>3</v>
      </c>
      <c r="I122" s="47">
        <f t="shared" si="27"/>
        <v>9</v>
      </c>
      <c r="J122" s="48">
        <v>25314</v>
      </c>
      <c r="K122" s="48">
        <v>2268</v>
      </c>
      <c r="L122" s="48">
        <v>356094</v>
      </c>
      <c r="M122" s="52"/>
      <c r="N122" s="50">
        <f t="shared" si="28"/>
        <v>45527.350000000006</v>
      </c>
      <c r="O122" s="50">
        <f t="shared" si="29"/>
        <v>3604.5550000000012</v>
      </c>
      <c r="P122" s="3"/>
      <c r="R122" s="319">
        <v>4585</v>
      </c>
      <c r="U122" s="320"/>
    </row>
    <row r="123" spans="1:21" x14ac:dyDescent="0.2">
      <c r="A123" s="333" t="s">
        <v>117</v>
      </c>
      <c r="B123" s="334"/>
      <c r="C123" s="335"/>
      <c r="D123" s="45">
        <v>1</v>
      </c>
      <c r="E123" s="46">
        <v>0</v>
      </c>
      <c r="F123" s="46">
        <v>0</v>
      </c>
      <c r="G123" s="46">
        <v>0</v>
      </c>
      <c r="H123" s="46">
        <v>0</v>
      </c>
      <c r="I123" s="47">
        <f t="shared" si="27"/>
        <v>1</v>
      </c>
      <c r="J123" s="48">
        <v>100</v>
      </c>
      <c r="K123" s="48">
        <v>0</v>
      </c>
      <c r="L123" s="48">
        <v>0</v>
      </c>
      <c r="M123" s="52"/>
      <c r="N123" s="50">
        <f t="shared" si="28"/>
        <v>288.04300000000001</v>
      </c>
      <c r="O123" s="50">
        <f t="shared" si="29"/>
        <v>0</v>
      </c>
      <c r="P123" s="3"/>
      <c r="R123" s="319">
        <v>8785</v>
      </c>
      <c r="U123" s="320"/>
    </row>
    <row r="124" spans="1:21" x14ac:dyDescent="0.2">
      <c r="A124" s="333" t="s">
        <v>107</v>
      </c>
      <c r="B124" s="334"/>
      <c r="C124" s="335"/>
      <c r="D124" s="45">
        <v>4</v>
      </c>
      <c r="E124" s="46">
        <v>0</v>
      </c>
      <c r="F124" s="46">
        <v>2</v>
      </c>
      <c r="G124" s="46">
        <v>0</v>
      </c>
      <c r="H124" s="46">
        <v>6</v>
      </c>
      <c r="I124" s="47">
        <f t="shared" si="27"/>
        <v>12</v>
      </c>
      <c r="J124" s="48">
        <v>15689</v>
      </c>
      <c r="K124" s="48">
        <v>1667</v>
      </c>
      <c r="L124" s="48">
        <v>180222</v>
      </c>
      <c r="M124" s="52"/>
      <c r="N124" s="50">
        <f t="shared" si="28"/>
        <v>12077.752999999999</v>
      </c>
      <c r="O124" s="50">
        <f t="shared" si="29"/>
        <v>1017.0329999999998</v>
      </c>
      <c r="P124" s="3"/>
      <c r="R124" s="319">
        <v>5807</v>
      </c>
      <c r="U124" s="320"/>
    </row>
    <row r="125" spans="1:21" x14ac:dyDescent="0.2">
      <c r="A125" s="333" t="s">
        <v>108</v>
      </c>
      <c r="B125" s="334"/>
      <c r="C125" s="335"/>
      <c r="D125" s="45">
        <v>1</v>
      </c>
      <c r="E125" s="46">
        <v>0</v>
      </c>
      <c r="F125" s="46">
        <v>1</v>
      </c>
      <c r="G125" s="46">
        <v>0</v>
      </c>
      <c r="H125" s="46">
        <v>0</v>
      </c>
      <c r="I125" s="47">
        <f t="shared" si="27"/>
        <v>2</v>
      </c>
      <c r="J125" s="48">
        <v>3048</v>
      </c>
      <c r="K125" s="48">
        <v>372</v>
      </c>
      <c r="L125" s="48">
        <v>77446</v>
      </c>
      <c r="M125" s="52"/>
      <c r="N125" s="50">
        <f t="shared" si="28"/>
        <v>5734.8060000000005</v>
      </c>
      <c r="O125" s="50">
        <f t="shared" si="29"/>
        <v>592.00699999999983</v>
      </c>
      <c r="P125" s="3"/>
      <c r="R125" s="319">
        <v>7327</v>
      </c>
      <c r="U125" s="320"/>
    </row>
    <row r="126" spans="1:21" x14ac:dyDescent="0.2">
      <c r="A126" s="333" t="s">
        <v>109</v>
      </c>
      <c r="B126" s="334"/>
      <c r="C126" s="335"/>
      <c r="D126" s="45">
        <v>0</v>
      </c>
      <c r="E126" s="46">
        <v>0</v>
      </c>
      <c r="F126" s="46">
        <v>1</v>
      </c>
      <c r="G126" s="46">
        <v>1</v>
      </c>
      <c r="H126" s="46">
        <v>0</v>
      </c>
      <c r="I126" s="47">
        <f t="shared" si="27"/>
        <v>2</v>
      </c>
      <c r="J126" s="48">
        <v>0</v>
      </c>
      <c r="K126" s="48">
        <v>0</v>
      </c>
      <c r="L126" s="48">
        <v>0</v>
      </c>
      <c r="M126" s="52"/>
      <c r="N126" s="50">
        <f t="shared" si="28"/>
        <v>1518.1</v>
      </c>
      <c r="O126" s="50">
        <f t="shared" si="29"/>
        <v>10</v>
      </c>
      <c r="P126" s="3"/>
      <c r="R126" s="319">
        <v>7449</v>
      </c>
      <c r="U126" s="320"/>
    </row>
    <row r="127" spans="1:21" x14ac:dyDescent="0.2">
      <c r="A127" s="333" t="s">
        <v>110</v>
      </c>
      <c r="B127" s="334"/>
      <c r="C127" s="335"/>
      <c r="D127" s="45">
        <v>6</v>
      </c>
      <c r="E127" s="46">
        <v>0</v>
      </c>
      <c r="F127" s="46">
        <v>1</v>
      </c>
      <c r="G127" s="46">
        <v>0</v>
      </c>
      <c r="H127" s="46">
        <v>3</v>
      </c>
      <c r="I127" s="47">
        <f t="shared" si="27"/>
        <v>10</v>
      </c>
      <c r="J127" s="48">
        <v>58093</v>
      </c>
      <c r="K127" s="48">
        <v>7420</v>
      </c>
      <c r="L127" s="48">
        <v>423623</v>
      </c>
      <c r="M127" s="52"/>
      <c r="N127" s="50">
        <f t="shared" si="28"/>
        <v>15182.591000000002</v>
      </c>
      <c r="O127" s="50">
        <f t="shared" si="29"/>
        <v>1832.489</v>
      </c>
      <c r="P127" s="3"/>
      <c r="R127" s="319">
        <v>10955</v>
      </c>
      <c r="U127" s="320"/>
    </row>
    <row r="128" spans="1:21" x14ac:dyDescent="0.2">
      <c r="A128" s="333" t="s">
        <v>111</v>
      </c>
      <c r="B128" s="334"/>
      <c r="C128" s="337"/>
      <c r="D128" s="45">
        <v>3</v>
      </c>
      <c r="E128" s="46">
        <v>0</v>
      </c>
      <c r="F128" s="46">
        <v>0</v>
      </c>
      <c r="G128" s="46">
        <v>1</v>
      </c>
      <c r="H128" s="46">
        <v>0</v>
      </c>
      <c r="I128" s="55">
        <f t="shared" si="27"/>
        <v>4</v>
      </c>
      <c r="J128" s="48">
        <v>5038</v>
      </c>
      <c r="K128" s="56">
        <v>0</v>
      </c>
      <c r="L128" s="56">
        <v>9084</v>
      </c>
      <c r="M128" s="57"/>
      <c r="N128" s="220">
        <f t="shared" si="28"/>
        <v>1230.9520000000002</v>
      </c>
      <c r="O128" s="50">
        <f t="shared" si="29"/>
        <v>0</v>
      </c>
      <c r="P128" s="4"/>
      <c r="R128" s="319">
        <v>0</v>
      </c>
      <c r="U128" s="320"/>
    </row>
    <row r="129" spans="1:21" ht="18.75" customHeight="1" x14ac:dyDescent="0.2">
      <c r="A129" s="338"/>
      <c r="B129" s="334"/>
      <c r="C129" s="339">
        <f>A117</f>
        <v>37319</v>
      </c>
      <c r="D129" s="365">
        <f t="shared" ref="D129:L129" si="30">SUM(D120:D128)</f>
        <v>19</v>
      </c>
      <c r="E129" s="366">
        <f t="shared" si="30"/>
        <v>0</v>
      </c>
      <c r="F129" s="366">
        <f t="shared" si="30"/>
        <v>8</v>
      </c>
      <c r="G129" s="366">
        <f t="shared" si="30"/>
        <v>4</v>
      </c>
      <c r="H129" s="366">
        <f t="shared" si="30"/>
        <v>12</v>
      </c>
      <c r="I129" s="367">
        <f t="shared" si="30"/>
        <v>43</v>
      </c>
      <c r="J129" s="368">
        <f t="shared" si="30"/>
        <v>108379</v>
      </c>
      <c r="K129" s="369">
        <f t="shared" si="30"/>
        <v>11828</v>
      </c>
      <c r="L129" s="370">
        <f t="shared" si="30"/>
        <v>1139628</v>
      </c>
      <c r="M129" s="371"/>
      <c r="N129" s="371">
        <f>SUM(N120:N128)</f>
        <v>111620.67900000002</v>
      </c>
      <c r="O129" s="380">
        <f>SUM(O120:O128)</f>
        <v>9864.2900000000009</v>
      </c>
      <c r="P129" s="381"/>
      <c r="R129" s="319"/>
      <c r="U129" s="320"/>
    </row>
    <row r="130" spans="1:21" x14ac:dyDescent="0.2">
      <c r="A130" s="338"/>
      <c r="B130" s="334" t="s">
        <v>27</v>
      </c>
      <c r="C130" s="340">
        <f>C140</f>
        <v>37288</v>
      </c>
      <c r="D130" s="372">
        <f>D100</f>
        <v>19</v>
      </c>
      <c r="E130" s="373">
        <f t="shared" ref="E130:L130" si="31">E100</f>
        <v>0</v>
      </c>
      <c r="F130" s="373">
        <f t="shared" si="31"/>
        <v>8</v>
      </c>
      <c r="G130" s="373">
        <f t="shared" si="31"/>
        <v>7</v>
      </c>
      <c r="H130" s="373">
        <f t="shared" si="31"/>
        <v>9</v>
      </c>
      <c r="I130" s="373">
        <f t="shared" si="31"/>
        <v>43</v>
      </c>
      <c r="J130" s="374">
        <f t="shared" si="31"/>
        <v>96032</v>
      </c>
      <c r="K130" s="370">
        <f t="shared" si="31"/>
        <v>10551</v>
      </c>
      <c r="L130" s="370">
        <f t="shared" si="31"/>
        <v>980679</v>
      </c>
      <c r="M130" s="371"/>
      <c r="N130" s="379"/>
      <c r="O130" s="255"/>
      <c r="P130" s="3"/>
      <c r="R130" s="9">
        <f>SUM(R88:R129)</f>
        <v>325666</v>
      </c>
      <c r="S130" s="10" t="s">
        <v>65</v>
      </c>
      <c r="T130" s="11"/>
      <c r="U130" s="320"/>
    </row>
    <row r="131" spans="1:21" x14ac:dyDescent="0.2">
      <c r="A131" s="341"/>
      <c r="B131" s="342"/>
      <c r="C131" s="343">
        <f>C141</f>
        <v>36954</v>
      </c>
      <c r="D131" s="375">
        <f>'2001'!D129</f>
        <v>19</v>
      </c>
      <c r="E131" s="376">
        <f>'2001'!E129</f>
        <v>0</v>
      </c>
      <c r="F131" s="376">
        <f>'2001'!F129</f>
        <v>9</v>
      </c>
      <c r="G131" s="376">
        <f>'2001'!G129</f>
        <v>13</v>
      </c>
      <c r="H131" s="376">
        <f>'2001'!H129</f>
        <v>17</v>
      </c>
      <c r="I131" s="373">
        <f>SUM(D131:H131)</f>
        <v>58</v>
      </c>
      <c r="J131" s="377">
        <f>'2001'!J129</f>
        <v>101471</v>
      </c>
      <c r="K131" s="378">
        <f>'2001'!K129</f>
        <v>11152</v>
      </c>
      <c r="L131" s="378">
        <f>'2001'!L129</f>
        <v>1039546</v>
      </c>
      <c r="M131" s="379"/>
      <c r="N131" s="83"/>
      <c r="O131" s="50"/>
      <c r="P131" s="3"/>
      <c r="R131" s="321"/>
      <c r="S131" s="322"/>
      <c r="T131" s="322"/>
      <c r="U131" s="323"/>
    </row>
    <row r="132" spans="1:21" ht="18.75" customHeight="1" x14ac:dyDescent="0.2">
      <c r="A132" s="344" t="s">
        <v>23</v>
      </c>
      <c r="B132" s="345"/>
      <c r="C132" s="346"/>
      <c r="D132" s="75"/>
      <c r="E132" s="76"/>
      <c r="F132" s="76"/>
      <c r="G132" s="76"/>
      <c r="H132" s="76"/>
      <c r="I132" s="145"/>
      <c r="J132" s="146"/>
      <c r="K132" s="77"/>
      <c r="L132" s="256"/>
      <c r="M132" s="50"/>
      <c r="N132" s="50"/>
      <c r="O132" s="50"/>
      <c r="P132" s="3"/>
    </row>
    <row r="133" spans="1:21" x14ac:dyDescent="0.2">
      <c r="A133" s="347" t="s">
        <v>112</v>
      </c>
      <c r="B133" s="348"/>
      <c r="C133" s="349"/>
      <c r="D133" s="45">
        <v>44</v>
      </c>
      <c r="E133" s="46">
        <v>34</v>
      </c>
      <c r="F133" s="46">
        <v>8</v>
      </c>
      <c r="G133" s="46">
        <v>36</v>
      </c>
      <c r="H133" s="46">
        <v>0</v>
      </c>
      <c r="I133" s="47">
        <f>SUM(D133:H133)</f>
        <v>122</v>
      </c>
      <c r="J133" s="230">
        <v>242823</v>
      </c>
      <c r="K133" s="82">
        <v>426243</v>
      </c>
      <c r="L133" s="82">
        <v>4835938</v>
      </c>
      <c r="M133" s="50"/>
      <c r="N133" s="50">
        <f t="shared" ref="N133:O135" si="32">N104+(J133/1000)</f>
        <v>409781.17200000002</v>
      </c>
      <c r="O133" s="50">
        <f t="shared" si="32"/>
        <v>542684.57400000037</v>
      </c>
      <c r="P133" s="3"/>
    </row>
    <row r="134" spans="1:21" x14ac:dyDescent="0.2">
      <c r="A134" s="347" t="s">
        <v>113</v>
      </c>
      <c r="B134" s="348"/>
      <c r="C134" s="349"/>
      <c r="D134" s="45">
        <v>13</v>
      </c>
      <c r="E134" s="46">
        <v>10</v>
      </c>
      <c r="F134" s="46">
        <v>2</v>
      </c>
      <c r="G134" s="46">
        <v>0</v>
      </c>
      <c r="H134" s="46">
        <v>0</v>
      </c>
      <c r="I134" s="47">
        <f>SUM(D134:H134)</f>
        <v>25</v>
      </c>
      <c r="J134" s="230">
        <v>0</v>
      </c>
      <c r="K134" s="82">
        <v>0</v>
      </c>
      <c r="L134" s="82">
        <v>0</v>
      </c>
      <c r="M134" s="50"/>
      <c r="N134" s="50">
        <f t="shared" si="32"/>
        <v>58121.293999999987</v>
      </c>
      <c r="O134" s="50">
        <f t="shared" si="32"/>
        <v>60799.001000000004</v>
      </c>
      <c r="P134" s="3"/>
    </row>
    <row r="135" spans="1:21" x14ac:dyDescent="0.2">
      <c r="A135" s="347" t="s">
        <v>116</v>
      </c>
      <c r="B135" s="348"/>
      <c r="C135" s="350"/>
      <c r="D135" s="45">
        <v>2</v>
      </c>
      <c r="E135" s="46">
        <v>0</v>
      </c>
      <c r="F135" s="46">
        <v>1</v>
      </c>
      <c r="G135" s="46">
        <v>0</v>
      </c>
      <c r="H135" s="46">
        <v>0</v>
      </c>
      <c r="I135" s="55">
        <f>SUM(D135:H135)</f>
        <v>3</v>
      </c>
      <c r="J135" s="231">
        <v>757</v>
      </c>
      <c r="K135" s="219">
        <v>59</v>
      </c>
      <c r="L135" s="219">
        <v>2812</v>
      </c>
      <c r="M135" s="147"/>
      <c r="N135" s="147">
        <f t="shared" si="32"/>
        <v>436.13799999999998</v>
      </c>
      <c r="O135" s="50">
        <f t="shared" si="32"/>
        <v>161.91900000000004</v>
      </c>
      <c r="P135" s="4"/>
      <c r="R135" s="316"/>
      <c r="S135" s="317"/>
      <c r="T135" s="317"/>
      <c r="U135" s="318"/>
    </row>
    <row r="136" spans="1:21" ht="18.75" customHeight="1" x14ac:dyDescent="0.2">
      <c r="A136" s="338"/>
      <c r="B136" s="334"/>
      <c r="C136" s="339">
        <f>A117</f>
        <v>37319</v>
      </c>
      <c r="D136" s="365">
        <f t="shared" ref="D136:L136" si="33">SUM(D133:D135)</f>
        <v>59</v>
      </c>
      <c r="E136" s="366">
        <f t="shared" si="33"/>
        <v>44</v>
      </c>
      <c r="F136" s="366">
        <f t="shared" si="33"/>
        <v>11</v>
      </c>
      <c r="G136" s="366">
        <f t="shared" si="33"/>
        <v>36</v>
      </c>
      <c r="H136" s="366">
        <f t="shared" si="33"/>
        <v>0</v>
      </c>
      <c r="I136" s="367">
        <f t="shared" si="33"/>
        <v>150</v>
      </c>
      <c r="J136" s="368">
        <f t="shared" si="33"/>
        <v>243580</v>
      </c>
      <c r="K136" s="369">
        <f t="shared" si="33"/>
        <v>426302</v>
      </c>
      <c r="L136" s="370">
        <f t="shared" si="33"/>
        <v>4838750</v>
      </c>
      <c r="M136" s="371"/>
      <c r="N136" s="371">
        <f>SUM(N133:N135)</f>
        <v>468338.60399999999</v>
      </c>
      <c r="O136" s="380">
        <f>SUM(O133:O135)</f>
        <v>603645.49400000041</v>
      </c>
      <c r="P136" s="381"/>
      <c r="R136" s="319"/>
      <c r="U136" s="320"/>
    </row>
    <row r="137" spans="1:21" x14ac:dyDescent="0.2">
      <c r="A137" s="338"/>
      <c r="B137" s="334" t="s">
        <v>27</v>
      </c>
      <c r="C137" s="340">
        <f>C140</f>
        <v>37288</v>
      </c>
      <c r="D137" s="372">
        <f t="shared" ref="D137:L137" si="34">D107</f>
        <v>42</v>
      </c>
      <c r="E137" s="373">
        <f t="shared" si="34"/>
        <v>44</v>
      </c>
      <c r="F137" s="373">
        <f t="shared" si="34"/>
        <v>11</v>
      </c>
      <c r="G137" s="373">
        <f t="shared" si="34"/>
        <v>49</v>
      </c>
      <c r="H137" s="373">
        <f t="shared" si="34"/>
        <v>1</v>
      </c>
      <c r="I137" s="373">
        <f t="shared" si="34"/>
        <v>147</v>
      </c>
      <c r="J137" s="374">
        <f t="shared" si="34"/>
        <v>222029</v>
      </c>
      <c r="K137" s="370">
        <f t="shared" si="34"/>
        <v>279829</v>
      </c>
      <c r="L137" s="370">
        <f t="shared" si="34"/>
        <v>4357264</v>
      </c>
      <c r="M137" s="371"/>
      <c r="N137" s="379"/>
      <c r="O137" s="255"/>
      <c r="P137" s="3"/>
      <c r="R137" s="319"/>
      <c r="U137" s="320"/>
    </row>
    <row r="138" spans="1:21" x14ac:dyDescent="0.2">
      <c r="A138" s="341"/>
      <c r="B138" s="342"/>
      <c r="C138" s="343">
        <f>C141</f>
        <v>36954</v>
      </c>
      <c r="D138" s="375">
        <f>'2001'!D136</f>
        <v>54</v>
      </c>
      <c r="E138" s="376">
        <f>'2001'!E136</f>
        <v>44</v>
      </c>
      <c r="F138" s="376">
        <f>'2001'!F136</f>
        <v>11</v>
      </c>
      <c r="G138" s="376">
        <f>'2001'!G136</f>
        <v>36</v>
      </c>
      <c r="H138" s="376">
        <f>'2001'!H136</f>
        <v>1</v>
      </c>
      <c r="I138" s="373">
        <f>SUM(D138:H138)</f>
        <v>146</v>
      </c>
      <c r="J138" s="377">
        <f>'2001'!J136</f>
        <v>286123</v>
      </c>
      <c r="K138" s="378">
        <f>'2001'!K136</f>
        <v>483890</v>
      </c>
      <c r="L138" s="378">
        <f>'2001'!L136</f>
        <v>5887962</v>
      </c>
      <c r="M138" s="379"/>
      <c r="N138" s="83"/>
      <c r="O138" s="50"/>
      <c r="P138" s="3"/>
      <c r="R138" s="319"/>
      <c r="U138" s="320"/>
    </row>
    <row r="139" spans="1:21" ht="18.75" customHeight="1" x14ac:dyDescent="0.2">
      <c r="A139" s="382"/>
      <c r="B139" s="383"/>
      <c r="C139" s="339">
        <f>A117</f>
        <v>37319</v>
      </c>
      <c r="D139" s="228">
        <f t="shared" ref="D139:L139" si="35">D129+D136</f>
        <v>78</v>
      </c>
      <c r="E139" s="259">
        <f t="shared" si="35"/>
        <v>44</v>
      </c>
      <c r="F139" s="259">
        <f t="shared" si="35"/>
        <v>19</v>
      </c>
      <c r="G139" s="259">
        <f t="shared" si="35"/>
        <v>40</v>
      </c>
      <c r="H139" s="259">
        <f t="shared" si="35"/>
        <v>12</v>
      </c>
      <c r="I139" s="145">
        <f t="shared" si="35"/>
        <v>193</v>
      </c>
      <c r="J139" s="260">
        <f t="shared" si="35"/>
        <v>351959</v>
      </c>
      <c r="K139" s="256">
        <f t="shared" si="35"/>
        <v>438130</v>
      </c>
      <c r="L139" s="256">
        <f t="shared" si="35"/>
        <v>5978378</v>
      </c>
      <c r="M139" s="50"/>
      <c r="N139" s="50">
        <f>N129+N136</f>
        <v>579959.28300000005</v>
      </c>
      <c r="O139" s="147">
        <f>O129+O136</f>
        <v>613509.78400000045</v>
      </c>
      <c r="P139" s="4"/>
      <c r="R139" s="319"/>
      <c r="U139" s="320"/>
    </row>
    <row r="140" spans="1:21" x14ac:dyDescent="0.2">
      <c r="A140" s="384" t="s">
        <v>56</v>
      </c>
      <c r="B140" s="330"/>
      <c r="C140" s="340">
        <f>A88</f>
        <v>37288</v>
      </c>
      <c r="D140" s="75">
        <f t="shared" ref="D140:L140" si="36">D130+D137</f>
        <v>61</v>
      </c>
      <c r="E140" s="76">
        <f t="shared" si="36"/>
        <v>44</v>
      </c>
      <c r="F140" s="76">
        <f t="shared" si="36"/>
        <v>19</v>
      </c>
      <c r="G140" s="76">
        <f t="shared" si="36"/>
        <v>56</v>
      </c>
      <c r="H140" s="76">
        <f t="shared" si="36"/>
        <v>10</v>
      </c>
      <c r="I140" s="47">
        <f t="shared" si="36"/>
        <v>190</v>
      </c>
      <c r="J140" s="146">
        <f t="shared" si="36"/>
        <v>318061</v>
      </c>
      <c r="K140" s="77">
        <f t="shared" si="36"/>
        <v>290380</v>
      </c>
      <c r="L140" s="77">
        <f t="shared" si="36"/>
        <v>5337943</v>
      </c>
      <c r="M140" s="50"/>
      <c r="N140" s="57"/>
      <c r="O140" s="371"/>
      <c r="P140" s="391"/>
      <c r="R140" s="319"/>
      <c r="U140" s="320"/>
    </row>
    <row r="141" spans="1:21" x14ac:dyDescent="0.2">
      <c r="A141" s="385"/>
      <c r="B141" s="386"/>
      <c r="C141" s="343">
        <f>C139-365</f>
        <v>36954</v>
      </c>
      <c r="D141" s="263">
        <f t="shared" ref="D141:L141" si="37">D131+D138</f>
        <v>73</v>
      </c>
      <c r="E141" s="242">
        <f t="shared" si="37"/>
        <v>44</v>
      </c>
      <c r="F141" s="242">
        <f t="shared" si="37"/>
        <v>20</v>
      </c>
      <c r="G141" s="242">
        <f t="shared" si="37"/>
        <v>49</v>
      </c>
      <c r="H141" s="242">
        <f t="shared" si="37"/>
        <v>18</v>
      </c>
      <c r="I141" s="55">
        <f t="shared" si="37"/>
        <v>204</v>
      </c>
      <c r="J141" s="222">
        <f t="shared" si="37"/>
        <v>387594</v>
      </c>
      <c r="K141" s="223">
        <f t="shared" si="37"/>
        <v>495042</v>
      </c>
      <c r="L141" s="223">
        <f t="shared" si="37"/>
        <v>6927508</v>
      </c>
      <c r="M141" s="57"/>
      <c r="N141" s="371"/>
      <c r="O141" s="371"/>
      <c r="P141" s="391"/>
      <c r="R141" s="319"/>
      <c r="U141" s="320"/>
    </row>
    <row r="142" spans="1:21" ht="18.75" customHeight="1" x14ac:dyDescent="0.2">
      <c r="A142" s="387" t="s">
        <v>136</v>
      </c>
      <c r="B142" s="388"/>
      <c r="C142" s="388"/>
      <c r="D142" s="389"/>
      <c r="E142" s="389"/>
      <c r="F142" s="389"/>
      <c r="G142" s="390"/>
      <c r="H142" s="389"/>
      <c r="I142" s="389"/>
      <c r="J142" s="390"/>
      <c r="K142" s="390"/>
      <c r="L142" s="390"/>
      <c r="M142" s="390"/>
      <c r="N142" s="371">
        <f>N113</f>
        <v>5779</v>
      </c>
      <c r="O142" s="371">
        <f>O113</f>
        <v>4998</v>
      </c>
      <c r="P142" s="391"/>
      <c r="R142" s="319"/>
      <c r="U142" s="320"/>
    </row>
    <row r="143" spans="1:21" ht="13.5" thickBot="1" x14ac:dyDescent="0.25">
      <c r="A143" s="392" t="s">
        <v>34</v>
      </c>
      <c r="B143" s="348"/>
      <c r="C143" s="388"/>
      <c r="D143" s="393"/>
      <c r="E143" s="393"/>
      <c r="F143" s="393"/>
      <c r="G143" s="393"/>
      <c r="H143" s="393"/>
      <c r="I143" s="393"/>
      <c r="J143" s="393"/>
      <c r="K143" s="393"/>
      <c r="L143" s="334"/>
      <c r="M143" s="334"/>
      <c r="N143" s="394"/>
      <c r="O143" s="394"/>
      <c r="P143" s="395"/>
      <c r="R143" s="319"/>
      <c r="U143" s="320"/>
    </row>
    <row r="144" spans="1:21" ht="13.5" thickTop="1" x14ac:dyDescent="0.2">
      <c r="A144" s="396" t="s">
        <v>32</v>
      </c>
      <c r="B144" s="348"/>
      <c r="C144" s="388"/>
      <c r="D144" s="393"/>
      <c r="E144" s="393"/>
      <c r="F144" s="393"/>
      <c r="G144" s="393"/>
      <c r="H144" s="393"/>
      <c r="I144" s="393"/>
      <c r="J144" s="393"/>
      <c r="K144" s="393"/>
      <c r="L144" s="334"/>
      <c r="M144" s="334"/>
      <c r="N144" s="397" t="s">
        <v>29</v>
      </c>
      <c r="O144" s="397" t="s">
        <v>30</v>
      </c>
      <c r="P144" s="359"/>
      <c r="R144" s="319"/>
      <c r="U144" s="320"/>
    </row>
    <row r="145" spans="1:21" ht="18.75" customHeight="1" thickBot="1" x14ac:dyDescent="0.25">
      <c r="A145" s="398" t="s">
        <v>33</v>
      </c>
      <c r="B145" s="399"/>
      <c r="C145" s="400"/>
      <c r="D145" s="401"/>
      <c r="E145" s="401"/>
      <c r="F145" s="401"/>
      <c r="G145" s="401"/>
      <c r="H145" s="402"/>
      <c r="I145" s="402"/>
      <c r="J145" s="403"/>
      <c r="K145" s="403"/>
      <c r="L145" s="404" t="s">
        <v>31</v>
      </c>
      <c r="M145" s="404"/>
      <c r="N145" s="405">
        <f>N139+N142</f>
        <v>585738.28300000005</v>
      </c>
      <c r="O145" s="405">
        <f>O139+O142</f>
        <v>618507.78400000045</v>
      </c>
      <c r="P145" s="406"/>
      <c r="R145" s="319"/>
      <c r="U145" s="320"/>
    </row>
    <row r="146" spans="1:21" ht="18.75" customHeight="1" x14ac:dyDescent="0.3">
      <c r="A146" s="328">
        <f>A117+31</f>
        <v>37350</v>
      </c>
      <c r="B146" s="328"/>
      <c r="C146" s="328"/>
      <c r="D146" s="351" t="s">
        <v>0</v>
      </c>
      <c r="E146" s="352"/>
      <c r="F146" s="352"/>
      <c r="G146" s="352"/>
      <c r="H146" s="352"/>
      <c r="I146" s="352"/>
      <c r="J146" s="353" t="s">
        <v>1</v>
      </c>
      <c r="K146" s="352"/>
      <c r="L146" s="352"/>
      <c r="M146" s="352"/>
      <c r="N146" s="353" t="s">
        <v>2</v>
      </c>
      <c r="O146" s="352"/>
      <c r="P146" s="354"/>
      <c r="R146" s="319"/>
      <c r="U146" s="320"/>
    </row>
    <row r="147" spans="1:21" ht="18.75" customHeight="1" x14ac:dyDescent="0.2">
      <c r="A147" s="329" t="s">
        <v>3</v>
      </c>
      <c r="B147" s="330"/>
      <c r="C147" s="331"/>
      <c r="D147" s="355"/>
      <c r="E147" s="356"/>
      <c r="F147" s="356"/>
      <c r="G147" s="356"/>
      <c r="H147" s="357" t="s">
        <v>61</v>
      </c>
      <c r="I147" s="357" t="s">
        <v>63</v>
      </c>
      <c r="J147" s="358" t="s">
        <v>9</v>
      </c>
      <c r="K147" s="357" t="s">
        <v>11</v>
      </c>
      <c r="L147" s="357" t="s">
        <v>10</v>
      </c>
      <c r="M147" s="357"/>
      <c r="N147" s="358" t="s">
        <v>9</v>
      </c>
      <c r="O147" s="357" t="s">
        <v>11</v>
      </c>
      <c r="P147" s="359"/>
      <c r="R147" s="319">
        <v>7867</v>
      </c>
      <c r="U147" s="320"/>
    </row>
    <row r="148" spans="1:21" ht="12.75" customHeight="1" x14ac:dyDescent="0.2">
      <c r="A148" s="332" t="s">
        <v>121</v>
      </c>
      <c r="B148" s="330"/>
      <c r="C148" s="331"/>
      <c r="D148" s="360" t="s">
        <v>57</v>
      </c>
      <c r="E148" s="361" t="s">
        <v>59</v>
      </c>
      <c r="F148" s="361" t="s">
        <v>58</v>
      </c>
      <c r="G148" s="361" t="s">
        <v>60</v>
      </c>
      <c r="H148" s="361" t="s">
        <v>62</v>
      </c>
      <c r="I148" s="361" t="s">
        <v>64</v>
      </c>
      <c r="J148" s="362" t="s">
        <v>18</v>
      </c>
      <c r="K148" s="363" t="s">
        <v>19</v>
      </c>
      <c r="L148" s="363" t="s">
        <v>18</v>
      </c>
      <c r="M148" s="363"/>
      <c r="N148" s="362" t="s">
        <v>21</v>
      </c>
      <c r="O148" s="363" t="s">
        <v>22</v>
      </c>
      <c r="P148" s="364"/>
      <c r="R148" s="319">
        <v>8477</v>
      </c>
      <c r="U148" s="320"/>
    </row>
    <row r="149" spans="1:21" ht="18.75" customHeight="1" x14ac:dyDescent="0.2">
      <c r="A149" s="333" t="s">
        <v>105</v>
      </c>
      <c r="B149" s="334"/>
      <c r="C149" s="335"/>
      <c r="D149" s="45">
        <v>1</v>
      </c>
      <c r="E149" s="46">
        <v>0</v>
      </c>
      <c r="F149" s="46">
        <v>1</v>
      </c>
      <c r="G149" s="46">
        <v>0</v>
      </c>
      <c r="H149" s="46">
        <v>0</v>
      </c>
      <c r="I149" s="145">
        <f t="shared" ref="I149:I157" si="38">SUM(D149:H149)</f>
        <v>2</v>
      </c>
      <c r="J149" s="48">
        <v>883</v>
      </c>
      <c r="K149" s="48">
        <v>81</v>
      </c>
      <c r="L149" s="48">
        <v>93131</v>
      </c>
      <c r="M149" s="49"/>
      <c r="N149" s="50">
        <f t="shared" ref="N149:N157" si="39">N120+(J149/1000)</f>
        <v>18463.967000000008</v>
      </c>
      <c r="O149" s="50">
        <f t="shared" ref="O149:O157" si="40">O120+(K149/1000)</f>
        <v>1826.287</v>
      </c>
      <c r="P149" s="2"/>
      <c r="R149" s="319">
        <v>5389</v>
      </c>
      <c r="U149" s="320"/>
    </row>
    <row r="150" spans="1:21" x14ac:dyDescent="0.2">
      <c r="A150" s="333" t="s">
        <v>135</v>
      </c>
      <c r="B150" s="334"/>
      <c r="C150" s="336"/>
      <c r="D150" s="45">
        <v>0</v>
      </c>
      <c r="E150" s="46">
        <v>0</v>
      </c>
      <c r="F150" s="46">
        <v>0</v>
      </c>
      <c r="G150" s="46">
        <v>1</v>
      </c>
      <c r="H150" s="46">
        <v>0</v>
      </c>
      <c r="I150" s="47">
        <f t="shared" si="38"/>
        <v>1</v>
      </c>
      <c r="J150" s="48">
        <v>0</v>
      </c>
      <c r="K150" s="48">
        <v>0</v>
      </c>
      <c r="L150" s="48">
        <v>0</v>
      </c>
      <c r="M150" s="52"/>
      <c r="N150" s="50">
        <f t="shared" si="39"/>
        <v>11598</v>
      </c>
      <c r="O150" s="50">
        <f t="shared" si="40"/>
        <v>982</v>
      </c>
      <c r="P150" s="3"/>
      <c r="R150" s="319">
        <v>6714</v>
      </c>
      <c r="U150" s="320"/>
    </row>
    <row r="151" spans="1:21" x14ac:dyDescent="0.2">
      <c r="A151" s="333" t="s">
        <v>106</v>
      </c>
      <c r="B151" s="334"/>
      <c r="C151" s="335"/>
      <c r="D151" s="45">
        <v>3</v>
      </c>
      <c r="E151" s="46">
        <v>0</v>
      </c>
      <c r="F151" s="46">
        <v>2</v>
      </c>
      <c r="G151" s="46">
        <v>1</v>
      </c>
      <c r="H151" s="46">
        <v>3</v>
      </c>
      <c r="I151" s="47">
        <f t="shared" si="38"/>
        <v>9</v>
      </c>
      <c r="J151" s="48">
        <v>19663</v>
      </c>
      <c r="K151" s="48">
        <v>1792</v>
      </c>
      <c r="L151" s="48">
        <v>310060</v>
      </c>
      <c r="M151" s="52"/>
      <c r="N151" s="50">
        <f t="shared" si="39"/>
        <v>45547.013000000006</v>
      </c>
      <c r="O151" s="50">
        <f t="shared" si="40"/>
        <v>3606.3470000000011</v>
      </c>
      <c r="P151" s="3"/>
      <c r="R151" s="319">
        <v>4588</v>
      </c>
      <c r="U151" s="320"/>
    </row>
    <row r="152" spans="1:21" x14ac:dyDescent="0.2">
      <c r="A152" s="333" t="s">
        <v>117</v>
      </c>
      <c r="B152" s="334"/>
      <c r="C152" s="335"/>
      <c r="D152" s="45">
        <v>1</v>
      </c>
      <c r="E152" s="46">
        <v>0</v>
      </c>
      <c r="F152" s="46">
        <v>0</v>
      </c>
      <c r="G152" s="46">
        <v>0</v>
      </c>
      <c r="H152" s="46">
        <v>0</v>
      </c>
      <c r="I152" s="47">
        <f t="shared" si="38"/>
        <v>1</v>
      </c>
      <c r="J152" s="48">
        <v>190</v>
      </c>
      <c r="K152" s="48">
        <v>0</v>
      </c>
      <c r="L152" s="48">
        <v>0</v>
      </c>
      <c r="M152" s="52"/>
      <c r="N152" s="50">
        <f t="shared" si="39"/>
        <v>288.233</v>
      </c>
      <c r="O152" s="50">
        <f t="shared" si="40"/>
        <v>0</v>
      </c>
      <c r="P152" s="3"/>
      <c r="R152" s="319">
        <v>9227</v>
      </c>
      <c r="U152" s="320"/>
    </row>
    <row r="153" spans="1:21" x14ac:dyDescent="0.2">
      <c r="A153" s="333" t="s">
        <v>107</v>
      </c>
      <c r="B153" s="334"/>
      <c r="C153" s="335"/>
      <c r="D153" s="45">
        <v>4</v>
      </c>
      <c r="E153" s="46">
        <v>0</v>
      </c>
      <c r="F153" s="46">
        <v>2</v>
      </c>
      <c r="G153" s="46">
        <v>0</v>
      </c>
      <c r="H153" s="46">
        <v>6</v>
      </c>
      <c r="I153" s="47">
        <f t="shared" si="38"/>
        <v>12</v>
      </c>
      <c r="J153" s="48">
        <v>12115</v>
      </c>
      <c r="K153" s="48">
        <v>1324</v>
      </c>
      <c r="L153" s="48">
        <v>161276</v>
      </c>
      <c r="M153" s="52"/>
      <c r="N153" s="50">
        <f t="shared" si="39"/>
        <v>12089.867999999999</v>
      </c>
      <c r="O153" s="50">
        <f t="shared" si="40"/>
        <v>1018.3569999999997</v>
      </c>
      <c r="P153" s="3"/>
      <c r="R153" s="319">
        <v>1099</v>
      </c>
      <c r="U153" s="320"/>
    </row>
    <row r="154" spans="1:21" x14ac:dyDescent="0.2">
      <c r="A154" s="333" t="s">
        <v>108</v>
      </c>
      <c r="B154" s="334"/>
      <c r="C154" s="335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38"/>
        <v>2</v>
      </c>
      <c r="J154" s="48">
        <v>2861</v>
      </c>
      <c r="K154" s="48">
        <v>349</v>
      </c>
      <c r="L154" s="48">
        <v>71301</v>
      </c>
      <c r="M154" s="52"/>
      <c r="N154" s="50">
        <f t="shared" si="39"/>
        <v>5737.6670000000004</v>
      </c>
      <c r="O154" s="50">
        <f t="shared" si="40"/>
        <v>592.35599999999988</v>
      </c>
      <c r="P154" s="3"/>
      <c r="R154" s="319">
        <v>2207</v>
      </c>
      <c r="U154" s="320"/>
    </row>
    <row r="155" spans="1:21" x14ac:dyDescent="0.2">
      <c r="A155" s="333" t="s">
        <v>109</v>
      </c>
      <c r="B155" s="334"/>
      <c r="C155" s="335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38"/>
        <v>2</v>
      </c>
      <c r="J155" s="48">
        <v>0</v>
      </c>
      <c r="K155" s="48">
        <v>0</v>
      </c>
      <c r="L155" s="48">
        <v>0</v>
      </c>
      <c r="M155" s="52"/>
      <c r="N155" s="50">
        <f t="shared" si="39"/>
        <v>1518.1</v>
      </c>
      <c r="O155" s="50">
        <f t="shared" si="40"/>
        <v>10</v>
      </c>
      <c r="P155" s="3"/>
      <c r="R155" s="319">
        <v>16084</v>
      </c>
      <c r="U155" s="320"/>
    </row>
    <row r="156" spans="1:21" x14ac:dyDescent="0.2">
      <c r="A156" s="333" t="s">
        <v>110</v>
      </c>
      <c r="B156" s="334"/>
      <c r="C156" s="335"/>
      <c r="D156" s="45">
        <v>6</v>
      </c>
      <c r="E156" s="46">
        <v>0</v>
      </c>
      <c r="F156" s="46">
        <v>1</v>
      </c>
      <c r="G156" s="46">
        <v>0</v>
      </c>
      <c r="H156" s="46">
        <v>3</v>
      </c>
      <c r="I156" s="47">
        <f t="shared" si="38"/>
        <v>10</v>
      </c>
      <c r="J156" s="48">
        <v>56275</v>
      </c>
      <c r="K156" s="48">
        <v>7184</v>
      </c>
      <c r="L156" s="48">
        <v>440070</v>
      </c>
      <c r="M156" s="52"/>
      <c r="N156" s="50">
        <f t="shared" si="39"/>
        <v>15238.866000000002</v>
      </c>
      <c r="O156" s="50">
        <f t="shared" si="40"/>
        <v>1839.673</v>
      </c>
      <c r="P156" s="3"/>
      <c r="R156" s="319">
        <v>4016</v>
      </c>
      <c r="U156" s="320"/>
    </row>
    <row r="157" spans="1:21" x14ac:dyDescent="0.2">
      <c r="A157" s="333" t="s">
        <v>111</v>
      </c>
      <c r="B157" s="334"/>
      <c r="C157" s="337"/>
      <c r="D157" s="45">
        <v>3</v>
      </c>
      <c r="E157" s="46">
        <v>0</v>
      </c>
      <c r="F157" s="46">
        <v>0</v>
      </c>
      <c r="G157" s="46">
        <v>1</v>
      </c>
      <c r="H157" s="46">
        <v>0</v>
      </c>
      <c r="I157" s="55">
        <f t="shared" si="38"/>
        <v>4</v>
      </c>
      <c r="J157" s="48">
        <v>4565</v>
      </c>
      <c r="K157" s="56">
        <v>298</v>
      </c>
      <c r="L157" s="56">
        <v>8656</v>
      </c>
      <c r="M157" s="57"/>
      <c r="N157" s="220">
        <f t="shared" si="39"/>
        <v>1235.5170000000003</v>
      </c>
      <c r="O157" s="50">
        <f t="shared" si="40"/>
        <v>0.29799999999999999</v>
      </c>
      <c r="P157" s="4"/>
      <c r="R157" s="319">
        <v>1630</v>
      </c>
      <c r="U157" s="320"/>
    </row>
    <row r="158" spans="1:21" ht="18.75" customHeight="1" x14ac:dyDescent="0.2">
      <c r="A158" s="338"/>
      <c r="B158" s="334"/>
      <c r="C158" s="339">
        <f>A146</f>
        <v>37350</v>
      </c>
      <c r="D158" s="365">
        <f t="shared" ref="D158:L158" si="41">SUM(D149:D157)</f>
        <v>19</v>
      </c>
      <c r="E158" s="366">
        <f t="shared" si="41"/>
        <v>0</v>
      </c>
      <c r="F158" s="366">
        <f t="shared" si="41"/>
        <v>8</v>
      </c>
      <c r="G158" s="366">
        <f t="shared" si="41"/>
        <v>4</v>
      </c>
      <c r="H158" s="366">
        <f t="shared" si="41"/>
        <v>12</v>
      </c>
      <c r="I158" s="367">
        <f t="shared" si="41"/>
        <v>43</v>
      </c>
      <c r="J158" s="368">
        <f t="shared" si="41"/>
        <v>96552</v>
      </c>
      <c r="K158" s="369">
        <f>SUM(K149:K157)</f>
        <v>11028</v>
      </c>
      <c r="L158" s="370">
        <f t="shared" si="41"/>
        <v>1084494</v>
      </c>
      <c r="M158" s="371"/>
      <c r="N158" s="371">
        <f>SUM(N149:N157)</f>
        <v>111717.23100000001</v>
      </c>
      <c r="O158" s="380">
        <f>SUM(O149:O157)</f>
        <v>9875.3180000000029</v>
      </c>
      <c r="P158" s="381"/>
      <c r="R158" s="319">
        <v>3685</v>
      </c>
      <c r="U158" s="320"/>
    </row>
    <row r="159" spans="1:21" x14ac:dyDescent="0.2">
      <c r="A159" s="338"/>
      <c r="B159" s="334" t="s">
        <v>27</v>
      </c>
      <c r="C159" s="340">
        <f>C169</f>
        <v>37319</v>
      </c>
      <c r="D159" s="372">
        <f t="shared" ref="D159:L159" si="42">D129</f>
        <v>19</v>
      </c>
      <c r="E159" s="373">
        <f t="shared" si="42"/>
        <v>0</v>
      </c>
      <c r="F159" s="373">
        <f t="shared" si="42"/>
        <v>8</v>
      </c>
      <c r="G159" s="373">
        <f t="shared" si="42"/>
        <v>4</v>
      </c>
      <c r="H159" s="373">
        <f t="shared" si="42"/>
        <v>12</v>
      </c>
      <c r="I159" s="373">
        <f t="shared" si="42"/>
        <v>43</v>
      </c>
      <c r="J159" s="374">
        <f t="shared" si="42"/>
        <v>108379</v>
      </c>
      <c r="K159" s="370">
        <f t="shared" si="42"/>
        <v>11828</v>
      </c>
      <c r="L159" s="370">
        <f t="shared" si="42"/>
        <v>1139628</v>
      </c>
      <c r="M159" s="371"/>
      <c r="N159" s="379"/>
      <c r="O159" s="255"/>
      <c r="P159" s="3"/>
      <c r="R159" s="319">
        <v>6989</v>
      </c>
      <c r="U159" s="320"/>
    </row>
    <row r="160" spans="1:21" x14ac:dyDescent="0.2">
      <c r="A160" s="341"/>
      <c r="B160" s="342"/>
      <c r="C160" s="343">
        <f>C170</f>
        <v>36985</v>
      </c>
      <c r="D160" s="375">
        <f>'2001'!D158</f>
        <v>19</v>
      </c>
      <c r="E160" s="376">
        <f>'2001'!E158</f>
        <v>0</v>
      </c>
      <c r="F160" s="376">
        <f>'2001'!F158</f>
        <v>9</v>
      </c>
      <c r="G160" s="376">
        <f>'2001'!G158</f>
        <v>13</v>
      </c>
      <c r="H160" s="376">
        <f>'2001'!H158</f>
        <v>17</v>
      </c>
      <c r="I160" s="373">
        <f>SUM(D160:H160)</f>
        <v>58</v>
      </c>
      <c r="J160" s="377">
        <f>'2001'!J158</f>
        <v>113670</v>
      </c>
      <c r="K160" s="378">
        <f>'2001'!K158</f>
        <v>11753</v>
      </c>
      <c r="L160" s="378">
        <f>'2001'!L158</f>
        <v>1140442</v>
      </c>
      <c r="M160" s="379"/>
      <c r="N160" s="83"/>
      <c r="O160" s="50"/>
      <c r="P160" s="3"/>
      <c r="R160" s="319">
        <v>6879</v>
      </c>
      <c r="U160" s="320"/>
    </row>
    <row r="161" spans="1:21" ht="18.75" customHeight="1" x14ac:dyDescent="0.2">
      <c r="A161" s="344" t="s">
        <v>23</v>
      </c>
      <c r="B161" s="345"/>
      <c r="C161" s="346"/>
      <c r="D161" s="75"/>
      <c r="E161" s="76"/>
      <c r="F161" s="76"/>
      <c r="G161" s="76"/>
      <c r="H161" s="76"/>
      <c r="I161" s="145"/>
      <c r="J161" s="146"/>
      <c r="K161" s="77"/>
      <c r="L161" s="256"/>
      <c r="M161" s="50"/>
      <c r="N161" s="50"/>
      <c r="O161" s="50"/>
      <c r="P161" s="3"/>
      <c r="R161" s="319">
        <v>19616</v>
      </c>
      <c r="U161" s="320"/>
    </row>
    <row r="162" spans="1:21" x14ac:dyDescent="0.2">
      <c r="A162" s="347" t="s">
        <v>112</v>
      </c>
      <c r="B162" s="348"/>
      <c r="C162" s="349"/>
      <c r="D162" s="45">
        <v>41</v>
      </c>
      <c r="E162" s="46">
        <v>34</v>
      </c>
      <c r="F162" s="46">
        <v>8</v>
      </c>
      <c r="G162" s="46">
        <v>31</v>
      </c>
      <c r="H162" s="46">
        <v>0</v>
      </c>
      <c r="I162" s="47">
        <f>SUM(D162:H162)</f>
        <v>114</v>
      </c>
      <c r="J162" s="230">
        <v>183670</v>
      </c>
      <c r="K162" s="82">
        <v>319817</v>
      </c>
      <c r="L162" s="82">
        <v>4679940</v>
      </c>
      <c r="M162" s="50"/>
      <c r="N162" s="50">
        <f t="shared" ref="N162:O164" si="43">N133+(J162/1000)</f>
        <v>409964.842</v>
      </c>
      <c r="O162" s="50">
        <f t="shared" si="43"/>
        <v>543004.39100000041</v>
      </c>
      <c r="P162" s="3"/>
      <c r="R162" s="319">
        <v>8940</v>
      </c>
      <c r="U162" s="320"/>
    </row>
    <row r="163" spans="1:21" x14ac:dyDescent="0.2">
      <c r="A163" s="347" t="s">
        <v>113</v>
      </c>
      <c r="B163" s="348"/>
      <c r="C163" s="349"/>
      <c r="D163" s="45">
        <v>0</v>
      </c>
      <c r="E163" s="46">
        <v>0</v>
      </c>
      <c r="F163" s="46">
        <v>1</v>
      </c>
      <c r="G163" s="46">
        <v>23</v>
      </c>
      <c r="H163" s="46">
        <v>1</v>
      </c>
      <c r="I163" s="47">
        <f>SUM(D163:H163)</f>
        <v>25</v>
      </c>
      <c r="J163" s="230">
        <v>0</v>
      </c>
      <c r="K163" s="82">
        <v>0</v>
      </c>
      <c r="L163" s="82">
        <v>0</v>
      </c>
      <c r="M163" s="50"/>
      <c r="N163" s="50">
        <f t="shared" si="43"/>
        <v>58121.293999999987</v>
      </c>
      <c r="O163" s="50">
        <f t="shared" si="43"/>
        <v>60799.001000000004</v>
      </c>
      <c r="P163" s="3"/>
      <c r="R163" s="319">
        <v>5562</v>
      </c>
      <c r="U163" s="320"/>
    </row>
    <row r="164" spans="1:21" x14ac:dyDescent="0.2">
      <c r="A164" s="347" t="s">
        <v>116</v>
      </c>
      <c r="B164" s="348"/>
      <c r="C164" s="350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>SUM(D164:H164)</f>
        <v>3</v>
      </c>
      <c r="J164" s="231">
        <v>758</v>
      </c>
      <c r="K164" s="219">
        <v>50</v>
      </c>
      <c r="L164" s="219">
        <v>2231</v>
      </c>
      <c r="M164" s="147"/>
      <c r="N164" s="147">
        <f t="shared" si="43"/>
        <v>436.89599999999996</v>
      </c>
      <c r="O164" s="50">
        <f t="shared" si="43"/>
        <v>161.96900000000005</v>
      </c>
      <c r="P164" s="4"/>
      <c r="R164" s="319">
        <v>6801</v>
      </c>
      <c r="U164" s="320"/>
    </row>
    <row r="165" spans="1:21" ht="18.75" customHeight="1" x14ac:dyDescent="0.2">
      <c r="A165" s="338"/>
      <c r="B165" s="334"/>
      <c r="C165" s="339">
        <f>A146</f>
        <v>37350</v>
      </c>
      <c r="D165" s="365">
        <f t="shared" ref="D165:L165" si="44">SUM(D162:D164)</f>
        <v>43</v>
      </c>
      <c r="E165" s="366">
        <f t="shared" si="44"/>
        <v>34</v>
      </c>
      <c r="F165" s="366">
        <f t="shared" si="44"/>
        <v>10</v>
      </c>
      <c r="G165" s="366">
        <f t="shared" si="44"/>
        <v>54</v>
      </c>
      <c r="H165" s="366">
        <f t="shared" si="44"/>
        <v>1</v>
      </c>
      <c r="I165" s="367">
        <f t="shared" si="44"/>
        <v>142</v>
      </c>
      <c r="J165" s="368">
        <f t="shared" si="44"/>
        <v>184428</v>
      </c>
      <c r="K165" s="369">
        <f t="shared" si="44"/>
        <v>319867</v>
      </c>
      <c r="L165" s="370">
        <f t="shared" si="44"/>
        <v>4682171</v>
      </c>
      <c r="M165" s="371"/>
      <c r="N165" s="371">
        <f>SUM(N162:N164)</f>
        <v>468523.03200000001</v>
      </c>
      <c r="O165" s="380">
        <f>SUM(O162:O164)</f>
        <v>603965.3610000005</v>
      </c>
      <c r="P165" s="381"/>
      <c r="R165" s="319">
        <v>8619</v>
      </c>
      <c r="U165" s="320"/>
    </row>
    <row r="166" spans="1:21" x14ac:dyDescent="0.2">
      <c r="A166" s="338"/>
      <c r="B166" s="334" t="s">
        <v>27</v>
      </c>
      <c r="C166" s="340">
        <f>C169</f>
        <v>37319</v>
      </c>
      <c r="D166" s="372">
        <f t="shared" ref="D166:L166" si="45">D136</f>
        <v>59</v>
      </c>
      <c r="E166" s="373">
        <f t="shared" si="45"/>
        <v>44</v>
      </c>
      <c r="F166" s="373">
        <f t="shared" si="45"/>
        <v>11</v>
      </c>
      <c r="G166" s="373">
        <f t="shared" si="45"/>
        <v>36</v>
      </c>
      <c r="H166" s="373">
        <f t="shared" si="45"/>
        <v>0</v>
      </c>
      <c r="I166" s="373">
        <f t="shared" si="45"/>
        <v>150</v>
      </c>
      <c r="J166" s="374">
        <f t="shared" si="45"/>
        <v>243580</v>
      </c>
      <c r="K166" s="370">
        <f t="shared" si="45"/>
        <v>426302</v>
      </c>
      <c r="L166" s="370">
        <f t="shared" si="45"/>
        <v>4838750</v>
      </c>
      <c r="M166" s="371"/>
      <c r="N166" s="379"/>
      <c r="O166" s="255"/>
      <c r="P166" s="3"/>
      <c r="R166" s="319">
        <v>2488</v>
      </c>
      <c r="U166" s="320"/>
    </row>
    <row r="167" spans="1:21" x14ac:dyDescent="0.2">
      <c r="A167" s="341"/>
      <c r="B167" s="342"/>
      <c r="C167" s="343">
        <f>C170</f>
        <v>36985</v>
      </c>
      <c r="D167" s="375">
        <f>'2001'!D165</f>
        <v>54</v>
      </c>
      <c r="E167" s="376">
        <f>'2001'!E165</f>
        <v>44</v>
      </c>
      <c r="F167" s="376">
        <f>'2001'!F165</f>
        <v>11</v>
      </c>
      <c r="G167" s="376">
        <f>'2001'!G165</f>
        <v>36</v>
      </c>
      <c r="H167" s="376">
        <f>'2001'!H165</f>
        <v>1</v>
      </c>
      <c r="I167" s="373">
        <f>SUM(D167:H167)</f>
        <v>146</v>
      </c>
      <c r="J167" s="377">
        <f>'2001'!J165</f>
        <v>269599</v>
      </c>
      <c r="K167" s="378">
        <f>'2001'!K165</f>
        <v>555287</v>
      </c>
      <c r="L167" s="378">
        <f>'2001'!L165</f>
        <v>5755518</v>
      </c>
      <c r="M167" s="379"/>
      <c r="N167" s="83"/>
      <c r="O167" s="50"/>
      <c r="P167" s="3"/>
      <c r="R167" s="319">
        <v>8683</v>
      </c>
      <c r="U167" s="320"/>
    </row>
    <row r="168" spans="1:21" ht="18.75" customHeight="1" x14ac:dyDescent="0.2">
      <c r="A168" s="382"/>
      <c r="B168" s="383"/>
      <c r="C168" s="339">
        <f>A146</f>
        <v>37350</v>
      </c>
      <c r="D168" s="228">
        <f t="shared" ref="D168:L168" si="46">D158+D165</f>
        <v>62</v>
      </c>
      <c r="E168" s="259">
        <f t="shared" si="46"/>
        <v>34</v>
      </c>
      <c r="F168" s="259">
        <f t="shared" si="46"/>
        <v>18</v>
      </c>
      <c r="G168" s="259">
        <f t="shared" si="46"/>
        <v>58</v>
      </c>
      <c r="H168" s="259">
        <f t="shared" si="46"/>
        <v>13</v>
      </c>
      <c r="I168" s="145">
        <f t="shared" si="46"/>
        <v>185</v>
      </c>
      <c r="J168" s="260">
        <f t="shared" si="46"/>
        <v>280980</v>
      </c>
      <c r="K168" s="256">
        <f t="shared" si="46"/>
        <v>330895</v>
      </c>
      <c r="L168" s="256">
        <f t="shared" si="46"/>
        <v>5766665</v>
      </c>
      <c r="M168" s="50"/>
      <c r="N168" s="50">
        <f>N158+N165</f>
        <v>580240.26300000004</v>
      </c>
      <c r="O168" s="147">
        <f>O158+O165</f>
        <v>613840.67900000047</v>
      </c>
      <c r="P168" s="4"/>
      <c r="R168" s="319">
        <v>7406</v>
      </c>
      <c r="U168" s="320"/>
    </row>
    <row r="169" spans="1:21" x14ac:dyDescent="0.2">
      <c r="A169" s="384" t="s">
        <v>56</v>
      </c>
      <c r="B169" s="330"/>
      <c r="C169" s="340">
        <f>A117</f>
        <v>37319</v>
      </c>
      <c r="D169" s="75">
        <f t="shared" ref="D169:L169" si="47">D159+D166</f>
        <v>78</v>
      </c>
      <c r="E169" s="76">
        <f t="shared" si="47"/>
        <v>44</v>
      </c>
      <c r="F169" s="76">
        <f t="shared" si="47"/>
        <v>19</v>
      </c>
      <c r="G169" s="76">
        <f t="shared" si="47"/>
        <v>40</v>
      </c>
      <c r="H169" s="76">
        <f t="shared" si="47"/>
        <v>12</v>
      </c>
      <c r="I169" s="47">
        <f t="shared" si="47"/>
        <v>193</v>
      </c>
      <c r="J169" s="146">
        <f t="shared" si="47"/>
        <v>351959</v>
      </c>
      <c r="K169" s="77">
        <f t="shared" si="47"/>
        <v>438130</v>
      </c>
      <c r="L169" s="77">
        <f t="shared" si="47"/>
        <v>5978378</v>
      </c>
      <c r="M169" s="50"/>
      <c r="N169" s="57"/>
      <c r="O169" s="371"/>
      <c r="P169" s="391"/>
      <c r="R169" s="319">
        <v>5487</v>
      </c>
      <c r="U169" s="320"/>
    </row>
    <row r="170" spans="1:21" x14ac:dyDescent="0.2">
      <c r="A170" s="385"/>
      <c r="B170" s="386"/>
      <c r="C170" s="343">
        <f>C168-365</f>
        <v>36985</v>
      </c>
      <c r="D170" s="263">
        <f t="shared" ref="D170:L170" si="48">D160+D167</f>
        <v>73</v>
      </c>
      <c r="E170" s="242">
        <f t="shared" si="48"/>
        <v>44</v>
      </c>
      <c r="F170" s="242">
        <f t="shared" si="48"/>
        <v>20</v>
      </c>
      <c r="G170" s="242">
        <f t="shared" si="48"/>
        <v>49</v>
      </c>
      <c r="H170" s="242">
        <f t="shared" si="48"/>
        <v>18</v>
      </c>
      <c r="I170" s="55">
        <f t="shared" si="48"/>
        <v>204</v>
      </c>
      <c r="J170" s="222">
        <f t="shared" si="48"/>
        <v>383269</v>
      </c>
      <c r="K170" s="223">
        <f t="shared" si="48"/>
        <v>567040</v>
      </c>
      <c r="L170" s="223">
        <f t="shared" si="48"/>
        <v>6895960</v>
      </c>
      <c r="M170" s="57"/>
      <c r="N170" s="371"/>
      <c r="O170" s="371"/>
      <c r="P170" s="391"/>
      <c r="R170" s="319">
        <v>1572</v>
      </c>
      <c r="U170" s="320"/>
    </row>
    <row r="171" spans="1:21" ht="18.75" customHeight="1" x14ac:dyDescent="0.2">
      <c r="A171" s="387" t="s">
        <v>136</v>
      </c>
      <c r="B171" s="388"/>
      <c r="C171" s="388"/>
      <c r="D171" s="389"/>
      <c r="E171" s="389"/>
      <c r="F171" s="389"/>
      <c r="G171" s="390"/>
      <c r="H171" s="389"/>
      <c r="I171" s="389"/>
      <c r="J171" s="390"/>
      <c r="K171" s="390"/>
      <c r="L171" s="390"/>
      <c r="M171" s="390"/>
      <c r="N171" s="371">
        <f>N142</f>
        <v>5779</v>
      </c>
      <c r="O171" s="371">
        <f>O142</f>
        <v>4998</v>
      </c>
      <c r="P171" s="391"/>
      <c r="R171" s="319">
        <v>4388</v>
      </c>
      <c r="U171" s="320"/>
    </row>
    <row r="172" spans="1:21" ht="13.5" thickBot="1" x14ac:dyDescent="0.25">
      <c r="A172" s="392" t="s">
        <v>34</v>
      </c>
      <c r="B172" s="348"/>
      <c r="C172" s="388"/>
      <c r="D172" s="393"/>
      <c r="E172" s="393"/>
      <c r="F172" s="393"/>
      <c r="G172" s="393"/>
      <c r="H172" s="393"/>
      <c r="I172" s="393"/>
      <c r="J172" s="393"/>
      <c r="K172" s="393"/>
      <c r="L172" s="334"/>
      <c r="M172" s="334"/>
      <c r="N172" s="394"/>
      <c r="O172" s="394"/>
      <c r="P172" s="395"/>
      <c r="R172" s="319">
        <v>1346</v>
      </c>
      <c r="U172" s="320"/>
    </row>
    <row r="173" spans="1:21" ht="13.5" thickTop="1" x14ac:dyDescent="0.2">
      <c r="A173" s="396" t="s">
        <v>32</v>
      </c>
      <c r="B173" s="348"/>
      <c r="C173" s="388"/>
      <c r="D173" s="393"/>
      <c r="E173" s="393"/>
      <c r="F173" s="393"/>
      <c r="G173" s="393"/>
      <c r="H173" s="393"/>
      <c r="I173" s="393"/>
      <c r="J173" s="393"/>
      <c r="K173" s="393"/>
      <c r="L173" s="334"/>
      <c r="M173" s="334"/>
      <c r="N173" s="397" t="s">
        <v>29</v>
      </c>
      <c r="O173" s="397" t="s">
        <v>30</v>
      </c>
      <c r="P173" s="359"/>
      <c r="R173" s="319">
        <v>12830</v>
      </c>
      <c r="U173" s="320"/>
    </row>
    <row r="174" spans="1:21" ht="18.75" customHeight="1" thickBot="1" x14ac:dyDescent="0.25">
      <c r="A174" s="398" t="s">
        <v>33</v>
      </c>
      <c r="B174" s="399"/>
      <c r="C174" s="400"/>
      <c r="D174" s="401"/>
      <c r="E174" s="401"/>
      <c r="F174" s="401"/>
      <c r="G174" s="401"/>
      <c r="H174" s="402"/>
      <c r="I174" s="402"/>
      <c r="J174" s="403"/>
      <c r="K174" s="403"/>
      <c r="L174" s="404" t="s">
        <v>31</v>
      </c>
      <c r="M174" s="404"/>
      <c r="N174" s="405">
        <f>N168+N171</f>
        <v>586019.26300000004</v>
      </c>
      <c r="O174" s="405">
        <f>O168+O171</f>
        <v>618838.67900000047</v>
      </c>
      <c r="P174" s="406"/>
      <c r="R174" s="319">
        <v>2314</v>
      </c>
      <c r="U174" s="320"/>
    </row>
    <row r="175" spans="1:21" ht="18.75" customHeight="1" x14ac:dyDescent="0.3">
      <c r="A175" s="328">
        <f>A146+31</f>
        <v>37381</v>
      </c>
      <c r="B175" s="328"/>
      <c r="C175" s="328"/>
      <c r="D175" s="351" t="s">
        <v>0</v>
      </c>
      <c r="E175" s="352"/>
      <c r="F175" s="352"/>
      <c r="G175" s="352"/>
      <c r="H175" s="352"/>
      <c r="I175" s="352"/>
      <c r="J175" s="353" t="s">
        <v>1</v>
      </c>
      <c r="K175" s="352"/>
      <c r="L175" s="352"/>
      <c r="M175" s="352"/>
      <c r="N175" s="353" t="s">
        <v>2</v>
      </c>
      <c r="O175" s="352"/>
      <c r="P175" s="354"/>
      <c r="R175" s="319">
        <v>9469</v>
      </c>
      <c r="U175" s="320"/>
    </row>
    <row r="176" spans="1:21" ht="18.75" customHeight="1" x14ac:dyDescent="0.2">
      <c r="A176" s="329" t="s">
        <v>3</v>
      </c>
      <c r="B176" s="330"/>
      <c r="C176" s="331"/>
      <c r="D176" s="355"/>
      <c r="E176" s="356"/>
      <c r="F176" s="356"/>
      <c r="G176" s="356"/>
      <c r="H176" s="357" t="s">
        <v>61</v>
      </c>
      <c r="I176" s="357" t="s">
        <v>63</v>
      </c>
      <c r="J176" s="358" t="s">
        <v>9</v>
      </c>
      <c r="K176" s="357" t="s">
        <v>11</v>
      </c>
      <c r="L176" s="357" t="s">
        <v>10</v>
      </c>
      <c r="M176" s="357"/>
      <c r="N176" s="358" t="s">
        <v>9</v>
      </c>
      <c r="O176" s="357" t="s">
        <v>11</v>
      </c>
      <c r="P176" s="359"/>
      <c r="R176" s="319">
        <v>3354</v>
      </c>
      <c r="U176" s="320"/>
    </row>
    <row r="177" spans="1:21" x14ac:dyDescent="0.2">
      <c r="A177" s="332" t="s">
        <v>121</v>
      </c>
      <c r="B177" s="330"/>
      <c r="C177" s="331"/>
      <c r="D177" s="360" t="s">
        <v>57</v>
      </c>
      <c r="E177" s="361" t="s">
        <v>59</v>
      </c>
      <c r="F177" s="361" t="s">
        <v>58</v>
      </c>
      <c r="G177" s="361" t="s">
        <v>60</v>
      </c>
      <c r="H177" s="361" t="s">
        <v>62</v>
      </c>
      <c r="I177" s="361" t="s">
        <v>64</v>
      </c>
      <c r="J177" s="362" t="s">
        <v>18</v>
      </c>
      <c r="K177" s="363" t="s">
        <v>19</v>
      </c>
      <c r="L177" s="363" t="s">
        <v>18</v>
      </c>
      <c r="M177" s="363"/>
      <c r="N177" s="362" t="s">
        <v>21</v>
      </c>
      <c r="O177" s="363" t="s">
        <v>22</v>
      </c>
      <c r="P177" s="364"/>
      <c r="R177" s="319">
        <v>4406</v>
      </c>
      <c r="U177" s="320"/>
    </row>
    <row r="178" spans="1:21" ht="18.75" customHeight="1" x14ac:dyDescent="0.2">
      <c r="A178" s="333" t="s">
        <v>105</v>
      </c>
      <c r="B178" s="334"/>
      <c r="C178" s="335"/>
      <c r="D178" s="45">
        <v>1</v>
      </c>
      <c r="E178" s="46">
        <v>0</v>
      </c>
      <c r="F178" s="46">
        <v>1</v>
      </c>
      <c r="G178" s="46">
        <v>0</v>
      </c>
      <c r="H178" s="46">
        <v>0</v>
      </c>
      <c r="I178" s="145">
        <f t="shared" ref="I178:I186" si="49">SUM(D178:H178)</f>
        <v>2</v>
      </c>
      <c r="J178" s="48">
        <v>724</v>
      </c>
      <c r="K178" s="48">
        <v>67</v>
      </c>
      <c r="L178" s="48">
        <v>94031</v>
      </c>
      <c r="M178" s="49"/>
      <c r="N178" s="50">
        <f t="shared" ref="N178:N186" si="50">N149+(J178/1000)</f>
        <v>18464.691000000006</v>
      </c>
      <c r="O178" s="50">
        <f t="shared" ref="O178:O186" si="51">O149+(K178/1000)</f>
        <v>1826.354</v>
      </c>
      <c r="P178" s="2"/>
      <c r="R178" s="319">
        <v>7012</v>
      </c>
      <c r="U178" s="320"/>
    </row>
    <row r="179" spans="1:21" x14ac:dyDescent="0.2">
      <c r="A179" s="333" t="s">
        <v>135</v>
      </c>
      <c r="B179" s="334"/>
      <c r="C179" s="336"/>
      <c r="D179" s="45">
        <v>0</v>
      </c>
      <c r="E179" s="46">
        <v>0</v>
      </c>
      <c r="F179" s="46">
        <v>0</v>
      </c>
      <c r="G179" s="46">
        <v>1</v>
      </c>
      <c r="H179" s="46">
        <v>0</v>
      </c>
      <c r="I179" s="47">
        <f t="shared" si="49"/>
        <v>1</v>
      </c>
      <c r="J179" s="48">
        <v>0</v>
      </c>
      <c r="K179" s="48">
        <v>0</v>
      </c>
      <c r="L179" s="48">
        <v>0</v>
      </c>
      <c r="M179" s="52"/>
      <c r="N179" s="50">
        <f t="shared" si="50"/>
        <v>11598</v>
      </c>
      <c r="O179" s="50">
        <f t="shared" si="51"/>
        <v>982</v>
      </c>
      <c r="P179" s="3"/>
      <c r="R179" s="319">
        <v>5759</v>
      </c>
      <c r="U179" s="320"/>
    </row>
    <row r="180" spans="1:21" x14ac:dyDescent="0.2">
      <c r="A180" s="333" t="s">
        <v>106</v>
      </c>
      <c r="B180" s="334"/>
      <c r="C180" s="335"/>
      <c r="D180" s="45">
        <v>3</v>
      </c>
      <c r="E180" s="46">
        <v>0</v>
      </c>
      <c r="F180" s="46">
        <v>2</v>
      </c>
      <c r="G180" s="46">
        <v>1</v>
      </c>
      <c r="H180" s="46">
        <v>3</v>
      </c>
      <c r="I180" s="47">
        <f t="shared" si="49"/>
        <v>9</v>
      </c>
      <c r="J180" s="48">
        <v>25049</v>
      </c>
      <c r="K180" s="48">
        <v>2248</v>
      </c>
      <c r="L180" s="48">
        <v>354931</v>
      </c>
      <c r="M180" s="52"/>
      <c r="N180" s="50">
        <f t="shared" si="50"/>
        <v>45572.062000000005</v>
      </c>
      <c r="O180" s="50">
        <f t="shared" si="51"/>
        <v>3608.5950000000012</v>
      </c>
      <c r="P180" s="3"/>
      <c r="R180" s="319">
        <v>15271</v>
      </c>
      <c r="U180" s="320"/>
    </row>
    <row r="181" spans="1:21" x14ac:dyDescent="0.2">
      <c r="A181" s="333" t="s">
        <v>117</v>
      </c>
      <c r="B181" s="334"/>
      <c r="C181" s="335"/>
      <c r="D181" s="45">
        <v>1</v>
      </c>
      <c r="E181" s="46">
        <v>0</v>
      </c>
      <c r="F181" s="46">
        <v>0</v>
      </c>
      <c r="G181" s="46">
        <v>0</v>
      </c>
      <c r="H181" s="46">
        <v>0</v>
      </c>
      <c r="I181" s="47">
        <f t="shared" si="49"/>
        <v>1</v>
      </c>
      <c r="J181" s="48">
        <v>250</v>
      </c>
      <c r="K181" s="48">
        <v>0</v>
      </c>
      <c r="L181" s="48">
        <v>0</v>
      </c>
      <c r="M181" s="52"/>
      <c r="N181" s="50">
        <f t="shared" si="50"/>
        <v>288.483</v>
      </c>
      <c r="O181" s="50">
        <f t="shared" si="51"/>
        <v>0</v>
      </c>
      <c r="P181" s="3"/>
      <c r="R181" s="319">
        <v>4686</v>
      </c>
      <c r="U181" s="320"/>
    </row>
    <row r="182" spans="1:21" x14ac:dyDescent="0.2">
      <c r="A182" s="333" t="s">
        <v>107</v>
      </c>
      <c r="B182" s="334"/>
      <c r="C182" s="335"/>
      <c r="D182" s="45">
        <v>4</v>
      </c>
      <c r="E182" s="46">
        <v>0</v>
      </c>
      <c r="F182" s="46">
        <v>2</v>
      </c>
      <c r="G182" s="46">
        <v>0</v>
      </c>
      <c r="H182" s="46">
        <v>6</v>
      </c>
      <c r="I182" s="47">
        <f t="shared" si="49"/>
        <v>12</v>
      </c>
      <c r="J182" s="48">
        <v>12709</v>
      </c>
      <c r="K182" s="48">
        <v>1368</v>
      </c>
      <c r="L182" s="48">
        <v>157056</v>
      </c>
      <c r="M182" s="52"/>
      <c r="N182" s="50">
        <f t="shared" si="50"/>
        <v>12102.576999999999</v>
      </c>
      <c r="O182" s="50">
        <f t="shared" si="51"/>
        <v>1019.7249999999998</v>
      </c>
      <c r="P182" s="3"/>
      <c r="R182" s="319">
        <v>8980</v>
      </c>
      <c r="U182" s="320"/>
    </row>
    <row r="183" spans="1:21" x14ac:dyDescent="0.2">
      <c r="A183" s="333" t="s">
        <v>108</v>
      </c>
      <c r="B183" s="334"/>
      <c r="C183" s="335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9"/>
        <v>2</v>
      </c>
      <c r="J183" s="48">
        <v>2904</v>
      </c>
      <c r="K183" s="48">
        <v>354</v>
      </c>
      <c r="L183" s="48">
        <v>72252</v>
      </c>
      <c r="M183" s="52"/>
      <c r="N183" s="50">
        <f t="shared" si="50"/>
        <v>5740.5710000000008</v>
      </c>
      <c r="O183" s="50">
        <f t="shared" si="51"/>
        <v>592.70999999999992</v>
      </c>
      <c r="P183" s="3"/>
      <c r="R183" s="319">
        <v>5935</v>
      </c>
      <c r="U183" s="320"/>
    </row>
    <row r="184" spans="1:21" x14ac:dyDescent="0.2">
      <c r="A184" s="333" t="s">
        <v>109</v>
      </c>
      <c r="B184" s="334"/>
      <c r="C184" s="335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9"/>
        <v>2</v>
      </c>
      <c r="J184" s="48">
        <v>0</v>
      </c>
      <c r="K184" s="48">
        <v>0</v>
      </c>
      <c r="L184" s="48">
        <v>0</v>
      </c>
      <c r="M184" s="52"/>
      <c r="N184" s="50">
        <f t="shared" si="50"/>
        <v>1518.1</v>
      </c>
      <c r="O184" s="50">
        <f t="shared" si="51"/>
        <v>10</v>
      </c>
      <c r="P184" s="3"/>
      <c r="R184" s="319">
        <v>7490</v>
      </c>
      <c r="U184" s="320"/>
    </row>
    <row r="185" spans="1:21" x14ac:dyDescent="0.2">
      <c r="A185" s="333" t="s">
        <v>110</v>
      </c>
      <c r="B185" s="334"/>
      <c r="C185" s="335"/>
      <c r="D185" s="45">
        <v>6</v>
      </c>
      <c r="E185" s="46">
        <v>0</v>
      </c>
      <c r="F185" s="46">
        <v>1</v>
      </c>
      <c r="G185" s="46">
        <v>0</v>
      </c>
      <c r="H185" s="46">
        <v>3</v>
      </c>
      <c r="I185" s="47">
        <f t="shared" si="49"/>
        <v>10</v>
      </c>
      <c r="J185" s="48">
        <v>50504</v>
      </c>
      <c r="K185" s="48">
        <v>6462</v>
      </c>
      <c r="L185" s="48">
        <v>359531</v>
      </c>
      <c r="M185" s="52"/>
      <c r="N185" s="50">
        <f t="shared" si="50"/>
        <v>15289.370000000003</v>
      </c>
      <c r="O185" s="50">
        <f t="shared" si="51"/>
        <v>1846.135</v>
      </c>
      <c r="P185" s="3"/>
      <c r="R185" s="319"/>
      <c r="U185" s="320"/>
    </row>
    <row r="186" spans="1:21" x14ac:dyDescent="0.2">
      <c r="A186" s="333" t="s">
        <v>111</v>
      </c>
      <c r="B186" s="334"/>
      <c r="C186" s="337"/>
      <c r="D186" s="45">
        <v>3</v>
      </c>
      <c r="E186" s="46">
        <v>0</v>
      </c>
      <c r="F186" s="46">
        <v>0</v>
      </c>
      <c r="G186" s="46">
        <v>1</v>
      </c>
      <c r="H186" s="46">
        <v>0</v>
      </c>
      <c r="I186" s="55">
        <f t="shared" si="49"/>
        <v>4</v>
      </c>
      <c r="J186" s="48">
        <v>3544</v>
      </c>
      <c r="K186" s="56">
        <v>0</v>
      </c>
      <c r="L186" s="56">
        <v>5173</v>
      </c>
      <c r="M186" s="57"/>
      <c r="N186" s="220">
        <f t="shared" si="50"/>
        <v>1239.0610000000004</v>
      </c>
      <c r="O186" s="50">
        <f t="shared" si="51"/>
        <v>0.29799999999999999</v>
      </c>
      <c r="P186" s="4"/>
      <c r="R186" s="319"/>
      <c r="U186" s="320"/>
    </row>
    <row r="187" spans="1:21" ht="18.75" customHeight="1" x14ac:dyDescent="0.2">
      <c r="A187" s="338"/>
      <c r="B187" s="334"/>
      <c r="C187" s="339">
        <f>A175</f>
        <v>37381</v>
      </c>
      <c r="D187" s="365">
        <f t="shared" ref="D187:L187" si="52">SUM(D178:D186)</f>
        <v>19</v>
      </c>
      <c r="E187" s="366">
        <f t="shared" si="52"/>
        <v>0</v>
      </c>
      <c r="F187" s="366">
        <f t="shared" si="52"/>
        <v>8</v>
      </c>
      <c r="G187" s="366">
        <f t="shared" si="52"/>
        <v>4</v>
      </c>
      <c r="H187" s="366">
        <f t="shared" si="52"/>
        <v>12</v>
      </c>
      <c r="I187" s="367">
        <f t="shared" si="52"/>
        <v>43</v>
      </c>
      <c r="J187" s="368">
        <f t="shared" si="52"/>
        <v>95684</v>
      </c>
      <c r="K187" s="369">
        <f t="shared" si="52"/>
        <v>10499</v>
      </c>
      <c r="L187" s="370">
        <f t="shared" si="52"/>
        <v>1042974</v>
      </c>
      <c r="M187" s="371"/>
      <c r="N187" s="371">
        <f>SUM(N178:N186)</f>
        <v>111812.91500000002</v>
      </c>
      <c r="O187" s="380">
        <f>SUM(O178:O186)</f>
        <v>9885.8170000000009</v>
      </c>
      <c r="P187" s="381"/>
      <c r="R187" s="319">
        <f>SUM(R147:R186)</f>
        <v>253265</v>
      </c>
      <c r="S187" s="265" t="s">
        <v>66</v>
      </c>
      <c r="U187" s="320"/>
    </row>
    <row r="188" spans="1:21" x14ac:dyDescent="0.2">
      <c r="A188" s="338"/>
      <c r="B188" s="334" t="s">
        <v>27</v>
      </c>
      <c r="C188" s="340">
        <f>C198</f>
        <v>37350</v>
      </c>
      <c r="D188" s="372">
        <f t="shared" ref="D188:L188" si="53">D158</f>
        <v>19</v>
      </c>
      <c r="E188" s="373">
        <f t="shared" si="53"/>
        <v>0</v>
      </c>
      <c r="F188" s="373">
        <f t="shared" si="53"/>
        <v>8</v>
      </c>
      <c r="G188" s="373">
        <f t="shared" si="53"/>
        <v>4</v>
      </c>
      <c r="H188" s="373">
        <f t="shared" si="53"/>
        <v>12</v>
      </c>
      <c r="I188" s="373">
        <f t="shared" si="53"/>
        <v>43</v>
      </c>
      <c r="J188" s="374">
        <f t="shared" si="53"/>
        <v>96552</v>
      </c>
      <c r="K188" s="370">
        <f t="shared" si="53"/>
        <v>11028</v>
      </c>
      <c r="L188" s="370">
        <f t="shared" si="53"/>
        <v>1084494</v>
      </c>
      <c r="M188" s="371"/>
      <c r="N188" s="379"/>
      <c r="O188" s="255"/>
      <c r="P188" s="3"/>
      <c r="R188" s="321"/>
      <c r="S188" s="322"/>
      <c r="T188" s="322"/>
      <c r="U188" s="323"/>
    </row>
    <row r="189" spans="1:21" x14ac:dyDescent="0.2">
      <c r="A189" s="341"/>
      <c r="B189" s="342"/>
      <c r="C189" s="343">
        <f>C199</f>
        <v>37016</v>
      </c>
      <c r="D189" s="375">
        <f>'2001'!D187</f>
        <v>19</v>
      </c>
      <c r="E189" s="376">
        <f>'2001'!E187</f>
        <v>0</v>
      </c>
      <c r="F189" s="376">
        <f>'2001'!F187</f>
        <v>9</v>
      </c>
      <c r="G189" s="376">
        <f>'2001'!G187</f>
        <v>13</v>
      </c>
      <c r="H189" s="376">
        <f>'2001'!H187</f>
        <v>17</v>
      </c>
      <c r="I189" s="373">
        <f>SUM(D189:H189)</f>
        <v>58</v>
      </c>
      <c r="J189" s="377">
        <f>'2001'!J187</f>
        <v>104179</v>
      </c>
      <c r="K189" s="378">
        <f>'2001'!K187</f>
        <v>11109</v>
      </c>
      <c r="L189" s="378">
        <f>'2001'!L187</f>
        <v>1030226</v>
      </c>
      <c r="M189" s="379"/>
      <c r="N189" s="83"/>
      <c r="O189" s="50"/>
      <c r="P189" s="3"/>
    </row>
    <row r="190" spans="1:21" ht="18.75" customHeight="1" x14ac:dyDescent="0.2">
      <c r="A190" s="344" t="s">
        <v>23</v>
      </c>
      <c r="B190" s="345"/>
      <c r="C190" s="346"/>
      <c r="D190" s="75"/>
      <c r="E190" s="76"/>
      <c r="F190" s="76"/>
      <c r="G190" s="76"/>
      <c r="H190" s="76"/>
      <c r="I190" s="145"/>
      <c r="J190" s="146"/>
      <c r="K190" s="77"/>
      <c r="L190" s="256"/>
      <c r="M190" s="50"/>
      <c r="N190" s="50"/>
      <c r="O190" s="50"/>
      <c r="P190" s="3"/>
    </row>
    <row r="191" spans="1:21" x14ac:dyDescent="0.2">
      <c r="A191" s="347" t="s">
        <v>112</v>
      </c>
      <c r="B191" s="348"/>
      <c r="C191" s="349"/>
      <c r="D191" s="45">
        <v>41</v>
      </c>
      <c r="E191" s="46">
        <v>34</v>
      </c>
      <c r="F191" s="46">
        <v>8</v>
      </c>
      <c r="G191" s="46">
        <v>36</v>
      </c>
      <c r="H191" s="46">
        <v>0</v>
      </c>
      <c r="I191" s="47">
        <f>SUM(D191:H191)</f>
        <v>119</v>
      </c>
      <c r="J191" s="230">
        <v>201047</v>
      </c>
      <c r="K191" s="82">
        <v>301187</v>
      </c>
      <c r="L191" s="82">
        <v>4835938</v>
      </c>
      <c r="M191" s="50"/>
      <c r="N191" s="50">
        <f t="shared" ref="N191:O193" si="54">N162+(J191/1000)</f>
        <v>410165.88900000002</v>
      </c>
      <c r="O191" s="50">
        <f t="shared" si="54"/>
        <v>543305.57800000045</v>
      </c>
      <c r="P191" s="3"/>
    </row>
    <row r="192" spans="1:21" x14ac:dyDescent="0.2">
      <c r="A192" s="347" t="s">
        <v>113</v>
      </c>
      <c r="B192" s="348"/>
      <c r="C192" s="349"/>
      <c r="D192" s="45">
        <v>8</v>
      </c>
      <c r="E192" s="46">
        <v>10</v>
      </c>
      <c r="F192" s="46">
        <v>2</v>
      </c>
      <c r="G192" s="46">
        <v>4</v>
      </c>
      <c r="H192" s="46">
        <v>1</v>
      </c>
      <c r="I192" s="47">
        <f>SUM(D192:H192)</f>
        <v>25</v>
      </c>
      <c r="J192" s="230">
        <v>7254</v>
      </c>
      <c r="K192" s="82">
        <v>24125</v>
      </c>
      <c r="L192" s="82">
        <v>416960</v>
      </c>
      <c r="M192" s="50"/>
      <c r="N192" s="50">
        <f t="shared" si="54"/>
        <v>58128.547999999988</v>
      </c>
      <c r="O192" s="50">
        <f t="shared" si="54"/>
        <v>60823.126000000004</v>
      </c>
      <c r="P192" s="3"/>
    </row>
    <row r="193" spans="1:16" x14ac:dyDescent="0.2">
      <c r="A193" s="347" t="s">
        <v>116</v>
      </c>
      <c r="B193" s="348"/>
      <c r="C193" s="350"/>
      <c r="D193" s="45">
        <v>2</v>
      </c>
      <c r="E193" s="46">
        <v>0</v>
      </c>
      <c r="F193" s="46">
        <v>1</v>
      </c>
      <c r="G193" s="46">
        <v>0</v>
      </c>
      <c r="H193" s="46">
        <v>0</v>
      </c>
      <c r="I193" s="55">
        <f>SUM(D193:H193)</f>
        <v>3</v>
      </c>
      <c r="J193" s="231">
        <v>679</v>
      </c>
      <c r="K193" s="219">
        <v>48</v>
      </c>
      <c r="L193" s="219">
        <v>2295</v>
      </c>
      <c r="M193" s="147"/>
      <c r="N193" s="147">
        <f t="shared" si="54"/>
        <v>437.57499999999993</v>
      </c>
      <c r="O193" s="50">
        <f t="shared" si="54"/>
        <v>162.01700000000005</v>
      </c>
      <c r="P193" s="4"/>
    </row>
    <row r="194" spans="1:16" ht="18.75" customHeight="1" x14ac:dyDescent="0.2">
      <c r="A194" s="338"/>
      <c r="B194" s="334"/>
      <c r="C194" s="339">
        <f>A175</f>
        <v>37381</v>
      </c>
      <c r="D194" s="365">
        <f t="shared" ref="D194:L194" si="55">SUM(D191:D193)</f>
        <v>51</v>
      </c>
      <c r="E194" s="366">
        <f t="shared" si="55"/>
        <v>44</v>
      </c>
      <c r="F194" s="366">
        <f t="shared" si="55"/>
        <v>11</v>
      </c>
      <c r="G194" s="366">
        <f t="shared" si="55"/>
        <v>40</v>
      </c>
      <c r="H194" s="366">
        <f t="shared" si="55"/>
        <v>1</v>
      </c>
      <c r="I194" s="367">
        <f t="shared" si="55"/>
        <v>147</v>
      </c>
      <c r="J194" s="368">
        <f t="shared" si="55"/>
        <v>208980</v>
      </c>
      <c r="K194" s="369">
        <f t="shared" si="55"/>
        <v>325360</v>
      </c>
      <c r="L194" s="370">
        <f t="shared" si="55"/>
        <v>5255193</v>
      </c>
      <c r="M194" s="371"/>
      <c r="N194" s="371">
        <f>SUM(N191:N193)</f>
        <v>468732.01200000005</v>
      </c>
      <c r="O194" s="380">
        <f>SUM(O191:O193)</f>
        <v>604290.72100000049</v>
      </c>
      <c r="P194" s="381"/>
    </row>
    <row r="195" spans="1:16" x14ac:dyDescent="0.2">
      <c r="A195" s="338"/>
      <c r="B195" s="334" t="s">
        <v>27</v>
      </c>
      <c r="C195" s="340">
        <f>C198</f>
        <v>37350</v>
      </c>
      <c r="D195" s="372">
        <f t="shared" ref="D195:L195" si="56">D165</f>
        <v>43</v>
      </c>
      <c r="E195" s="373">
        <f t="shared" si="56"/>
        <v>34</v>
      </c>
      <c r="F195" s="373">
        <f t="shared" si="56"/>
        <v>10</v>
      </c>
      <c r="G195" s="373">
        <f t="shared" si="56"/>
        <v>54</v>
      </c>
      <c r="H195" s="373">
        <f t="shared" si="56"/>
        <v>1</v>
      </c>
      <c r="I195" s="373">
        <f t="shared" si="56"/>
        <v>142</v>
      </c>
      <c r="J195" s="374">
        <f t="shared" si="56"/>
        <v>184428</v>
      </c>
      <c r="K195" s="370">
        <f t="shared" si="56"/>
        <v>319867</v>
      </c>
      <c r="L195" s="370">
        <f t="shared" si="56"/>
        <v>4682171</v>
      </c>
      <c r="M195" s="371"/>
      <c r="N195" s="379"/>
      <c r="O195" s="255"/>
      <c r="P195" s="3"/>
    </row>
    <row r="196" spans="1:16" x14ac:dyDescent="0.2">
      <c r="A196" s="341"/>
      <c r="B196" s="342"/>
      <c r="C196" s="343">
        <f>C199</f>
        <v>37016</v>
      </c>
      <c r="D196" s="375">
        <f>'2001'!D194</f>
        <v>54</v>
      </c>
      <c r="E196" s="376">
        <f>'2001'!E194</f>
        <v>44</v>
      </c>
      <c r="F196" s="376">
        <f>'2001'!F194</f>
        <v>11</v>
      </c>
      <c r="G196" s="376">
        <f>'2001'!G194</f>
        <v>36</v>
      </c>
      <c r="H196" s="376">
        <f>'2001'!H194</f>
        <v>1</v>
      </c>
      <c r="I196" s="373">
        <f>SUM(D196:H196)</f>
        <v>146</v>
      </c>
      <c r="J196" s="377">
        <f>'2001'!J194</f>
        <v>289293</v>
      </c>
      <c r="K196" s="378">
        <f>'2001'!K194</f>
        <v>573701</v>
      </c>
      <c r="L196" s="378">
        <f>'2001'!L194</f>
        <v>5991917</v>
      </c>
      <c r="M196" s="379"/>
      <c r="N196" s="83"/>
      <c r="O196" s="50"/>
      <c r="P196" s="3"/>
    </row>
    <row r="197" spans="1:16" ht="18.75" customHeight="1" x14ac:dyDescent="0.2">
      <c r="A197" s="382"/>
      <c r="B197" s="383"/>
      <c r="C197" s="339">
        <f>A175</f>
        <v>37381</v>
      </c>
      <c r="D197" s="228">
        <f t="shared" ref="D197:L197" si="57">D187+D194</f>
        <v>70</v>
      </c>
      <c r="E197" s="259">
        <f t="shared" si="57"/>
        <v>44</v>
      </c>
      <c r="F197" s="259">
        <f t="shared" si="57"/>
        <v>19</v>
      </c>
      <c r="G197" s="259">
        <f t="shared" si="57"/>
        <v>44</v>
      </c>
      <c r="H197" s="259">
        <f t="shared" si="57"/>
        <v>13</v>
      </c>
      <c r="I197" s="145">
        <f t="shared" si="57"/>
        <v>190</v>
      </c>
      <c r="J197" s="260">
        <f t="shared" si="57"/>
        <v>304664</v>
      </c>
      <c r="K197" s="256">
        <f t="shared" si="57"/>
        <v>335859</v>
      </c>
      <c r="L197" s="256">
        <f t="shared" si="57"/>
        <v>6298167</v>
      </c>
      <c r="M197" s="50"/>
      <c r="N197" s="50">
        <f>N187+N194</f>
        <v>580544.92700000003</v>
      </c>
      <c r="O197" s="147">
        <f>O187+O194</f>
        <v>614176.53800000052</v>
      </c>
      <c r="P197" s="4"/>
    </row>
    <row r="198" spans="1:16" x14ac:dyDescent="0.2">
      <c r="A198" s="384" t="s">
        <v>56</v>
      </c>
      <c r="B198" s="330"/>
      <c r="C198" s="340">
        <f>A146</f>
        <v>37350</v>
      </c>
      <c r="D198" s="75">
        <f t="shared" ref="D198:L198" si="58">D188+D195</f>
        <v>62</v>
      </c>
      <c r="E198" s="76">
        <f t="shared" si="58"/>
        <v>34</v>
      </c>
      <c r="F198" s="76">
        <f t="shared" si="58"/>
        <v>18</v>
      </c>
      <c r="G198" s="76">
        <f t="shared" si="58"/>
        <v>58</v>
      </c>
      <c r="H198" s="76">
        <f t="shared" si="58"/>
        <v>13</v>
      </c>
      <c r="I198" s="47">
        <f t="shared" si="58"/>
        <v>185</v>
      </c>
      <c r="J198" s="146">
        <f t="shared" si="58"/>
        <v>280980</v>
      </c>
      <c r="K198" s="77">
        <f t="shared" si="58"/>
        <v>330895</v>
      </c>
      <c r="L198" s="77">
        <f t="shared" si="58"/>
        <v>5766665</v>
      </c>
      <c r="M198" s="50"/>
      <c r="N198" s="57"/>
      <c r="O198" s="371"/>
      <c r="P198" s="391"/>
    </row>
    <row r="199" spans="1:16" x14ac:dyDescent="0.2">
      <c r="A199" s="385"/>
      <c r="B199" s="386"/>
      <c r="C199" s="343">
        <f>C197-365</f>
        <v>37016</v>
      </c>
      <c r="D199" s="263">
        <f t="shared" ref="D199:L199" si="59">D189+D196</f>
        <v>73</v>
      </c>
      <c r="E199" s="242">
        <f t="shared" si="59"/>
        <v>44</v>
      </c>
      <c r="F199" s="242">
        <f t="shared" si="59"/>
        <v>20</v>
      </c>
      <c r="G199" s="242">
        <f t="shared" si="59"/>
        <v>49</v>
      </c>
      <c r="H199" s="242">
        <f t="shared" si="59"/>
        <v>18</v>
      </c>
      <c r="I199" s="55">
        <f t="shared" si="59"/>
        <v>204</v>
      </c>
      <c r="J199" s="222">
        <f t="shared" si="59"/>
        <v>393472</v>
      </c>
      <c r="K199" s="223">
        <f t="shared" si="59"/>
        <v>584810</v>
      </c>
      <c r="L199" s="223">
        <f t="shared" si="59"/>
        <v>7022143</v>
      </c>
      <c r="M199" s="57"/>
      <c r="N199" s="371"/>
      <c r="O199" s="371"/>
      <c r="P199" s="391"/>
    </row>
    <row r="200" spans="1:16" ht="18.75" customHeight="1" x14ac:dyDescent="0.2">
      <c r="A200" s="387" t="s">
        <v>136</v>
      </c>
      <c r="B200" s="388"/>
      <c r="C200" s="388"/>
      <c r="D200" s="389"/>
      <c r="E200" s="389"/>
      <c r="F200" s="389"/>
      <c r="G200" s="390"/>
      <c r="H200" s="389"/>
      <c r="I200" s="389"/>
      <c r="J200" s="390"/>
      <c r="K200" s="390"/>
      <c r="L200" s="390"/>
      <c r="M200" s="390"/>
      <c r="N200" s="371">
        <f>N171</f>
        <v>5779</v>
      </c>
      <c r="O200" s="371">
        <f>O171</f>
        <v>4998</v>
      </c>
      <c r="P200" s="391"/>
    </row>
    <row r="201" spans="1:16" ht="13.5" thickBot="1" x14ac:dyDescent="0.25">
      <c r="A201" s="392" t="s">
        <v>34</v>
      </c>
      <c r="B201" s="348"/>
      <c r="C201" s="388"/>
      <c r="D201" s="393"/>
      <c r="E201" s="393"/>
      <c r="F201" s="393"/>
      <c r="G201" s="393"/>
      <c r="H201" s="393"/>
      <c r="I201" s="393"/>
      <c r="J201" s="393"/>
      <c r="K201" s="393"/>
      <c r="L201" s="334"/>
      <c r="M201" s="334"/>
      <c r="N201" s="394"/>
      <c r="O201" s="394"/>
      <c r="P201" s="395"/>
    </row>
    <row r="202" spans="1:16" ht="13.5" thickTop="1" x14ac:dyDescent="0.2">
      <c r="A202" s="396" t="s">
        <v>32</v>
      </c>
      <c r="B202" s="348"/>
      <c r="C202" s="388"/>
      <c r="D202" s="393"/>
      <c r="E202" s="393"/>
      <c r="F202" s="393"/>
      <c r="G202" s="393"/>
      <c r="H202" s="393"/>
      <c r="I202" s="393"/>
      <c r="J202" s="393"/>
      <c r="K202" s="393"/>
      <c r="L202" s="334"/>
      <c r="M202" s="334"/>
      <c r="N202" s="397" t="s">
        <v>29</v>
      </c>
      <c r="O202" s="397" t="s">
        <v>30</v>
      </c>
      <c r="P202" s="359"/>
    </row>
    <row r="203" spans="1:16" ht="18.75" customHeight="1" thickBot="1" x14ac:dyDescent="0.25">
      <c r="A203" s="398" t="s">
        <v>33</v>
      </c>
      <c r="B203" s="399"/>
      <c r="C203" s="400"/>
      <c r="D203" s="401"/>
      <c r="E203" s="401"/>
      <c r="F203" s="401"/>
      <c r="G203" s="401"/>
      <c r="H203" s="402"/>
      <c r="I203" s="402"/>
      <c r="J203" s="403"/>
      <c r="K203" s="403"/>
      <c r="L203" s="404" t="s">
        <v>31</v>
      </c>
      <c r="M203" s="404"/>
      <c r="N203" s="405">
        <f>N197+N200</f>
        <v>586323.92700000003</v>
      </c>
      <c r="O203" s="405">
        <f>O197+O200</f>
        <v>619174.53800000052</v>
      </c>
      <c r="P203" s="406"/>
    </row>
    <row r="204" spans="1:16" ht="18.75" customHeight="1" x14ac:dyDescent="0.3">
      <c r="A204" s="328">
        <f>A175+31</f>
        <v>37412</v>
      </c>
      <c r="B204" s="328"/>
      <c r="C204" s="328"/>
      <c r="D204" s="351" t="s">
        <v>0</v>
      </c>
      <c r="E204" s="352"/>
      <c r="F204" s="352"/>
      <c r="G204" s="352"/>
      <c r="H204" s="352"/>
      <c r="I204" s="352"/>
      <c r="J204" s="353" t="s">
        <v>1</v>
      </c>
      <c r="K204" s="352"/>
      <c r="L204" s="352"/>
      <c r="M204" s="352"/>
      <c r="N204" s="353" t="s">
        <v>2</v>
      </c>
      <c r="O204" s="352"/>
      <c r="P204" s="354"/>
    </row>
    <row r="205" spans="1:16" ht="18.75" customHeight="1" x14ac:dyDescent="0.2">
      <c r="A205" s="329" t="s">
        <v>3</v>
      </c>
      <c r="B205" s="330"/>
      <c r="C205" s="331"/>
      <c r="D205" s="355"/>
      <c r="E205" s="356"/>
      <c r="F205" s="356"/>
      <c r="G205" s="356"/>
      <c r="H205" s="357" t="s">
        <v>61</v>
      </c>
      <c r="I205" s="357" t="s">
        <v>63</v>
      </c>
      <c r="J205" s="358" t="s">
        <v>9</v>
      </c>
      <c r="K205" s="357" t="s">
        <v>11</v>
      </c>
      <c r="L205" s="357" t="s">
        <v>10</v>
      </c>
      <c r="M205" s="357"/>
      <c r="N205" s="358" t="s">
        <v>9</v>
      </c>
      <c r="O205" s="357" t="s">
        <v>11</v>
      </c>
      <c r="P205" s="359"/>
    </row>
    <row r="206" spans="1:16" x14ac:dyDescent="0.2">
      <c r="A206" s="332" t="s">
        <v>121</v>
      </c>
      <c r="B206" s="330"/>
      <c r="C206" s="331"/>
      <c r="D206" s="360" t="s">
        <v>57</v>
      </c>
      <c r="E206" s="361" t="s">
        <v>59</v>
      </c>
      <c r="F206" s="361" t="s">
        <v>58</v>
      </c>
      <c r="G206" s="361" t="s">
        <v>60</v>
      </c>
      <c r="H206" s="361" t="s">
        <v>62</v>
      </c>
      <c r="I206" s="361" t="s">
        <v>64</v>
      </c>
      <c r="J206" s="362" t="s">
        <v>18</v>
      </c>
      <c r="K206" s="363" t="s">
        <v>19</v>
      </c>
      <c r="L206" s="363" t="s">
        <v>18</v>
      </c>
      <c r="M206" s="363"/>
      <c r="N206" s="362" t="s">
        <v>21</v>
      </c>
      <c r="O206" s="363" t="s">
        <v>22</v>
      </c>
      <c r="P206" s="364"/>
    </row>
    <row r="207" spans="1:16" ht="18.75" customHeight="1" x14ac:dyDescent="0.2">
      <c r="A207" s="333" t="s">
        <v>105</v>
      </c>
      <c r="B207" s="334"/>
      <c r="C207" s="335"/>
      <c r="D207" s="45">
        <v>1</v>
      </c>
      <c r="E207" s="46">
        <v>0</v>
      </c>
      <c r="F207" s="46">
        <v>1</v>
      </c>
      <c r="G207" s="46">
        <v>0</v>
      </c>
      <c r="H207" s="46">
        <v>0</v>
      </c>
      <c r="I207" s="145">
        <f t="shared" ref="I207:I215" si="60">SUM(D207:H207)</f>
        <v>2</v>
      </c>
      <c r="J207" s="48">
        <v>602</v>
      </c>
      <c r="K207" s="48">
        <v>55</v>
      </c>
      <c r="L207" s="48">
        <v>88569</v>
      </c>
      <c r="M207" s="49"/>
      <c r="N207" s="50">
        <f t="shared" ref="N207:N215" si="61">N178+(J207/1000)</f>
        <v>18465.293000000005</v>
      </c>
      <c r="O207" s="50">
        <f t="shared" ref="O207:O215" si="62">O178+(K207/1000)</f>
        <v>1826.4090000000001</v>
      </c>
      <c r="P207" s="2"/>
    </row>
    <row r="208" spans="1:16" x14ac:dyDescent="0.2">
      <c r="A208" s="333" t="s">
        <v>135</v>
      </c>
      <c r="B208" s="334"/>
      <c r="C208" s="336"/>
      <c r="D208" s="45">
        <v>0</v>
      </c>
      <c r="E208" s="46">
        <v>0</v>
      </c>
      <c r="F208" s="46">
        <v>0</v>
      </c>
      <c r="G208" s="46">
        <v>1</v>
      </c>
      <c r="H208" s="46">
        <v>0</v>
      </c>
      <c r="I208" s="47">
        <f t="shared" si="60"/>
        <v>1</v>
      </c>
      <c r="J208" s="48">
        <v>0</v>
      </c>
      <c r="K208" s="48">
        <v>0</v>
      </c>
      <c r="L208" s="48">
        <v>0</v>
      </c>
      <c r="M208" s="52"/>
      <c r="N208" s="50">
        <f t="shared" si="61"/>
        <v>11598</v>
      </c>
      <c r="O208" s="50">
        <f t="shared" si="62"/>
        <v>982</v>
      </c>
      <c r="P208" s="3"/>
    </row>
    <row r="209" spans="1:21" x14ac:dyDescent="0.2">
      <c r="A209" s="333" t="s">
        <v>106</v>
      </c>
      <c r="B209" s="334"/>
      <c r="C209" s="335"/>
      <c r="D209" s="45">
        <v>3</v>
      </c>
      <c r="E209" s="46">
        <v>0</v>
      </c>
      <c r="F209" s="46">
        <v>2</v>
      </c>
      <c r="G209" s="46">
        <v>1</v>
      </c>
      <c r="H209" s="46">
        <v>3</v>
      </c>
      <c r="I209" s="47">
        <f t="shared" si="60"/>
        <v>9</v>
      </c>
      <c r="J209" s="48">
        <v>23176</v>
      </c>
      <c r="K209" s="48">
        <v>2078</v>
      </c>
      <c r="L209" s="48">
        <v>333188</v>
      </c>
      <c r="M209" s="52"/>
      <c r="N209" s="50">
        <f>N180+(J209/1000)</f>
        <v>45595.238000000005</v>
      </c>
      <c r="O209" s="50">
        <f t="shared" si="62"/>
        <v>3610.6730000000011</v>
      </c>
      <c r="P209" s="3"/>
      <c r="S209" s="264">
        <v>64107</v>
      </c>
      <c r="T209" s="25">
        <v>365</v>
      </c>
      <c r="U209" s="25">
        <f>S209/T209</f>
        <v>175.63561643835615</v>
      </c>
    </row>
    <row r="210" spans="1:21" x14ac:dyDescent="0.2">
      <c r="A210" s="333" t="s">
        <v>117</v>
      </c>
      <c r="B210" s="334"/>
      <c r="C210" s="335"/>
      <c r="D210" s="45">
        <v>1</v>
      </c>
      <c r="E210" s="46">
        <v>0</v>
      </c>
      <c r="F210" s="46">
        <v>0</v>
      </c>
      <c r="G210" s="46">
        <v>0</v>
      </c>
      <c r="H210" s="46">
        <v>0</v>
      </c>
      <c r="I210" s="47">
        <f t="shared" si="60"/>
        <v>1</v>
      </c>
      <c r="J210" s="48">
        <v>554</v>
      </c>
      <c r="K210" s="48">
        <v>0</v>
      </c>
      <c r="L210" s="48">
        <v>0</v>
      </c>
      <c r="M210" s="52"/>
      <c r="N210" s="50">
        <f t="shared" si="61"/>
        <v>289.03699999999998</v>
      </c>
      <c r="O210" s="50">
        <f t="shared" si="62"/>
        <v>0</v>
      </c>
      <c r="P210" s="3"/>
    </row>
    <row r="211" spans="1:21" x14ac:dyDescent="0.2">
      <c r="A211" s="333" t="s">
        <v>107</v>
      </c>
      <c r="B211" s="334"/>
      <c r="C211" s="335"/>
      <c r="D211" s="45">
        <v>4</v>
      </c>
      <c r="E211" s="46">
        <v>0</v>
      </c>
      <c r="F211" s="46">
        <v>2</v>
      </c>
      <c r="G211" s="46">
        <v>0</v>
      </c>
      <c r="H211" s="46">
        <v>6</v>
      </c>
      <c r="I211" s="47">
        <f t="shared" si="60"/>
        <v>12</v>
      </c>
      <c r="J211" s="48">
        <v>13103</v>
      </c>
      <c r="K211" s="48">
        <v>1392</v>
      </c>
      <c r="L211" s="48">
        <v>140167</v>
      </c>
      <c r="M211" s="52"/>
      <c r="N211" s="50">
        <f t="shared" si="61"/>
        <v>12115.679999999998</v>
      </c>
      <c r="O211" s="50">
        <f t="shared" si="62"/>
        <v>1021.1169999999998</v>
      </c>
      <c r="P211" s="3"/>
    </row>
    <row r="212" spans="1:21" x14ac:dyDescent="0.2">
      <c r="A212" s="333" t="s">
        <v>108</v>
      </c>
      <c r="B212" s="334"/>
      <c r="C212" s="335"/>
      <c r="D212" s="45">
        <v>1</v>
      </c>
      <c r="E212" s="46">
        <v>0</v>
      </c>
      <c r="F212" s="46">
        <v>1</v>
      </c>
      <c r="G212" s="46">
        <v>0</v>
      </c>
      <c r="H212" s="46">
        <v>0</v>
      </c>
      <c r="I212" s="47">
        <f t="shared" si="60"/>
        <v>2</v>
      </c>
      <c r="J212" s="48">
        <v>2690</v>
      </c>
      <c r="K212" s="48">
        <v>328</v>
      </c>
      <c r="L212" s="48">
        <v>68028</v>
      </c>
      <c r="M212" s="52"/>
      <c r="N212" s="50">
        <f t="shared" si="61"/>
        <v>5743.2610000000004</v>
      </c>
      <c r="O212" s="50">
        <f t="shared" si="62"/>
        <v>593.0379999999999</v>
      </c>
      <c r="P212" s="3"/>
      <c r="R212" s="316"/>
      <c r="S212" s="317"/>
      <c r="T212" s="317"/>
      <c r="U212" s="318"/>
    </row>
    <row r="213" spans="1:21" x14ac:dyDescent="0.2">
      <c r="A213" s="333" t="s">
        <v>109</v>
      </c>
      <c r="B213" s="334"/>
      <c r="C213" s="335"/>
      <c r="D213" s="45">
        <v>0</v>
      </c>
      <c r="E213" s="46">
        <v>0</v>
      </c>
      <c r="F213" s="46">
        <v>1</v>
      </c>
      <c r="G213" s="46">
        <v>1</v>
      </c>
      <c r="H213" s="46">
        <v>0</v>
      </c>
      <c r="I213" s="47">
        <f t="shared" si="60"/>
        <v>2</v>
      </c>
      <c r="J213" s="48">
        <v>0</v>
      </c>
      <c r="K213" s="48">
        <v>0</v>
      </c>
      <c r="L213" s="48">
        <v>0</v>
      </c>
      <c r="M213" s="52"/>
      <c r="N213" s="50">
        <f t="shared" si="61"/>
        <v>1518.1</v>
      </c>
      <c r="O213" s="50">
        <f t="shared" si="62"/>
        <v>10</v>
      </c>
      <c r="P213" s="3"/>
      <c r="R213" s="319"/>
      <c r="S213" s="12" t="s">
        <v>68</v>
      </c>
      <c r="U213" s="320"/>
    </row>
    <row r="214" spans="1:21" x14ac:dyDescent="0.2">
      <c r="A214" s="333" t="s">
        <v>110</v>
      </c>
      <c r="B214" s="334"/>
      <c r="C214" s="335"/>
      <c r="D214" s="45">
        <v>6</v>
      </c>
      <c r="E214" s="46">
        <v>0</v>
      </c>
      <c r="F214" s="46">
        <v>1</v>
      </c>
      <c r="G214" s="46">
        <v>0</v>
      </c>
      <c r="H214" s="46">
        <v>3</v>
      </c>
      <c r="I214" s="47">
        <f t="shared" si="60"/>
        <v>10</v>
      </c>
      <c r="J214" s="48">
        <v>45913</v>
      </c>
      <c r="K214" s="48">
        <v>5884</v>
      </c>
      <c r="L214" s="48">
        <v>332438</v>
      </c>
      <c r="M214" s="52"/>
      <c r="N214" s="50">
        <f t="shared" si="61"/>
        <v>15335.283000000003</v>
      </c>
      <c r="O214" s="50">
        <f t="shared" si="62"/>
        <v>1852.019</v>
      </c>
      <c r="P214" s="3"/>
      <c r="R214" s="319"/>
      <c r="U214" s="320"/>
    </row>
    <row r="215" spans="1:21" x14ac:dyDescent="0.2">
      <c r="A215" s="333" t="s">
        <v>111</v>
      </c>
      <c r="B215" s="334"/>
      <c r="C215" s="337"/>
      <c r="D215" s="45">
        <v>3</v>
      </c>
      <c r="E215" s="46">
        <v>0</v>
      </c>
      <c r="F215" s="46">
        <v>0</v>
      </c>
      <c r="G215" s="46">
        <v>1</v>
      </c>
      <c r="H215" s="46">
        <v>0</v>
      </c>
      <c r="I215" s="55">
        <f t="shared" si="60"/>
        <v>4</v>
      </c>
      <c r="J215" s="48">
        <v>3373</v>
      </c>
      <c r="K215" s="56">
        <v>0</v>
      </c>
      <c r="L215" s="56">
        <v>5004</v>
      </c>
      <c r="M215" s="57"/>
      <c r="N215" s="220">
        <f t="shared" si="61"/>
        <v>1242.4340000000004</v>
      </c>
      <c r="O215" s="50">
        <f t="shared" si="62"/>
        <v>0.29799999999999999</v>
      </c>
      <c r="P215" s="4"/>
      <c r="R215" s="319"/>
      <c r="S215" s="266" t="s">
        <v>47</v>
      </c>
      <c r="T215" s="266" t="s">
        <v>48</v>
      </c>
      <c r="U215" s="324" t="s">
        <v>49</v>
      </c>
    </row>
    <row r="216" spans="1:21" ht="18.75" customHeight="1" x14ac:dyDescent="0.2">
      <c r="A216" s="338"/>
      <c r="B216" s="334"/>
      <c r="C216" s="339">
        <f>A204</f>
        <v>37412</v>
      </c>
      <c r="D216" s="365">
        <f t="shared" ref="D216:L216" si="63">SUM(D207:D215)</f>
        <v>19</v>
      </c>
      <c r="E216" s="366">
        <f t="shared" si="63"/>
        <v>0</v>
      </c>
      <c r="F216" s="366">
        <f t="shared" si="63"/>
        <v>8</v>
      </c>
      <c r="G216" s="366">
        <f t="shared" si="63"/>
        <v>4</v>
      </c>
      <c r="H216" s="366">
        <f t="shared" si="63"/>
        <v>12</v>
      </c>
      <c r="I216" s="367">
        <f t="shared" si="63"/>
        <v>43</v>
      </c>
      <c r="J216" s="368">
        <f t="shared" si="63"/>
        <v>89411</v>
      </c>
      <c r="K216" s="369">
        <f t="shared" si="63"/>
        <v>9737</v>
      </c>
      <c r="L216" s="370">
        <f t="shared" si="63"/>
        <v>967394</v>
      </c>
      <c r="M216" s="371"/>
      <c r="N216" s="371">
        <f>SUM(N207:N215)</f>
        <v>111902.32600000002</v>
      </c>
      <c r="O216" s="380">
        <f>SUM(O207:O215)</f>
        <v>9895.5540000000019</v>
      </c>
      <c r="P216" s="381"/>
      <c r="R216" s="319" t="s">
        <v>63</v>
      </c>
      <c r="S216" s="267">
        <f>SUM(J222,J193,J164,J135,J106,J77)</f>
        <v>3309</v>
      </c>
      <c r="T216" s="267">
        <f>SUM(K222,K193,K164,K135,K106,K77)</f>
        <v>228</v>
      </c>
      <c r="U216" s="325">
        <f>SUM(L222,L193,L164,L135,L106,L77)</f>
        <v>12915</v>
      </c>
    </row>
    <row r="217" spans="1:21" x14ac:dyDescent="0.2">
      <c r="A217" s="338"/>
      <c r="B217" s="334" t="s">
        <v>27</v>
      </c>
      <c r="C217" s="340">
        <f>C227</f>
        <v>37381</v>
      </c>
      <c r="D217" s="372">
        <f t="shared" ref="D217:L217" si="64">D187</f>
        <v>19</v>
      </c>
      <c r="E217" s="373">
        <f t="shared" si="64"/>
        <v>0</v>
      </c>
      <c r="F217" s="373">
        <f t="shared" si="64"/>
        <v>8</v>
      </c>
      <c r="G217" s="373">
        <f t="shared" si="64"/>
        <v>4</v>
      </c>
      <c r="H217" s="373">
        <f t="shared" si="64"/>
        <v>12</v>
      </c>
      <c r="I217" s="373">
        <f t="shared" si="64"/>
        <v>43</v>
      </c>
      <c r="J217" s="374">
        <f t="shared" si="64"/>
        <v>95684</v>
      </c>
      <c r="K217" s="370">
        <f t="shared" si="64"/>
        <v>10499</v>
      </c>
      <c r="L217" s="370">
        <f t="shared" si="64"/>
        <v>1042974</v>
      </c>
      <c r="M217" s="371"/>
      <c r="N217" s="379"/>
      <c r="O217" s="255"/>
      <c r="P217" s="3"/>
      <c r="R217" s="319" t="s">
        <v>67</v>
      </c>
      <c r="S217" s="268">
        <f>S216/6</f>
        <v>551.5</v>
      </c>
      <c r="T217" s="268">
        <f>T216/6</f>
        <v>38</v>
      </c>
      <c r="U217" s="326">
        <f>U216/6</f>
        <v>2152.5</v>
      </c>
    </row>
    <row r="218" spans="1:21" x14ac:dyDescent="0.2">
      <c r="A218" s="341"/>
      <c r="B218" s="342"/>
      <c r="C218" s="343">
        <f>C228</f>
        <v>37047</v>
      </c>
      <c r="D218" s="375">
        <f>'2001'!D216</f>
        <v>19</v>
      </c>
      <c r="E218" s="376">
        <f>'2001'!E216</f>
        <v>0</v>
      </c>
      <c r="F218" s="376">
        <f>'2001'!F216</f>
        <v>9</v>
      </c>
      <c r="G218" s="376">
        <f>'2001'!G216</f>
        <v>10</v>
      </c>
      <c r="H218" s="376">
        <f>'2001'!H216</f>
        <v>8</v>
      </c>
      <c r="I218" s="373">
        <f>SUM(D218:H218)</f>
        <v>46</v>
      </c>
      <c r="J218" s="377">
        <f>'2001'!J216</f>
        <v>99507</v>
      </c>
      <c r="K218" s="378">
        <f>'2001'!K216</f>
        <v>10608</v>
      </c>
      <c r="L218" s="378">
        <f>'2001'!L216</f>
        <v>1034358</v>
      </c>
      <c r="M218" s="379"/>
      <c r="N218" s="83"/>
      <c r="O218" s="50"/>
      <c r="P218" s="3"/>
      <c r="R218" s="319" t="s">
        <v>69</v>
      </c>
      <c r="S218" s="268">
        <f>S216/180</f>
        <v>18.383333333333333</v>
      </c>
      <c r="T218" s="269">
        <f>T216/180</f>
        <v>1.2666666666666666</v>
      </c>
      <c r="U218" s="326">
        <f>U216/180</f>
        <v>71.75</v>
      </c>
    </row>
    <row r="219" spans="1:21" ht="18.75" customHeight="1" x14ac:dyDescent="0.2">
      <c r="A219" s="344" t="s">
        <v>23</v>
      </c>
      <c r="B219" s="345"/>
      <c r="C219" s="346"/>
      <c r="D219" s="75"/>
      <c r="E219" s="76"/>
      <c r="F219" s="76"/>
      <c r="G219" s="76"/>
      <c r="H219" s="76"/>
      <c r="I219" s="145"/>
      <c r="J219" s="146"/>
      <c r="K219" s="77"/>
      <c r="L219" s="256"/>
      <c r="M219" s="50"/>
      <c r="N219" s="50"/>
      <c r="O219" s="50"/>
      <c r="P219" s="3"/>
      <c r="R219" s="321"/>
      <c r="S219" s="322"/>
      <c r="T219" s="322"/>
      <c r="U219" s="323"/>
    </row>
    <row r="220" spans="1:21" x14ac:dyDescent="0.2">
      <c r="A220" s="347" t="s">
        <v>112</v>
      </c>
      <c r="B220" s="348"/>
      <c r="C220" s="349"/>
      <c r="D220" s="45">
        <v>41</v>
      </c>
      <c r="E220" s="46">
        <v>34</v>
      </c>
      <c r="F220" s="46">
        <v>8</v>
      </c>
      <c r="G220" s="46">
        <v>36</v>
      </c>
      <c r="H220" s="46">
        <v>0</v>
      </c>
      <c r="I220" s="47">
        <f>SUM(D220:H220)</f>
        <v>119</v>
      </c>
      <c r="J220" s="230">
        <v>200189</v>
      </c>
      <c r="K220" s="82">
        <v>289905</v>
      </c>
      <c r="L220" s="82">
        <v>4679940</v>
      </c>
      <c r="M220" s="50"/>
      <c r="N220" s="50">
        <f t="shared" ref="N220:O222" si="65">N191+(J220/1000)</f>
        <v>410366.07800000004</v>
      </c>
      <c r="O220" s="50">
        <f t="shared" si="65"/>
        <v>543595.48300000047</v>
      </c>
      <c r="P220" s="3"/>
    </row>
    <row r="221" spans="1:21" x14ac:dyDescent="0.2">
      <c r="A221" s="347" t="s">
        <v>113</v>
      </c>
      <c r="B221" s="348"/>
      <c r="C221" s="349"/>
      <c r="D221" s="45">
        <v>8</v>
      </c>
      <c r="E221" s="46">
        <v>10</v>
      </c>
      <c r="F221" s="46">
        <v>2</v>
      </c>
      <c r="G221" s="46">
        <v>3</v>
      </c>
      <c r="H221" s="46">
        <v>1</v>
      </c>
      <c r="I221" s="47">
        <f>SUM(D221:H221)</f>
        <v>24</v>
      </c>
      <c r="J221" s="230">
        <v>6980</v>
      </c>
      <c r="K221" s="82">
        <v>19911</v>
      </c>
      <c r="L221" s="82">
        <v>341217</v>
      </c>
      <c r="M221" s="50"/>
      <c r="N221" s="50">
        <f t="shared" si="65"/>
        <v>58135.527999999991</v>
      </c>
      <c r="O221" s="50">
        <f t="shared" si="65"/>
        <v>60843.037000000004</v>
      </c>
      <c r="P221" s="3"/>
    </row>
    <row r="222" spans="1:21" x14ac:dyDescent="0.2">
      <c r="A222" s="347" t="s">
        <v>116</v>
      </c>
      <c r="B222" s="348"/>
      <c r="C222" s="350"/>
      <c r="D222" s="45">
        <v>2</v>
      </c>
      <c r="E222" s="46">
        <v>0</v>
      </c>
      <c r="F222" s="46">
        <v>1</v>
      </c>
      <c r="G222" s="46">
        <v>0</v>
      </c>
      <c r="H222" s="46">
        <v>0</v>
      </c>
      <c r="I222" s="55">
        <f>SUM(D222:H222)</f>
        <v>3</v>
      </c>
      <c r="J222" s="231">
        <v>639</v>
      </c>
      <c r="K222" s="219">
        <v>46</v>
      </c>
      <c r="L222" s="219">
        <v>1806</v>
      </c>
      <c r="M222" s="147"/>
      <c r="N222" s="147">
        <f t="shared" si="65"/>
        <v>438.21399999999994</v>
      </c>
      <c r="O222" s="50">
        <f t="shared" si="65"/>
        <v>162.06300000000005</v>
      </c>
      <c r="P222" s="4"/>
    </row>
    <row r="223" spans="1:21" ht="18.75" customHeight="1" x14ac:dyDescent="0.2">
      <c r="A223" s="338"/>
      <c r="B223" s="334"/>
      <c r="C223" s="339">
        <f>A204</f>
        <v>37412</v>
      </c>
      <c r="D223" s="365">
        <f t="shared" ref="D223:L223" si="66">SUM(D220:D222)</f>
        <v>51</v>
      </c>
      <c r="E223" s="366">
        <f t="shared" si="66"/>
        <v>44</v>
      </c>
      <c r="F223" s="366">
        <f t="shared" si="66"/>
        <v>11</v>
      </c>
      <c r="G223" s="366">
        <f t="shared" si="66"/>
        <v>39</v>
      </c>
      <c r="H223" s="366">
        <f t="shared" si="66"/>
        <v>1</v>
      </c>
      <c r="I223" s="367">
        <f t="shared" si="66"/>
        <v>146</v>
      </c>
      <c r="J223" s="368">
        <f t="shared" si="66"/>
        <v>207808</v>
      </c>
      <c r="K223" s="369">
        <f t="shared" si="66"/>
        <v>309862</v>
      </c>
      <c r="L223" s="370">
        <f t="shared" si="66"/>
        <v>5022963</v>
      </c>
      <c r="M223" s="371"/>
      <c r="N223" s="371">
        <f>SUM(N220:N222)</f>
        <v>468939.82</v>
      </c>
      <c r="O223" s="380">
        <f>SUM(O220:O222)</f>
        <v>604600.58300000045</v>
      </c>
      <c r="P223" s="381"/>
    </row>
    <row r="224" spans="1:21" x14ac:dyDescent="0.2">
      <c r="A224" s="338"/>
      <c r="B224" s="334" t="s">
        <v>27</v>
      </c>
      <c r="C224" s="340">
        <f>C227</f>
        <v>37381</v>
      </c>
      <c r="D224" s="372">
        <f t="shared" ref="D224:L224" si="67">D194</f>
        <v>51</v>
      </c>
      <c r="E224" s="373">
        <f t="shared" si="67"/>
        <v>44</v>
      </c>
      <c r="F224" s="373">
        <f t="shared" si="67"/>
        <v>11</v>
      </c>
      <c r="G224" s="373">
        <f t="shared" si="67"/>
        <v>40</v>
      </c>
      <c r="H224" s="373">
        <f t="shared" si="67"/>
        <v>1</v>
      </c>
      <c r="I224" s="373">
        <f t="shared" si="67"/>
        <v>147</v>
      </c>
      <c r="J224" s="374">
        <f t="shared" si="67"/>
        <v>208980</v>
      </c>
      <c r="K224" s="370">
        <f t="shared" si="67"/>
        <v>325360</v>
      </c>
      <c r="L224" s="370">
        <f t="shared" si="67"/>
        <v>5255193</v>
      </c>
      <c r="M224" s="371"/>
      <c r="N224" s="379"/>
      <c r="O224" s="255"/>
      <c r="P224" s="3"/>
    </row>
    <row r="225" spans="1:16" x14ac:dyDescent="0.2">
      <c r="A225" s="341"/>
      <c r="B225" s="342"/>
      <c r="C225" s="343">
        <f>C228</f>
        <v>37047</v>
      </c>
      <c r="D225" s="375">
        <f>'2001'!D223</f>
        <v>54</v>
      </c>
      <c r="E225" s="376">
        <f>'2001'!E223</f>
        <v>44</v>
      </c>
      <c r="F225" s="376">
        <f>'2001'!F223</f>
        <v>11</v>
      </c>
      <c r="G225" s="376">
        <f>'2001'!G223</f>
        <v>36</v>
      </c>
      <c r="H225" s="376">
        <f>'2001'!H223</f>
        <v>1</v>
      </c>
      <c r="I225" s="373">
        <f>SUM(D225:H225)</f>
        <v>146</v>
      </c>
      <c r="J225" s="377">
        <f>'2001'!J223</f>
        <v>260844</v>
      </c>
      <c r="K225" s="378">
        <f>'2001'!K223</f>
        <v>526458</v>
      </c>
      <c r="L225" s="378">
        <f>'2001'!L223</f>
        <v>5841862</v>
      </c>
      <c r="M225" s="379"/>
      <c r="N225" s="83"/>
      <c r="O225" s="50"/>
      <c r="P225" s="3"/>
    </row>
    <row r="226" spans="1:16" ht="18.75" customHeight="1" x14ac:dyDescent="0.2">
      <c r="A226" s="382"/>
      <c r="B226" s="383"/>
      <c r="C226" s="339">
        <f>A204</f>
        <v>37412</v>
      </c>
      <c r="D226" s="228">
        <f t="shared" ref="D226:L226" si="68">D216+D223</f>
        <v>70</v>
      </c>
      <c r="E226" s="259">
        <f t="shared" si="68"/>
        <v>44</v>
      </c>
      <c r="F226" s="259">
        <f t="shared" si="68"/>
        <v>19</v>
      </c>
      <c r="G226" s="259">
        <f t="shared" si="68"/>
        <v>43</v>
      </c>
      <c r="H226" s="259">
        <f t="shared" si="68"/>
        <v>13</v>
      </c>
      <c r="I226" s="145">
        <f t="shared" si="68"/>
        <v>189</v>
      </c>
      <c r="J226" s="260">
        <f t="shared" si="68"/>
        <v>297219</v>
      </c>
      <c r="K226" s="256">
        <f>K216+K223</f>
        <v>319599</v>
      </c>
      <c r="L226" s="256">
        <f t="shared" si="68"/>
        <v>5990357</v>
      </c>
      <c r="M226" s="50"/>
      <c r="N226" s="50">
        <f>N216+N223</f>
        <v>580842.14600000007</v>
      </c>
      <c r="O226" s="147">
        <f>O216+O223</f>
        <v>614496.13700000045</v>
      </c>
      <c r="P226" s="4"/>
    </row>
    <row r="227" spans="1:16" x14ac:dyDescent="0.2">
      <c r="A227" s="384" t="s">
        <v>56</v>
      </c>
      <c r="B227" s="330"/>
      <c r="C227" s="340">
        <f>A175</f>
        <v>37381</v>
      </c>
      <c r="D227" s="75">
        <f t="shared" ref="D227:L227" si="69">D217+D224</f>
        <v>70</v>
      </c>
      <c r="E227" s="76">
        <f t="shared" si="69"/>
        <v>44</v>
      </c>
      <c r="F227" s="76">
        <f t="shared" si="69"/>
        <v>19</v>
      </c>
      <c r="G227" s="76">
        <f t="shared" si="69"/>
        <v>44</v>
      </c>
      <c r="H227" s="76">
        <f t="shared" si="69"/>
        <v>13</v>
      </c>
      <c r="I227" s="47">
        <f t="shared" si="69"/>
        <v>190</v>
      </c>
      <c r="J227" s="146">
        <f t="shared" si="69"/>
        <v>304664</v>
      </c>
      <c r="K227" s="77">
        <f t="shared" si="69"/>
        <v>335859</v>
      </c>
      <c r="L227" s="77">
        <f t="shared" si="69"/>
        <v>6298167</v>
      </c>
      <c r="M227" s="50"/>
      <c r="N227" s="57"/>
      <c r="O227" s="371"/>
      <c r="P227" s="391"/>
    </row>
    <row r="228" spans="1:16" x14ac:dyDescent="0.2">
      <c r="A228" s="385"/>
      <c r="B228" s="386"/>
      <c r="C228" s="343">
        <f>C226-365</f>
        <v>37047</v>
      </c>
      <c r="D228" s="263">
        <f t="shared" ref="D228:L228" si="70">D218+D225</f>
        <v>73</v>
      </c>
      <c r="E228" s="242">
        <f t="shared" si="70"/>
        <v>44</v>
      </c>
      <c r="F228" s="242">
        <f t="shared" si="70"/>
        <v>20</v>
      </c>
      <c r="G228" s="242">
        <f t="shared" si="70"/>
        <v>46</v>
      </c>
      <c r="H228" s="242">
        <f t="shared" si="70"/>
        <v>9</v>
      </c>
      <c r="I228" s="55">
        <f t="shared" si="70"/>
        <v>192</v>
      </c>
      <c r="J228" s="222">
        <f t="shared" si="70"/>
        <v>360351</v>
      </c>
      <c r="K228" s="223">
        <f t="shared" si="70"/>
        <v>537066</v>
      </c>
      <c r="L228" s="223">
        <f t="shared" si="70"/>
        <v>6876220</v>
      </c>
      <c r="M228" s="57"/>
      <c r="N228" s="371"/>
      <c r="O228" s="371"/>
      <c r="P228" s="391"/>
    </row>
    <row r="229" spans="1:16" ht="18.75" customHeight="1" x14ac:dyDescent="0.2">
      <c r="A229" s="387" t="s">
        <v>136</v>
      </c>
      <c r="B229" s="388"/>
      <c r="C229" s="388"/>
      <c r="D229" s="389"/>
      <c r="E229" s="389"/>
      <c r="F229" s="389"/>
      <c r="G229" s="390"/>
      <c r="H229" s="389"/>
      <c r="I229" s="389"/>
      <c r="J229" s="390"/>
      <c r="K229" s="390"/>
      <c r="L229" s="390"/>
      <c r="M229" s="390"/>
      <c r="N229" s="371">
        <f>N200</f>
        <v>5779</v>
      </c>
      <c r="O229" s="371">
        <f>O200</f>
        <v>4998</v>
      </c>
      <c r="P229" s="391"/>
    </row>
    <row r="230" spans="1:16" ht="13.5" thickBot="1" x14ac:dyDescent="0.25">
      <c r="A230" s="392" t="s">
        <v>34</v>
      </c>
      <c r="B230" s="348"/>
      <c r="C230" s="388"/>
      <c r="D230" s="393"/>
      <c r="E230" s="393"/>
      <c r="F230" s="393"/>
      <c r="G230" s="393"/>
      <c r="H230" s="393"/>
      <c r="I230" s="393"/>
      <c r="J230" s="393"/>
      <c r="K230" s="393"/>
      <c r="L230" s="334"/>
      <c r="M230" s="334"/>
      <c r="N230" s="394"/>
      <c r="O230" s="394"/>
      <c r="P230" s="395"/>
    </row>
    <row r="231" spans="1:16" ht="13.5" thickTop="1" x14ac:dyDescent="0.2">
      <c r="A231" s="396" t="s">
        <v>32</v>
      </c>
      <c r="B231" s="348"/>
      <c r="C231" s="388"/>
      <c r="D231" s="393"/>
      <c r="E231" s="393"/>
      <c r="F231" s="393"/>
      <c r="G231" s="393"/>
      <c r="H231" s="393"/>
      <c r="I231" s="393"/>
      <c r="J231" s="393"/>
      <c r="K231" s="393"/>
      <c r="L231" s="334"/>
      <c r="M231" s="334"/>
      <c r="N231" s="397" t="s">
        <v>29</v>
      </c>
      <c r="O231" s="397" t="s">
        <v>30</v>
      </c>
      <c r="P231" s="359"/>
    </row>
    <row r="232" spans="1:16" ht="18.75" customHeight="1" thickBot="1" x14ac:dyDescent="0.25">
      <c r="A232" s="398" t="s">
        <v>33</v>
      </c>
      <c r="B232" s="399"/>
      <c r="C232" s="400"/>
      <c r="D232" s="401"/>
      <c r="E232" s="401"/>
      <c r="F232" s="401"/>
      <c r="G232" s="401"/>
      <c r="H232" s="402"/>
      <c r="I232" s="402"/>
      <c r="J232" s="403"/>
      <c r="K232" s="403"/>
      <c r="L232" s="404" t="s">
        <v>31</v>
      </c>
      <c r="M232" s="404"/>
      <c r="N232" s="405">
        <f>N226+N229</f>
        <v>586621.14600000007</v>
      </c>
      <c r="O232" s="405">
        <f>O226+O229</f>
        <v>619494.13700000045</v>
      </c>
      <c r="P232" s="406"/>
    </row>
    <row r="233" spans="1:16" ht="18.75" x14ac:dyDescent="0.3">
      <c r="A233" s="328">
        <f>A204+31</f>
        <v>37443</v>
      </c>
      <c r="B233" s="328"/>
      <c r="C233" s="328"/>
      <c r="D233" s="351" t="s">
        <v>0</v>
      </c>
      <c r="E233" s="352"/>
      <c r="F233" s="352"/>
      <c r="G233" s="352"/>
      <c r="H233" s="352"/>
      <c r="I233" s="352"/>
      <c r="J233" s="353" t="s">
        <v>1</v>
      </c>
      <c r="K233" s="352"/>
      <c r="L233" s="352"/>
      <c r="M233" s="352"/>
      <c r="N233" s="353" t="s">
        <v>2</v>
      </c>
      <c r="O233" s="352"/>
      <c r="P233" s="354"/>
    </row>
    <row r="234" spans="1:16" ht="18.75" customHeight="1" x14ac:dyDescent="0.2">
      <c r="A234" s="329" t="s">
        <v>3</v>
      </c>
      <c r="B234" s="330"/>
      <c r="C234" s="331"/>
      <c r="D234" s="355"/>
      <c r="E234" s="356"/>
      <c r="F234" s="356"/>
      <c r="G234" s="356"/>
      <c r="H234" s="357" t="s">
        <v>61</v>
      </c>
      <c r="I234" s="357" t="s">
        <v>63</v>
      </c>
      <c r="J234" s="358" t="s">
        <v>9</v>
      </c>
      <c r="K234" s="357" t="s">
        <v>11</v>
      </c>
      <c r="L234" s="357" t="s">
        <v>10</v>
      </c>
      <c r="M234" s="357"/>
      <c r="N234" s="358" t="s">
        <v>9</v>
      </c>
      <c r="O234" s="357" t="s">
        <v>11</v>
      </c>
      <c r="P234" s="359"/>
    </row>
    <row r="235" spans="1:16" x14ac:dyDescent="0.2">
      <c r="A235" s="332" t="s">
        <v>121</v>
      </c>
      <c r="B235" s="330"/>
      <c r="C235" s="331"/>
      <c r="D235" s="360" t="s">
        <v>57</v>
      </c>
      <c r="E235" s="361" t="s">
        <v>59</v>
      </c>
      <c r="F235" s="361" t="s">
        <v>58</v>
      </c>
      <c r="G235" s="361" t="s">
        <v>60</v>
      </c>
      <c r="H235" s="361" t="s">
        <v>62</v>
      </c>
      <c r="I235" s="361" t="s">
        <v>64</v>
      </c>
      <c r="J235" s="362" t="s">
        <v>18</v>
      </c>
      <c r="K235" s="363" t="s">
        <v>19</v>
      </c>
      <c r="L235" s="363" t="s">
        <v>18</v>
      </c>
      <c r="M235" s="363"/>
      <c r="N235" s="362" t="s">
        <v>21</v>
      </c>
      <c r="O235" s="363" t="s">
        <v>22</v>
      </c>
      <c r="P235" s="364"/>
    </row>
    <row r="236" spans="1:16" ht="18.75" customHeight="1" x14ac:dyDescent="0.2">
      <c r="A236" s="333" t="s">
        <v>105</v>
      </c>
      <c r="B236" s="334"/>
      <c r="C236" s="335"/>
      <c r="D236" s="45">
        <v>1</v>
      </c>
      <c r="E236" s="46">
        <v>0</v>
      </c>
      <c r="F236" s="46">
        <v>1</v>
      </c>
      <c r="G236" s="46">
        <v>0</v>
      </c>
      <c r="H236" s="46">
        <v>0</v>
      </c>
      <c r="I236" s="145">
        <f t="shared" ref="I236:I244" si="71">SUM(D236:H236)</f>
        <v>2</v>
      </c>
      <c r="J236" s="48">
        <v>627</v>
      </c>
      <c r="K236" s="48">
        <v>58</v>
      </c>
      <c r="L236" s="48">
        <v>90871</v>
      </c>
      <c r="M236" s="49"/>
      <c r="N236" s="50">
        <f t="shared" ref="N236:N244" si="72">N207+(J236/1000)</f>
        <v>18465.920000000006</v>
      </c>
      <c r="O236" s="50">
        <f t="shared" ref="O236:O244" si="73">O207+(K236/1000)</f>
        <v>1826.4670000000001</v>
      </c>
      <c r="P236" s="2"/>
    </row>
    <row r="237" spans="1:16" x14ac:dyDescent="0.2">
      <c r="A237" s="333" t="s">
        <v>135</v>
      </c>
      <c r="B237" s="334"/>
      <c r="C237" s="336"/>
      <c r="D237" s="45">
        <v>0</v>
      </c>
      <c r="E237" s="46">
        <v>0</v>
      </c>
      <c r="F237" s="46">
        <v>0</v>
      </c>
      <c r="G237" s="46">
        <v>1</v>
      </c>
      <c r="H237" s="46">
        <v>0</v>
      </c>
      <c r="I237" s="47">
        <f t="shared" si="71"/>
        <v>1</v>
      </c>
      <c r="J237" s="48">
        <v>0</v>
      </c>
      <c r="K237" s="48">
        <v>0</v>
      </c>
      <c r="L237" s="48">
        <v>0</v>
      </c>
      <c r="M237" s="52"/>
      <c r="N237" s="50">
        <f t="shared" si="72"/>
        <v>11598</v>
      </c>
      <c r="O237" s="50">
        <f t="shared" si="73"/>
        <v>982</v>
      </c>
      <c r="P237" s="3"/>
    </row>
    <row r="238" spans="1:16" x14ac:dyDescent="0.2">
      <c r="A238" s="333" t="s">
        <v>106</v>
      </c>
      <c r="B238" s="334"/>
      <c r="C238" s="335"/>
      <c r="D238" s="45">
        <v>3</v>
      </c>
      <c r="E238" s="46">
        <v>0</v>
      </c>
      <c r="F238" s="46">
        <v>2</v>
      </c>
      <c r="G238" s="46">
        <v>1</v>
      </c>
      <c r="H238" s="46">
        <v>3</v>
      </c>
      <c r="I238" s="47">
        <f t="shared" si="71"/>
        <v>9</v>
      </c>
      <c r="J238" s="48">
        <v>21045</v>
      </c>
      <c r="K238" s="48">
        <v>1886</v>
      </c>
      <c r="L238" s="48">
        <v>318189</v>
      </c>
      <c r="M238" s="52"/>
      <c r="N238" s="50">
        <f t="shared" si="72"/>
        <v>45616.283000000003</v>
      </c>
      <c r="O238" s="50">
        <f t="shared" si="73"/>
        <v>3612.5590000000011</v>
      </c>
      <c r="P238" s="3"/>
    </row>
    <row r="239" spans="1:16" x14ac:dyDescent="0.2">
      <c r="A239" s="333" t="s">
        <v>117</v>
      </c>
      <c r="B239" s="334"/>
      <c r="C239" s="335"/>
      <c r="D239" s="45">
        <v>1</v>
      </c>
      <c r="E239" s="46">
        <v>0</v>
      </c>
      <c r="F239" s="46">
        <v>0</v>
      </c>
      <c r="G239" s="46">
        <v>0</v>
      </c>
      <c r="H239" s="46">
        <v>0</v>
      </c>
      <c r="I239" s="47">
        <f t="shared" si="71"/>
        <v>1</v>
      </c>
      <c r="J239" s="48">
        <v>258</v>
      </c>
      <c r="K239" s="48">
        <v>0</v>
      </c>
      <c r="L239" s="48">
        <v>0</v>
      </c>
      <c r="M239" s="52"/>
      <c r="N239" s="50">
        <f t="shared" si="72"/>
        <v>289.29499999999996</v>
      </c>
      <c r="O239" s="50">
        <f t="shared" si="73"/>
        <v>0</v>
      </c>
      <c r="P239" s="3"/>
    </row>
    <row r="240" spans="1:16" x14ac:dyDescent="0.2">
      <c r="A240" s="333" t="s">
        <v>107</v>
      </c>
      <c r="B240" s="334"/>
      <c r="C240" s="335"/>
      <c r="D240" s="45">
        <v>4</v>
      </c>
      <c r="E240" s="46">
        <v>0</v>
      </c>
      <c r="F240" s="46">
        <v>2</v>
      </c>
      <c r="G240" s="46">
        <v>0</v>
      </c>
      <c r="H240" s="46">
        <v>6</v>
      </c>
      <c r="I240" s="47">
        <f t="shared" si="71"/>
        <v>12</v>
      </c>
      <c r="J240" s="48">
        <v>14918</v>
      </c>
      <c r="K240" s="48">
        <v>1557</v>
      </c>
      <c r="L240" s="48">
        <v>174021</v>
      </c>
      <c r="M240" s="52"/>
      <c r="N240" s="50">
        <f t="shared" si="72"/>
        <v>12130.597999999998</v>
      </c>
      <c r="O240" s="50">
        <f t="shared" si="73"/>
        <v>1022.6739999999999</v>
      </c>
      <c r="P240" s="3"/>
    </row>
    <row r="241" spans="1:16" x14ac:dyDescent="0.2">
      <c r="A241" s="333" t="s">
        <v>108</v>
      </c>
      <c r="B241" s="334"/>
      <c r="C241" s="335"/>
      <c r="D241" s="45">
        <v>1</v>
      </c>
      <c r="E241" s="46">
        <v>0</v>
      </c>
      <c r="F241" s="46">
        <v>1</v>
      </c>
      <c r="G241" s="46">
        <v>0</v>
      </c>
      <c r="H241" s="46">
        <v>0</v>
      </c>
      <c r="I241" s="47">
        <f t="shared" si="71"/>
        <v>2</v>
      </c>
      <c r="J241" s="48">
        <v>2827</v>
      </c>
      <c r="K241" s="48">
        <v>345</v>
      </c>
      <c r="L241" s="48">
        <v>74959</v>
      </c>
      <c r="M241" s="52"/>
      <c r="N241" s="50">
        <f t="shared" si="72"/>
        <v>5746.0880000000006</v>
      </c>
      <c r="O241" s="50">
        <f t="shared" si="73"/>
        <v>593.38299999999992</v>
      </c>
      <c r="P241" s="3"/>
    </row>
    <row r="242" spans="1:16" x14ac:dyDescent="0.2">
      <c r="A242" s="333" t="s">
        <v>109</v>
      </c>
      <c r="B242" s="334"/>
      <c r="C242" s="335"/>
      <c r="D242" s="45">
        <v>0</v>
      </c>
      <c r="E242" s="46">
        <v>0</v>
      </c>
      <c r="F242" s="46">
        <v>1</v>
      </c>
      <c r="G242" s="46">
        <v>1</v>
      </c>
      <c r="H242" s="46">
        <v>0</v>
      </c>
      <c r="I242" s="47">
        <f t="shared" si="71"/>
        <v>2</v>
      </c>
      <c r="J242" s="48">
        <v>0</v>
      </c>
      <c r="K242" s="48">
        <v>0</v>
      </c>
      <c r="L242" s="48">
        <v>0</v>
      </c>
      <c r="M242" s="52"/>
      <c r="N242" s="50">
        <f t="shared" si="72"/>
        <v>1518.1</v>
      </c>
      <c r="O242" s="50">
        <f t="shared" si="73"/>
        <v>10</v>
      </c>
      <c r="P242" s="3"/>
    </row>
    <row r="243" spans="1:16" x14ac:dyDescent="0.2">
      <c r="A243" s="333" t="s">
        <v>110</v>
      </c>
      <c r="B243" s="334"/>
      <c r="C243" s="335"/>
      <c r="D243" s="45">
        <v>6</v>
      </c>
      <c r="E243" s="46">
        <v>0</v>
      </c>
      <c r="F243" s="46">
        <v>1</v>
      </c>
      <c r="G243" s="46">
        <v>0</v>
      </c>
      <c r="H243" s="46">
        <v>3</v>
      </c>
      <c r="I243" s="47">
        <f t="shared" si="71"/>
        <v>10</v>
      </c>
      <c r="J243" s="48">
        <v>52313</v>
      </c>
      <c r="K243" s="48">
        <v>6699</v>
      </c>
      <c r="L243" s="48">
        <v>439118</v>
      </c>
      <c r="M243" s="52"/>
      <c r="N243" s="50">
        <f t="shared" si="72"/>
        <v>15387.596000000003</v>
      </c>
      <c r="O243" s="50">
        <f t="shared" si="73"/>
        <v>1858.7180000000001</v>
      </c>
      <c r="P243" s="3"/>
    </row>
    <row r="244" spans="1:16" x14ac:dyDescent="0.2">
      <c r="A244" s="333" t="s">
        <v>111</v>
      </c>
      <c r="B244" s="334"/>
      <c r="C244" s="337"/>
      <c r="D244" s="45">
        <v>3</v>
      </c>
      <c r="E244" s="46">
        <v>0</v>
      </c>
      <c r="F244" s="46">
        <v>0</v>
      </c>
      <c r="G244" s="46">
        <v>1</v>
      </c>
      <c r="H244" s="46">
        <v>0</v>
      </c>
      <c r="I244" s="55">
        <f t="shared" si="71"/>
        <v>4</v>
      </c>
      <c r="J244" s="48">
        <v>4299</v>
      </c>
      <c r="K244" s="56">
        <v>0</v>
      </c>
      <c r="L244" s="56">
        <v>9137</v>
      </c>
      <c r="M244" s="57"/>
      <c r="N244" s="220">
        <f t="shared" si="72"/>
        <v>1246.7330000000004</v>
      </c>
      <c r="O244" s="50">
        <f t="shared" si="73"/>
        <v>0.29799999999999999</v>
      </c>
      <c r="P244" s="4"/>
    </row>
    <row r="245" spans="1:16" ht="18.75" customHeight="1" x14ac:dyDescent="0.2">
      <c r="A245" s="338"/>
      <c r="B245" s="334"/>
      <c r="C245" s="339">
        <f>A233</f>
        <v>37443</v>
      </c>
      <c r="D245" s="365">
        <f t="shared" ref="D245:L245" si="74">SUM(D236:D244)</f>
        <v>19</v>
      </c>
      <c r="E245" s="366">
        <f t="shared" si="74"/>
        <v>0</v>
      </c>
      <c r="F245" s="366">
        <f t="shared" si="74"/>
        <v>8</v>
      </c>
      <c r="G245" s="366">
        <f t="shared" si="74"/>
        <v>4</v>
      </c>
      <c r="H245" s="366">
        <f t="shared" si="74"/>
        <v>12</v>
      </c>
      <c r="I245" s="367">
        <f t="shared" si="74"/>
        <v>43</v>
      </c>
      <c r="J245" s="368">
        <f t="shared" si="74"/>
        <v>96287</v>
      </c>
      <c r="K245" s="369">
        <f t="shared" si="74"/>
        <v>10545</v>
      </c>
      <c r="L245" s="370">
        <f t="shared" si="74"/>
        <v>1106295</v>
      </c>
      <c r="M245" s="371"/>
      <c r="N245" s="371">
        <f>SUM(N236:N244)</f>
        <v>111998.61300000003</v>
      </c>
      <c r="O245" s="380">
        <f>SUM(O236:O244)</f>
        <v>9906.099000000002</v>
      </c>
      <c r="P245" s="381"/>
    </row>
    <row r="246" spans="1:16" x14ac:dyDescent="0.2">
      <c r="A246" s="338"/>
      <c r="B246" s="334" t="s">
        <v>27</v>
      </c>
      <c r="C246" s="340">
        <f>C256</f>
        <v>37412</v>
      </c>
      <c r="D246" s="372">
        <f t="shared" ref="D246:L246" si="75">D216</f>
        <v>19</v>
      </c>
      <c r="E246" s="373">
        <f t="shared" si="75"/>
        <v>0</v>
      </c>
      <c r="F246" s="373">
        <f t="shared" si="75"/>
        <v>8</v>
      </c>
      <c r="G246" s="373">
        <f t="shared" si="75"/>
        <v>4</v>
      </c>
      <c r="H246" s="373">
        <f t="shared" si="75"/>
        <v>12</v>
      </c>
      <c r="I246" s="373">
        <f t="shared" si="75"/>
        <v>43</v>
      </c>
      <c r="J246" s="374">
        <f t="shared" si="75"/>
        <v>89411</v>
      </c>
      <c r="K246" s="370">
        <f t="shared" si="75"/>
        <v>9737</v>
      </c>
      <c r="L246" s="370">
        <f t="shared" si="75"/>
        <v>967394</v>
      </c>
      <c r="M246" s="371"/>
      <c r="N246" s="379"/>
      <c r="O246" s="255"/>
      <c r="P246" s="3"/>
    </row>
    <row r="247" spans="1:16" x14ac:dyDescent="0.2">
      <c r="A247" s="341"/>
      <c r="B247" s="342"/>
      <c r="C247" s="343">
        <f>C257</f>
        <v>37078</v>
      </c>
      <c r="D247" s="375">
        <f>'2001'!D245</f>
        <v>18</v>
      </c>
      <c r="E247" s="376">
        <f>'2001'!E245</f>
        <v>0</v>
      </c>
      <c r="F247" s="376">
        <f>'2001'!F245</f>
        <v>8</v>
      </c>
      <c r="G247" s="376">
        <f>'2001'!G245</f>
        <v>12</v>
      </c>
      <c r="H247" s="376">
        <f>'2001'!H245</f>
        <v>8</v>
      </c>
      <c r="I247" s="373">
        <f>SUM(D247:H247)</f>
        <v>46</v>
      </c>
      <c r="J247" s="377">
        <f>'2001'!J245</f>
        <v>94705</v>
      </c>
      <c r="K247" s="378">
        <f>'2001'!K245</f>
        <v>10239</v>
      </c>
      <c r="L247" s="378">
        <f>'2001'!L245</f>
        <v>1016951</v>
      </c>
      <c r="M247" s="379"/>
      <c r="N247" s="83"/>
      <c r="O247" s="50"/>
      <c r="P247" s="3"/>
    </row>
    <row r="248" spans="1:16" ht="18.75" customHeight="1" x14ac:dyDescent="0.2">
      <c r="A248" s="344" t="s">
        <v>23</v>
      </c>
      <c r="B248" s="345"/>
      <c r="C248" s="346"/>
      <c r="D248" s="75"/>
      <c r="E248" s="76"/>
      <c r="F248" s="76"/>
      <c r="G248" s="76"/>
      <c r="H248" s="76"/>
      <c r="I248" s="145"/>
      <c r="J248" s="146"/>
      <c r="K248" s="77"/>
      <c r="L248" s="256"/>
      <c r="M248" s="50"/>
      <c r="N248" s="50"/>
      <c r="O248" s="50"/>
      <c r="P248" s="3"/>
    </row>
    <row r="249" spans="1:16" x14ac:dyDescent="0.2">
      <c r="A249" s="347" t="s">
        <v>112</v>
      </c>
      <c r="B249" s="348"/>
      <c r="C249" s="349"/>
      <c r="D249" s="45">
        <v>41</v>
      </c>
      <c r="E249" s="46">
        <v>34</v>
      </c>
      <c r="F249" s="46">
        <v>8</v>
      </c>
      <c r="G249" s="46">
        <v>36</v>
      </c>
      <c r="H249" s="46">
        <v>0</v>
      </c>
      <c r="I249" s="47">
        <f>SUM(D249:H249)</f>
        <v>119</v>
      </c>
      <c r="J249" s="230">
        <v>188472</v>
      </c>
      <c r="K249" s="82">
        <v>275290</v>
      </c>
      <c r="L249" s="82">
        <v>4835938</v>
      </c>
      <c r="M249" s="50"/>
      <c r="N249" s="50">
        <f t="shared" ref="N249:O251" si="76">N220+(J249/1000)</f>
        <v>410554.55000000005</v>
      </c>
      <c r="O249" s="50">
        <f t="shared" si="76"/>
        <v>543870.77300000051</v>
      </c>
      <c r="P249" s="3"/>
    </row>
    <row r="250" spans="1:16" x14ac:dyDescent="0.2">
      <c r="A250" s="347" t="s">
        <v>113</v>
      </c>
      <c r="B250" s="348"/>
      <c r="C250" s="349"/>
      <c r="D250" s="45">
        <v>0</v>
      </c>
      <c r="E250" s="46">
        <v>0</v>
      </c>
      <c r="F250" s="46">
        <v>0</v>
      </c>
      <c r="G250" s="46">
        <v>24</v>
      </c>
      <c r="H250" s="46">
        <v>1</v>
      </c>
      <c r="I250" s="47">
        <f>SUM(D250:H250)</f>
        <v>25</v>
      </c>
      <c r="J250" s="230">
        <v>0</v>
      </c>
      <c r="K250" s="82">
        <v>0</v>
      </c>
      <c r="L250" s="82">
        <v>0</v>
      </c>
      <c r="M250" s="50"/>
      <c r="N250" s="50">
        <f t="shared" si="76"/>
        <v>58135.527999999991</v>
      </c>
      <c r="O250" s="50">
        <f t="shared" si="76"/>
        <v>60843.037000000004</v>
      </c>
      <c r="P250" s="3"/>
    </row>
    <row r="251" spans="1:16" x14ac:dyDescent="0.2">
      <c r="A251" s="347" t="s">
        <v>116</v>
      </c>
      <c r="B251" s="348"/>
      <c r="C251" s="350"/>
      <c r="D251" s="45">
        <v>2</v>
      </c>
      <c r="E251" s="46">
        <v>0</v>
      </c>
      <c r="F251" s="46">
        <v>1</v>
      </c>
      <c r="G251" s="46">
        <v>0</v>
      </c>
      <c r="H251" s="46">
        <v>0</v>
      </c>
      <c r="I251" s="55">
        <f>SUM(D251:H251)</f>
        <v>3</v>
      </c>
      <c r="J251" s="231">
        <v>401</v>
      </c>
      <c r="K251" s="219">
        <v>38</v>
      </c>
      <c r="L251" s="219">
        <v>1741</v>
      </c>
      <c r="M251" s="147"/>
      <c r="N251" s="147">
        <f t="shared" si="76"/>
        <v>438.61499999999995</v>
      </c>
      <c r="O251" s="50">
        <f t="shared" si="76"/>
        <v>162.10100000000006</v>
      </c>
      <c r="P251" s="4"/>
    </row>
    <row r="252" spans="1:16" ht="18.75" customHeight="1" x14ac:dyDescent="0.2">
      <c r="A252" s="338"/>
      <c r="B252" s="334"/>
      <c r="C252" s="339">
        <f>A233</f>
        <v>37443</v>
      </c>
      <c r="D252" s="365">
        <f t="shared" ref="D252:L252" si="77">SUM(D249:D251)</f>
        <v>43</v>
      </c>
      <c r="E252" s="366">
        <f t="shared" si="77"/>
        <v>34</v>
      </c>
      <c r="F252" s="366">
        <f t="shared" si="77"/>
        <v>9</v>
      </c>
      <c r="G252" s="366">
        <f t="shared" si="77"/>
        <v>60</v>
      </c>
      <c r="H252" s="366">
        <f t="shared" si="77"/>
        <v>1</v>
      </c>
      <c r="I252" s="367">
        <f t="shared" si="77"/>
        <v>147</v>
      </c>
      <c r="J252" s="368">
        <f t="shared" si="77"/>
        <v>188873</v>
      </c>
      <c r="K252" s="369">
        <f t="shared" si="77"/>
        <v>275328</v>
      </c>
      <c r="L252" s="370">
        <f t="shared" si="77"/>
        <v>4837679</v>
      </c>
      <c r="M252" s="371"/>
      <c r="N252" s="371">
        <f>SUM(N249:N251)</f>
        <v>469128.69300000003</v>
      </c>
      <c r="O252" s="380">
        <f>SUM(O249:O251)</f>
        <v>604875.91100000055</v>
      </c>
      <c r="P252" s="381"/>
    </row>
    <row r="253" spans="1:16" x14ac:dyDescent="0.2">
      <c r="A253" s="338"/>
      <c r="B253" s="334" t="s">
        <v>27</v>
      </c>
      <c r="C253" s="340">
        <f>C256</f>
        <v>37412</v>
      </c>
      <c r="D253" s="372">
        <f t="shared" ref="D253:L253" si="78">D223</f>
        <v>51</v>
      </c>
      <c r="E253" s="373">
        <f t="shared" si="78"/>
        <v>44</v>
      </c>
      <c r="F253" s="373">
        <f t="shared" si="78"/>
        <v>11</v>
      </c>
      <c r="G253" s="373">
        <f t="shared" si="78"/>
        <v>39</v>
      </c>
      <c r="H253" s="373">
        <f t="shared" si="78"/>
        <v>1</v>
      </c>
      <c r="I253" s="373">
        <f t="shared" si="78"/>
        <v>146</v>
      </c>
      <c r="J253" s="374">
        <f t="shared" si="78"/>
        <v>207808</v>
      </c>
      <c r="K253" s="370">
        <f t="shared" si="78"/>
        <v>309862</v>
      </c>
      <c r="L253" s="370">
        <f t="shared" si="78"/>
        <v>5022963</v>
      </c>
      <c r="M253" s="371"/>
      <c r="N253" s="379"/>
      <c r="O253" s="255"/>
      <c r="P253" s="3"/>
    </row>
    <row r="254" spans="1:16" x14ac:dyDescent="0.2">
      <c r="A254" s="341"/>
      <c r="B254" s="342"/>
      <c r="C254" s="343">
        <f>C257</f>
        <v>37078</v>
      </c>
      <c r="D254" s="375">
        <f>'2001'!D252</f>
        <v>53</v>
      </c>
      <c r="E254" s="376">
        <f>'2001'!E252</f>
        <v>44</v>
      </c>
      <c r="F254" s="376">
        <f>'2001'!F252</f>
        <v>11</v>
      </c>
      <c r="G254" s="376">
        <f>'2001'!G252</f>
        <v>37</v>
      </c>
      <c r="H254" s="376">
        <f>'2001'!H252</f>
        <v>1</v>
      </c>
      <c r="I254" s="373">
        <f>SUM(D254:H254)</f>
        <v>146</v>
      </c>
      <c r="J254" s="377">
        <f>'2001'!J252</f>
        <v>261189</v>
      </c>
      <c r="K254" s="378">
        <f>'2001'!K252</f>
        <v>617313</v>
      </c>
      <c r="L254" s="378">
        <f>'2001'!L252</f>
        <v>6043511</v>
      </c>
      <c r="M254" s="379"/>
      <c r="N254" s="83"/>
      <c r="O254" s="50"/>
      <c r="P254" s="3"/>
    </row>
    <row r="255" spans="1:16" ht="18.75" customHeight="1" x14ac:dyDescent="0.2">
      <c r="A255" s="382"/>
      <c r="B255" s="383"/>
      <c r="C255" s="339">
        <f>A233</f>
        <v>37443</v>
      </c>
      <c r="D255" s="228">
        <f t="shared" ref="D255:L255" si="79">D245+D252</f>
        <v>62</v>
      </c>
      <c r="E255" s="259">
        <f t="shared" si="79"/>
        <v>34</v>
      </c>
      <c r="F255" s="259">
        <f t="shared" si="79"/>
        <v>17</v>
      </c>
      <c r="G255" s="259">
        <f t="shared" si="79"/>
        <v>64</v>
      </c>
      <c r="H255" s="259">
        <f t="shared" si="79"/>
        <v>13</v>
      </c>
      <c r="I255" s="145">
        <f t="shared" si="79"/>
        <v>190</v>
      </c>
      <c r="J255" s="260">
        <f t="shared" si="79"/>
        <v>285160</v>
      </c>
      <c r="K255" s="256">
        <f t="shared" si="79"/>
        <v>285873</v>
      </c>
      <c r="L255" s="256">
        <f t="shared" si="79"/>
        <v>5943974</v>
      </c>
      <c r="M255" s="50"/>
      <c r="N255" s="50">
        <f>N245+N252</f>
        <v>581127.3060000001</v>
      </c>
      <c r="O255" s="147">
        <f>O245+O252</f>
        <v>614782.01000000059</v>
      </c>
      <c r="P255" s="4"/>
    </row>
    <row r="256" spans="1:16" x14ac:dyDescent="0.2">
      <c r="A256" s="384" t="s">
        <v>56</v>
      </c>
      <c r="B256" s="330"/>
      <c r="C256" s="340">
        <f>A204</f>
        <v>37412</v>
      </c>
      <c r="D256" s="75">
        <f t="shared" ref="D256:L256" si="80">D246+D253</f>
        <v>70</v>
      </c>
      <c r="E256" s="76">
        <f t="shared" si="80"/>
        <v>44</v>
      </c>
      <c r="F256" s="76">
        <f t="shared" si="80"/>
        <v>19</v>
      </c>
      <c r="G256" s="76">
        <f t="shared" si="80"/>
        <v>43</v>
      </c>
      <c r="H256" s="76">
        <f t="shared" si="80"/>
        <v>13</v>
      </c>
      <c r="I256" s="47">
        <f t="shared" si="80"/>
        <v>189</v>
      </c>
      <c r="J256" s="146">
        <f t="shared" si="80"/>
        <v>297219</v>
      </c>
      <c r="K256" s="77">
        <f t="shared" si="80"/>
        <v>319599</v>
      </c>
      <c r="L256" s="77">
        <f t="shared" si="80"/>
        <v>5990357</v>
      </c>
      <c r="M256" s="50"/>
      <c r="N256" s="57"/>
      <c r="O256" s="371"/>
      <c r="P256" s="391"/>
    </row>
    <row r="257" spans="1:16" x14ac:dyDescent="0.2">
      <c r="A257" s="385"/>
      <c r="B257" s="386"/>
      <c r="C257" s="343">
        <f>C255-365</f>
        <v>37078</v>
      </c>
      <c r="D257" s="263">
        <f t="shared" ref="D257:L257" si="81">D247+D254</f>
        <v>71</v>
      </c>
      <c r="E257" s="242">
        <f t="shared" si="81"/>
        <v>44</v>
      </c>
      <c r="F257" s="242">
        <f t="shared" si="81"/>
        <v>19</v>
      </c>
      <c r="G257" s="242">
        <f t="shared" si="81"/>
        <v>49</v>
      </c>
      <c r="H257" s="242">
        <f t="shared" si="81"/>
        <v>9</v>
      </c>
      <c r="I257" s="55">
        <f t="shared" si="81"/>
        <v>192</v>
      </c>
      <c r="J257" s="222">
        <f t="shared" si="81"/>
        <v>355894</v>
      </c>
      <c r="K257" s="223">
        <f t="shared" si="81"/>
        <v>627552</v>
      </c>
      <c r="L257" s="223">
        <f t="shared" si="81"/>
        <v>7060462</v>
      </c>
      <c r="M257" s="57"/>
      <c r="N257" s="371"/>
      <c r="O257" s="371"/>
      <c r="P257" s="391"/>
    </row>
    <row r="258" spans="1:16" ht="18.75" customHeight="1" x14ac:dyDescent="0.2">
      <c r="A258" s="387" t="s">
        <v>136</v>
      </c>
      <c r="B258" s="388"/>
      <c r="C258" s="388"/>
      <c r="D258" s="389"/>
      <c r="E258" s="389"/>
      <c r="F258" s="389"/>
      <c r="G258" s="390"/>
      <c r="H258" s="389"/>
      <c r="I258" s="389"/>
      <c r="J258" s="390"/>
      <c r="K258" s="390"/>
      <c r="L258" s="390"/>
      <c r="M258" s="390"/>
      <c r="N258" s="371">
        <f>N229</f>
        <v>5779</v>
      </c>
      <c r="O258" s="371">
        <f>O229</f>
        <v>4998</v>
      </c>
      <c r="P258" s="391"/>
    </row>
    <row r="259" spans="1:16" ht="13.5" thickBot="1" x14ac:dyDescent="0.25">
      <c r="A259" s="392" t="s">
        <v>34</v>
      </c>
      <c r="B259" s="348"/>
      <c r="C259" s="388"/>
      <c r="D259" s="393"/>
      <c r="E259" s="393"/>
      <c r="F259" s="393"/>
      <c r="G259" s="393"/>
      <c r="H259" s="393"/>
      <c r="I259" s="393"/>
      <c r="J259" s="393"/>
      <c r="K259" s="393"/>
      <c r="L259" s="334"/>
      <c r="M259" s="334"/>
      <c r="N259" s="394"/>
      <c r="O259" s="394"/>
      <c r="P259" s="395"/>
    </row>
    <row r="260" spans="1:16" ht="13.5" thickTop="1" x14ac:dyDescent="0.2">
      <c r="A260" s="396" t="s">
        <v>32</v>
      </c>
      <c r="B260" s="348"/>
      <c r="C260" s="388"/>
      <c r="D260" s="393"/>
      <c r="E260" s="393"/>
      <c r="F260" s="393"/>
      <c r="G260" s="393"/>
      <c r="H260" s="393"/>
      <c r="I260" s="393"/>
      <c r="J260" s="393"/>
      <c r="K260" s="393"/>
      <c r="L260" s="334"/>
      <c r="M260" s="334"/>
      <c r="N260" s="397" t="s">
        <v>29</v>
      </c>
      <c r="O260" s="397" t="s">
        <v>30</v>
      </c>
      <c r="P260" s="359"/>
    </row>
    <row r="261" spans="1:16" ht="18.75" customHeight="1" thickBot="1" x14ac:dyDescent="0.25">
      <c r="A261" s="398" t="s">
        <v>33</v>
      </c>
      <c r="B261" s="399"/>
      <c r="C261" s="400"/>
      <c r="D261" s="401"/>
      <c r="E261" s="401"/>
      <c r="F261" s="401"/>
      <c r="G261" s="401"/>
      <c r="H261" s="402"/>
      <c r="I261" s="402"/>
      <c r="J261" s="403"/>
      <c r="K261" s="403"/>
      <c r="L261" s="404" t="s">
        <v>31</v>
      </c>
      <c r="M261" s="404"/>
      <c r="N261" s="405">
        <f>N255+N258</f>
        <v>586906.3060000001</v>
      </c>
      <c r="O261" s="405">
        <f>O255+O258</f>
        <v>619780.01000000059</v>
      </c>
      <c r="P261" s="406"/>
    </row>
    <row r="262" spans="1:16" ht="18.75" x14ac:dyDescent="0.3">
      <c r="A262" s="328">
        <f>A233+31</f>
        <v>37474</v>
      </c>
      <c r="B262" s="328"/>
      <c r="C262" s="328"/>
      <c r="D262" s="351" t="s">
        <v>0</v>
      </c>
      <c r="E262" s="352"/>
      <c r="F262" s="352"/>
      <c r="G262" s="352"/>
      <c r="H262" s="352"/>
      <c r="I262" s="352"/>
      <c r="J262" s="353" t="s">
        <v>1</v>
      </c>
      <c r="K262" s="352"/>
      <c r="L262" s="352"/>
      <c r="M262" s="352"/>
      <c r="N262" s="353" t="s">
        <v>2</v>
      </c>
      <c r="O262" s="352"/>
      <c r="P262" s="354"/>
    </row>
    <row r="263" spans="1:16" ht="18.75" customHeight="1" x14ac:dyDescent="0.2">
      <c r="A263" s="329" t="s">
        <v>3</v>
      </c>
      <c r="B263" s="330"/>
      <c r="C263" s="331"/>
      <c r="D263" s="355"/>
      <c r="E263" s="356"/>
      <c r="F263" s="356"/>
      <c r="G263" s="356"/>
      <c r="H263" s="357" t="s">
        <v>61</v>
      </c>
      <c r="I263" s="357" t="s">
        <v>63</v>
      </c>
      <c r="J263" s="358" t="s">
        <v>9</v>
      </c>
      <c r="K263" s="357" t="s">
        <v>11</v>
      </c>
      <c r="L263" s="357" t="s">
        <v>10</v>
      </c>
      <c r="M263" s="357"/>
      <c r="N263" s="358" t="s">
        <v>9</v>
      </c>
      <c r="O263" s="357" t="s">
        <v>11</v>
      </c>
      <c r="P263" s="359"/>
    </row>
    <row r="264" spans="1:16" x14ac:dyDescent="0.2">
      <c r="A264" s="332" t="s">
        <v>121</v>
      </c>
      <c r="B264" s="330"/>
      <c r="C264" s="331"/>
      <c r="D264" s="360" t="s">
        <v>57</v>
      </c>
      <c r="E264" s="361" t="s">
        <v>59</v>
      </c>
      <c r="F264" s="361" t="s">
        <v>58</v>
      </c>
      <c r="G264" s="361" t="s">
        <v>60</v>
      </c>
      <c r="H264" s="361" t="s">
        <v>62</v>
      </c>
      <c r="I264" s="361" t="s">
        <v>64</v>
      </c>
      <c r="J264" s="362" t="s">
        <v>18</v>
      </c>
      <c r="K264" s="363" t="s">
        <v>19</v>
      </c>
      <c r="L264" s="363" t="s">
        <v>18</v>
      </c>
      <c r="M264" s="363"/>
      <c r="N264" s="362" t="s">
        <v>21</v>
      </c>
      <c r="O264" s="363" t="s">
        <v>22</v>
      </c>
      <c r="P264" s="364"/>
    </row>
    <row r="265" spans="1:16" ht="18.75" customHeight="1" x14ac:dyDescent="0.2">
      <c r="A265" s="333" t="s">
        <v>105</v>
      </c>
      <c r="B265" s="334"/>
      <c r="C265" s="335"/>
      <c r="D265" s="45">
        <v>1</v>
      </c>
      <c r="E265" s="46">
        <v>0</v>
      </c>
      <c r="F265" s="46">
        <v>1</v>
      </c>
      <c r="G265" s="46">
        <v>0</v>
      </c>
      <c r="H265" s="46">
        <v>0</v>
      </c>
      <c r="I265" s="145">
        <f t="shared" ref="I265:I273" si="82">SUM(D265:H265)</f>
        <v>2</v>
      </c>
      <c r="J265" s="48">
        <v>588</v>
      </c>
      <c r="K265" s="48">
        <v>54</v>
      </c>
      <c r="L265" s="48">
        <v>91061</v>
      </c>
      <c r="M265" s="49"/>
      <c r="N265" s="50">
        <f t="shared" ref="N265:N273" si="83">N236+(J265/1000)</f>
        <v>18466.508000000005</v>
      </c>
      <c r="O265" s="50">
        <f t="shared" ref="O265:O273" si="84">O236+(K265/1000)</f>
        <v>1826.5210000000002</v>
      </c>
      <c r="P265" s="2"/>
    </row>
    <row r="266" spans="1:16" x14ac:dyDescent="0.2">
      <c r="A266" s="333" t="s">
        <v>135</v>
      </c>
      <c r="B266" s="334"/>
      <c r="C266" s="336"/>
      <c r="D266" s="45">
        <v>0</v>
      </c>
      <c r="E266" s="46">
        <v>0</v>
      </c>
      <c r="F266" s="46">
        <v>0</v>
      </c>
      <c r="G266" s="46">
        <v>1</v>
      </c>
      <c r="H266" s="46">
        <v>0</v>
      </c>
      <c r="I266" s="47">
        <f t="shared" si="82"/>
        <v>1</v>
      </c>
      <c r="J266" s="48">
        <v>0</v>
      </c>
      <c r="K266" s="48">
        <v>0</v>
      </c>
      <c r="L266" s="48">
        <v>0</v>
      </c>
      <c r="M266" s="52"/>
      <c r="N266" s="50">
        <f t="shared" si="83"/>
        <v>11598</v>
      </c>
      <c r="O266" s="50">
        <f t="shared" si="84"/>
        <v>982</v>
      </c>
      <c r="P266" s="3"/>
    </row>
    <row r="267" spans="1:16" x14ac:dyDescent="0.2">
      <c r="A267" s="333" t="s">
        <v>106</v>
      </c>
      <c r="B267" s="334"/>
      <c r="C267" s="335"/>
      <c r="D267" s="45">
        <v>4</v>
      </c>
      <c r="E267" s="46">
        <v>0</v>
      </c>
      <c r="F267" s="46">
        <v>2</v>
      </c>
      <c r="G267" s="46">
        <v>3</v>
      </c>
      <c r="H267" s="46">
        <v>0</v>
      </c>
      <c r="I267" s="47">
        <f t="shared" si="82"/>
        <v>9</v>
      </c>
      <c r="J267" s="48">
        <v>21530</v>
      </c>
      <c r="K267" s="48">
        <v>1927</v>
      </c>
      <c r="L267" s="48">
        <v>353352</v>
      </c>
      <c r="M267" s="52"/>
      <c r="N267" s="50">
        <f t="shared" si="83"/>
        <v>45637.813000000002</v>
      </c>
      <c r="O267" s="50">
        <f t="shared" si="84"/>
        <v>3614.4860000000012</v>
      </c>
      <c r="P267" s="3"/>
    </row>
    <row r="268" spans="1:16" x14ac:dyDescent="0.2">
      <c r="A268" s="333" t="s">
        <v>117</v>
      </c>
      <c r="B268" s="334"/>
      <c r="C268" s="335"/>
      <c r="D268" s="45">
        <v>1</v>
      </c>
      <c r="E268" s="46">
        <v>0</v>
      </c>
      <c r="F268" s="46">
        <v>0</v>
      </c>
      <c r="G268" s="46">
        <v>0</v>
      </c>
      <c r="H268" s="46">
        <v>0</v>
      </c>
      <c r="I268" s="47">
        <f t="shared" si="82"/>
        <v>1</v>
      </c>
      <c r="J268" s="48">
        <v>439</v>
      </c>
      <c r="K268" s="48">
        <v>0</v>
      </c>
      <c r="L268" s="48">
        <v>0</v>
      </c>
      <c r="M268" s="52"/>
      <c r="N268" s="50">
        <f t="shared" si="83"/>
        <v>289.73399999999998</v>
      </c>
      <c r="O268" s="50">
        <f t="shared" si="84"/>
        <v>0</v>
      </c>
      <c r="P268" s="3"/>
    </row>
    <row r="269" spans="1:16" x14ac:dyDescent="0.2">
      <c r="A269" s="333" t="s">
        <v>107</v>
      </c>
      <c r="B269" s="334"/>
      <c r="C269" s="335"/>
      <c r="D269" s="45">
        <v>4</v>
      </c>
      <c r="E269" s="46">
        <v>0</v>
      </c>
      <c r="F269" s="46">
        <v>2</v>
      </c>
      <c r="G269" s="46">
        <v>0</v>
      </c>
      <c r="H269" s="46">
        <v>6</v>
      </c>
      <c r="I269" s="47">
        <f t="shared" si="82"/>
        <v>12</v>
      </c>
      <c r="J269" s="48">
        <v>14925</v>
      </c>
      <c r="K269" s="48">
        <v>1576</v>
      </c>
      <c r="L269" s="48">
        <v>173766</v>
      </c>
      <c r="M269" s="52"/>
      <c r="N269" s="50">
        <f t="shared" si="83"/>
        <v>12145.522999999997</v>
      </c>
      <c r="O269" s="50">
        <f t="shared" si="84"/>
        <v>1024.2499999999998</v>
      </c>
      <c r="P269" s="3"/>
    </row>
    <row r="270" spans="1:16" x14ac:dyDescent="0.2">
      <c r="A270" s="333" t="s">
        <v>108</v>
      </c>
      <c r="B270" s="334"/>
      <c r="C270" s="335"/>
      <c r="D270" s="45">
        <v>1</v>
      </c>
      <c r="E270" s="46">
        <v>0</v>
      </c>
      <c r="F270" s="46">
        <v>1</v>
      </c>
      <c r="G270" s="46">
        <v>0</v>
      </c>
      <c r="H270" s="46">
        <v>0</v>
      </c>
      <c r="I270" s="47">
        <f t="shared" si="82"/>
        <v>2</v>
      </c>
      <c r="J270" s="48">
        <v>3085</v>
      </c>
      <c r="K270" s="48">
        <v>376</v>
      </c>
      <c r="L270" s="48">
        <v>78746</v>
      </c>
      <c r="M270" s="52"/>
      <c r="N270" s="50">
        <f t="shared" si="83"/>
        <v>5749.1730000000007</v>
      </c>
      <c r="O270" s="50">
        <f t="shared" si="84"/>
        <v>593.7589999999999</v>
      </c>
      <c r="P270" s="3"/>
    </row>
    <row r="271" spans="1:16" x14ac:dyDescent="0.2">
      <c r="A271" s="333" t="s">
        <v>109</v>
      </c>
      <c r="B271" s="334"/>
      <c r="C271" s="335"/>
      <c r="D271" s="45">
        <v>0</v>
      </c>
      <c r="E271" s="46">
        <v>0</v>
      </c>
      <c r="F271" s="46">
        <v>1</v>
      </c>
      <c r="G271" s="46">
        <v>1</v>
      </c>
      <c r="H271" s="46">
        <v>0</v>
      </c>
      <c r="I271" s="47">
        <f t="shared" si="82"/>
        <v>2</v>
      </c>
      <c r="J271" s="48">
        <v>0</v>
      </c>
      <c r="K271" s="48">
        <v>0</v>
      </c>
      <c r="L271" s="48">
        <v>0</v>
      </c>
      <c r="M271" s="52"/>
      <c r="N271" s="50">
        <f t="shared" si="83"/>
        <v>1518.1</v>
      </c>
      <c r="O271" s="50">
        <f t="shared" si="84"/>
        <v>10</v>
      </c>
      <c r="P271" s="3"/>
    </row>
    <row r="272" spans="1:16" x14ac:dyDescent="0.2">
      <c r="A272" s="333" t="s">
        <v>110</v>
      </c>
      <c r="B272" s="334"/>
      <c r="C272" s="335"/>
      <c r="D272" s="45">
        <v>6</v>
      </c>
      <c r="E272" s="46">
        <v>0</v>
      </c>
      <c r="F272" s="46">
        <v>1</v>
      </c>
      <c r="G272" s="46">
        <v>3</v>
      </c>
      <c r="H272" s="46">
        <v>0</v>
      </c>
      <c r="I272" s="47">
        <f t="shared" si="82"/>
        <v>10</v>
      </c>
      <c r="J272" s="48">
        <v>52477</v>
      </c>
      <c r="K272" s="48">
        <v>6711</v>
      </c>
      <c r="L272" s="48">
        <v>437002</v>
      </c>
      <c r="M272" s="52"/>
      <c r="N272" s="50">
        <f t="shared" si="83"/>
        <v>15440.073000000004</v>
      </c>
      <c r="O272" s="50">
        <f t="shared" si="84"/>
        <v>1865.4290000000001</v>
      </c>
      <c r="P272" s="3"/>
    </row>
    <row r="273" spans="1:16" x14ac:dyDescent="0.2">
      <c r="A273" s="333" t="s">
        <v>111</v>
      </c>
      <c r="B273" s="334"/>
      <c r="C273" s="337"/>
      <c r="D273" s="45">
        <v>3</v>
      </c>
      <c r="E273" s="46">
        <v>0</v>
      </c>
      <c r="F273" s="46">
        <v>0</v>
      </c>
      <c r="G273" s="46">
        <v>1</v>
      </c>
      <c r="H273" s="46">
        <v>0</v>
      </c>
      <c r="I273" s="55">
        <f t="shared" si="82"/>
        <v>4</v>
      </c>
      <c r="J273" s="48">
        <v>3445</v>
      </c>
      <c r="K273" s="56">
        <v>0</v>
      </c>
      <c r="L273" s="56">
        <v>8356</v>
      </c>
      <c r="M273" s="57"/>
      <c r="N273" s="220">
        <f t="shared" si="83"/>
        <v>1250.1780000000003</v>
      </c>
      <c r="O273" s="50">
        <f t="shared" si="84"/>
        <v>0.29799999999999999</v>
      </c>
      <c r="P273" s="4"/>
    </row>
    <row r="274" spans="1:16" ht="18.75" customHeight="1" x14ac:dyDescent="0.2">
      <c r="A274" s="338"/>
      <c r="B274" s="334"/>
      <c r="C274" s="339">
        <f>A262</f>
        <v>37474</v>
      </c>
      <c r="D274" s="365">
        <f t="shared" ref="D274:L274" si="85">SUM(D265:D273)</f>
        <v>20</v>
      </c>
      <c r="E274" s="366">
        <f t="shared" si="85"/>
        <v>0</v>
      </c>
      <c r="F274" s="366">
        <f t="shared" si="85"/>
        <v>8</v>
      </c>
      <c r="G274" s="366">
        <f t="shared" si="85"/>
        <v>9</v>
      </c>
      <c r="H274" s="366">
        <f t="shared" si="85"/>
        <v>6</v>
      </c>
      <c r="I274" s="367">
        <f t="shared" si="85"/>
        <v>43</v>
      </c>
      <c r="J274" s="368">
        <f t="shared" si="85"/>
        <v>96489</v>
      </c>
      <c r="K274" s="369">
        <f t="shared" si="85"/>
        <v>10644</v>
      </c>
      <c r="L274" s="370">
        <f t="shared" si="85"/>
        <v>1142283</v>
      </c>
      <c r="M274" s="371"/>
      <c r="N274" s="371">
        <f>SUM(N265:N273)</f>
        <v>112095.10200000001</v>
      </c>
      <c r="O274" s="380">
        <f>SUM(O265:O273)</f>
        <v>9916.7430000000022</v>
      </c>
      <c r="P274" s="381"/>
    </row>
    <row r="275" spans="1:16" x14ac:dyDescent="0.2">
      <c r="A275" s="338"/>
      <c r="B275" s="334" t="s">
        <v>27</v>
      </c>
      <c r="C275" s="340">
        <f>C285</f>
        <v>37443</v>
      </c>
      <c r="D275" s="372">
        <f t="shared" ref="D275:L275" si="86">D245</f>
        <v>19</v>
      </c>
      <c r="E275" s="373">
        <f t="shared" si="86"/>
        <v>0</v>
      </c>
      <c r="F275" s="373">
        <f t="shared" si="86"/>
        <v>8</v>
      </c>
      <c r="G275" s="373">
        <f t="shared" si="86"/>
        <v>4</v>
      </c>
      <c r="H275" s="373">
        <f t="shared" si="86"/>
        <v>12</v>
      </c>
      <c r="I275" s="373">
        <f t="shared" si="86"/>
        <v>43</v>
      </c>
      <c r="J275" s="374">
        <f t="shared" si="86"/>
        <v>96287</v>
      </c>
      <c r="K275" s="370">
        <f t="shared" si="86"/>
        <v>10545</v>
      </c>
      <c r="L275" s="370">
        <f t="shared" si="86"/>
        <v>1106295</v>
      </c>
      <c r="M275" s="371"/>
      <c r="N275" s="379"/>
      <c r="O275" s="255"/>
      <c r="P275" s="3"/>
    </row>
    <row r="276" spans="1:16" x14ac:dyDescent="0.2">
      <c r="A276" s="341"/>
      <c r="B276" s="342"/>
      <c r="C276" s="343">
        <f>C286</f>
        <v>37109</v>
      </c>
      <c r="D276" s="375">
        <f>'2001'!D274</f>
        <v>19</v>
      </c>
      <c r="E276" s="376">
        <f>'2001'!E274</f>
        <v>0</v>
      </c>
      <c r="F276" s="376">
        <f>'2001'!F274</f>
        <v>8</v>
      </c>
      <c r="G276" s="376">
        <f>'2001'!G274</f>
        <v>11</v>
      </c>
      <c r="H276" s="376">
        <f>'2001'!H274</f>
        <v>8</v>
      </c>
      <c r="I276" s="373">
        <f>SUM(D276:H276)</f>
        <v>46</v>
      </c>
      <c r="J276" s="377">
        <f>'2001'!J274</f>
        <v>95950</v>
      </c>
      <c r="K276" s="378">
        <f>'2001'!K274</f>
        <v>10294</v>
      </c>
      <c r="L276" s="378">
        <f>'2001'!L274</f>
        <v>1037768</v>
      </c>
      <c r="M276" s="379"/>
      <c r="N276" s="83"/>
      <c r="O276" s="50"/>
      <c r="P276" s="3"/>
    </row>
    <row r="277" spans="1:16" ht="18.75" customHeight="1" x14ac:dyDescent="0.2">
      <c r="A277" s="344" t="s">
        <v>23</v>
      </c>
      <c r="B277" s="345"/>
      <c r="C277" s="346"/>
      <c r="D277" s="75"/>
      <c r="E277" s="76"/>
      <c r="F277" s="76"/>
      <c r="G277" s="76"/>
      <c r="H277" s="76"/>
      <c r="I277" s="145"/>
      <c r="J277" s="146"/>
      <c r="K277" s="77"/>
      <c r="L277" s="256"/>
      <c r="M277" s="50"/>
      <c r="N277" s="50"/>
      <c r="O277" s="50"/>
      <c r="P277" s="3"/>
    </row>
    <row r="278" spans="1:16" x14ac:dyDescent="0.2">
      <c r="A278" s="347" t="s">
        <v>112</v>
      </c>
      <c r="B278" s="348"/>
      <c r="C278" s="349"/>
      <c r="D278" s="45">
        <v>42</v>
      </c>
      <c r="E278" s="46">
        <v>34</v>
      </c>
      <c r="F278" s="46">
        <v>8</v>
      </c>
      <c r="G278" s="46">
        <v>35</v>
      </c>
      <c r="H278" s="46">
        <v>0</v>
      </c>
      <c r="I278" s="47">
        <f>SUM(D278:H278)</f>
        <v>119</v>
      </c>
      <c r="J278" s="230">
        <v>208847</v>
      </c>
      <c r="K278" s="82">
        <v>265780</v>
      </c>
      <c r="L278" s="82">
        <v>4873826</v>
      </c>
      <c r="M278" s="50"/>
      <c r="N278" s="50">
        <f t="shared" ref="N278:O280" si="87">N249+(J278/1000)</f>
        <v>410763.39700000006</v>
      </c>
      <c r="O278" s="50">
        <f t="shared" si="87"/>
        <v>544136.55300000054</v>
      </c>
      <c r="P278" s="3"/>
    </row>
    <row r="279" spans="1:16" x14ac:dyDescent="0.2">
      <c r="A279" s="347" t="s">
        <v>113</v>
      </c>
      <c r="B279" s="348"/>
      <c r="C279" s="349"/>
      <c r="D279" s="45">
        <v>0</v>
      </c>
      <c r="E279" s="46">
        <v>10</v>
      </c>
      <c r="F279" s="46">
        <v>2</v>
      </c>
      <c r="G279" s="46">
        <v>12</v>
      </c>
      <c r="H279" s="46">
        <v>1</v>
      </c>
      <c r="I279" s="47">
        <f>SUM(D279:H279)</f>
        <v>25</v>
      </c>
      <c r="J279" s="230">
        <v>0</v>
      </c>
      <c r="K279" s="82">
        <v>0</v>
      </c>
      <c r="L279" s="82">
        <v>0</v>
      </c>
      <c r="M279" s="50"/>
      <c r="N279" s="50">
        <f t="shared" si="87"/>
        <v>58135.527999999991</v>
      </c>
      <c r="O279" s="50">
        <f t="shared" si="87"/>
        <v>60843.037000000004</v>
      </c>
      <c r="P279" s="3"/>
    </row>
    <row r="280" spans="1:16" x14ac:dyDescent="0.2">
      <c r="A280" s="347" t="s">
        <v>116</v>
      </c>
      <c r="B280" s="348"/>
      <c r="C280" s="350"/>
      <c r="D280" s="45">
        <v>2</v>
      </c>
      <c r="E280" s="46">
        <v>0</v>
      </c>
      <c r="F280" s="46">
        <v>1</v>
      </c>
      <c r="G280" s="46">
        <v>0</v>
      </c>
      <c r="H280" s="46">
        <v>0</v>
      </c>
      <c r="I280" s="55">
        <f>SUM(D280:H280)</f>
        <v>3</v>
      </c>
      <c r="J280" s="231">
        <v>0</v>
      </c>
      <c r="K280" s="219">
        <v>0</v>
      </c>
      <c r="L280" s="219">
        <v>468</v>
      </c>
      <c r="M280" s="147"/>
      <c r="N280" s="147">
        <f t="shared" si="87"/>
        <v>438.61499999999995</v>
      </c>
      <c r="O280" s="50">
        <f t="shared" si="87"/>
        <v>162.10100000000006</v>
      </c>
      <c r="P280" s="4"/>
    </row>
    <row r="281" spans="1:16" ht="18.75" customHeight="1" x14ac:dyDescent="0.2">
      <c r="A281" s="338"/>
      <c r="B281" s="334"/>
      <c r="C281" s="339">
        <f>A262</f>
        <v>37474</v>
      </c>
      <c r="D281" s="365">
        <f t="shared" ref="D281:L281" si="88">SUM(D278:D280)</f>
        <v>44</v>
      </c>
      <c r="E281" s="366">
        <f t="shared" si="88"/>
        <v>44</v>
      </c>
      <c r="F281" s="366">
        <f t="shared" si="88"/>
        <v>11</v>
      </c>
      <c r="G281" s="366">
        <f t="shared" si="88"/>
        <v>47</v>
      </c>
      <c r="H281" s="366">
        <f t="shared" si="88"/>
        <v>1</v>
      </c>
      <c r="I281" s="367">
        <f t="shared" si="88"/>
        <v>147</v>
      </c>
      <c r="J281" s="368">
        <f t="shared" si="88"/>
        <v>208847</v>
      </c>
      <c r="K281" s="369">
        <f t="shared" si="88"/>
        <v>265780</v>
      </c>
      <c r="L281" s="370">
        <f t="shared" si="88"/>
        <v>4874294</v>
      </c>
      <c r="M281" s="371"/>
      <c r="N281" s="371">
        <f>SUM(N278:N280)</f>
        <v>469337.54000000004</v>
      </c>
      <c r="O281" s="380">
        <f>SUM(O278:O280)</f>
        <v>605141.69100000057</v>
      </c>
      <c r="P281" s="381"/>
    </row>
    <row r="282" spans="1:16" x14ac:dyDescent="0.2">
      <c r="A282" s="338"/>
      <c r="B282" s="334" t="s">
        <v>27</v>
      </c>
      <c r="C282" s="340">
        <f>C285</f>
        <v>37443</v>
      </c>
      <c r="D282" s="372">
        <f t="shared" ref="D282:L282" si="89">D252</f>
        <v>43</v>
      </c>
      <c r="E282" s="373">
        <f t="shared" si="89"/>
        <v>34</v>
      </c>
      <c r="F282" s="373">
        <f t="shared" si="89"/>
        <v>9</v>
      </c>
      <c r="G282" s="373">
        <f t="shared" si="89"/>
        <v>60</v>
      </c>
      <c r="H282" s="373">
        <f t="shared" si="89"/>
        <v>1</v>
      </c>
      <c r="I282" s="373">
        <f t="shared" si="89"/>
        <v>147</v>
      </c>
      <c r="J282" s="374">
        <f t="shared" si="89"/>
        <v>188873</v>
      </c>
      <c r="K282" s="370">
        <f t="shared" si="89"/>
        <v>275328</v>
      </c>
      <c r="L282" s="370">
        <f t="shared" si="89"/>
        <v>4837679</v>
      </c>
      <c r="M282" s="371"/>
      <c r="N282" s="379"/>
      <c r="O282" s="255"/>
      <c r="P282" s="3"/>
    </row>
    <row r="283" spans="1:16" x14ac:dyDescent="0.2">
      <c r="A283" s="341"/>
      <c r="B283" s="342"/>
      <c r="C283" s="343">
        <f>C286</f>
        <v>37109</v>
      </c>
      <c r="D283" s="375">
        <f>'2001'!D281</f>
        <v>53</v>
      </c>
      <c r="E283" s="376">
        <f>'2001'!E281</f>
        <v>44</v>
      </c>
      <c r="F283" s="376">
        <f>'2001'!F281</f>
        <v>11</v>
      </c>
      <c r="G283" s="376">
        <f>'2001'!G281</f>
        <v>37</v>
      </c>
      <c r="H283" s="376">
        <f>'2001'!H281</f>
        <v>1</v>
      </c>
      <c r="I283" s="373">
        <f>SUM(D283:H283)</f>
        <v>146</v>
      </c>
      <c r="J283" s="377">
        <f>'2001'!J281</f>
        <v>271342</v>
      </c>
      <c r="K283" s="378">
        <f>'2001'!K281</f>
        <v>592482</v>
      </c>
      <c r="L283" s="378">
        <f>'2001'!L281</f>
        <v>5811202</v>
      </c>
      <c r="M283" s="379"/>
      <c r="N283" s="83"/>
      <c r="O283" s="50"/>
      <c r="P283" s="3"/>
    </row>
    <row r="284" spans="1:16" ht="18.75" customHeight="1" x14ac:dyDescent="0.2">
      <c r="A284" s="382"/>
      <c r="B284" s="383"/>
      <c r="C284" s="339">
        <f>A262</f>
        <v>37474</v>
      </c>
      <c r="D284" s="228">
        <f t="shared" ref="D284:L284" si="90">D274+D281</f>
        <v>64</v>
      </c>
      <c r="E284" s="259">
        <f t="shared" si="90"/>
        <v>44</v>
      </c>
      <c r="F284" s="259">
        <f t="shared" si="90"/>
        <v>19</v>
      </c>
      <c r="G284" s="259">
        <f t="shared" si="90"/>
        <v>56</v>
      </c>
      <c r="H284" s="259">
        <f t="shared" si="90"/>
        <v>7</v>
      </c>
      <c r="I284" s="145">
        <f t="shared" si="90"/>
        <v>190</v>
      </c>
      <c r="J284" s="260">
        <f>J274+J281</f>
        <v>305336</v>
      </c>
      <c r="K284" s="256">
        <f t="shared" si="90"/>
        <v>276424</v>
      </c>
      <c r="L284" s="256">
        <f t="shared" si="90"/>
        <v>6016577</v>
      </c>
      <c r="M284" s="50"/>
      <c r="N284" s="50">
        <f>N274+N281</f>
        <v>581432.64199999999</v>
      </c>
      <c r="O284" s="147">
        <f>O274+O281</f>
        <v>615058.43400000059</v>
      </c>
      <c r="P284" s="4"/>
    </row>
    <row r="285" spans="1:16" x14ac:dyDescent="0.2">
      <c r="A285" s="384" t="s">
        <v>56</v>
      </c>
      <c r="B285" s="330"/>
      <c r="C285" s="340">
        <f>A233</f>
        <v>37443</v>
      </c>
      <c r="D285" s="75">
        <f t="shared" ref="D285:L285" si="91">D275+D282</f>
        <v>62</v>
      </c>
      <c r="E285" s="76">
        <f t="shared" si="91"/>
        <v>34</v>
      </c>
      <c r="F285" s="76">
        <f t="shared" si="91"/>
        <v>17</v>
      </c>
      <c r="G285" s="76">
        <f t="shared" si="91"/>
        <v>64</v>
      </c>
      <c r="H285" s="76">
        <f t="shared" si="91"/>
        <v>13</v>
      </c>
      <c r="I285" s="47">
        <f t="shared" si="91"/>
        <v>190</v>
      </c>
      <c r="J285" s="146">
        <f t="shared" si="91"/>
        <v>285160</v>
      </c>
      <c r="K285" s="77">
        <f t="shared" si="91"/>
        <v>285873</v>
      </c>
      <c r="L285" s="77">
        <f t="shared" si="91"/>
        <v>5943974</v>
      </c>
      <c r="M285" s="50"/>
      <c r="N285" s="57"/>
      <c r="O285" s="371"/>
      <c r="P285" s="391"/>
    </row>
    <row r="286" spans="1:16" x14ac:dyDescent="0.2">
      <c r="A286" s="385"/>
      <c r="B286" s="386"/>
      <c r="C286" s="343">
        <f>C284-365</f>
        <v>37109</v>
      </c>
      <c r="D286" s="263">
        <f t="shared" ref="D286:L286" si="92">D276+D283</f>
        <v>72</v>
      </c>
      <c r="E286" s="242">
        <f t="shared" si="92"/>
        <v>44</v>
      </c>
      <c r="F286" s="242">
        <f t="shared" si="92"/>
        <v>19</v>
      </c>
      <c r="G286" s="242">
        <f t="shared" si="92"/>
        <v>48</v>
      </c>
      <c r="H286" s="242">
        <f t="shared" si="92"/>
        <v>9</v>
      </c>
      <c r="I286" s="55">
        <f t="shared" si="92"/>
        <v>192</v>
      </c>
      <c r="J286" s="222">
        <f t="shared" si="92"/>
        <v>367292</v>
      </c>
      <c r="K286" s="223">
        <f t="shared" si="92"/>
        <v>602776</v>
      </c>
      <c r="L286" s="223">
        <f t="shared" si="92"/>
        <v>6848970</v>
      </c>
      <c r="M286" s="57"/>
      <c r="N286" s="371"/>
      <c r="O286" s="371"/>
      <c r="P286" s="391"/>
    </row>
    <row r="287" spans="1:16" ht="18.75" customHeight="1" x14ac:dyDescent="0.2">
      <c r="A287" s="387" t="s">
        <v>136</v>
      </c>
      <c r="B287" s="388"/>
      <c r="C287" s="388"/>
      <c r="D287" s="389"/>
      <c r="E287" s="389"/>
      <c r="F287" s="389"/>
      <c r="G287" s="390"/>
      <c r="H287" s="389"/>
      <c r="I287" s="389"/>
      <c r="J287" s="390"/>
      <c r="K287" s="390"/>
      <c r="L287" s="390"/>
      <c r="M287" s="390"/>
      <c r="N287" s="371">
        <f>N258</f>
        <v>5779</v>
      </c>
      <c r="O287" s="371">
        <f>O258</f>
        <v>4998</v>
      </c>
      <c r="P287" s="391"/>
    </row>
    <row r="288" spans="1:16" ht="13.5" thickBot="1" x14ac:dyDescent="0.25">
      <c r="A288" s="392" t="s">
        <v>34</v>
      </c>
      <c r="B288" s="348"/>
      <c r="C288" s="388"/>
      <c r="D288" s="393"/>
      <c r="E288" s="393"/>
      <c r="F288" s="393"/>
      <c r="G288" s="393"/>
      <c r="H288" s="393"/>
      <c r="I288" s="393"/>
      <c r="J288" s="393"/>
      <c r="K288" s="393"/>
      <c r="L288" s="334"/>
      <c r="M288" s="334"/>
      <c r="N288" s="394"/>
      <c r="O288" s="394"/>
      <c r="P288" s="395"/>
    </row>
    <row r="289" spans="1:21" ht="13.5" thickTop="1" x14ac:dyDescent="0.2">
      <c r="A289" s="396" t="s">
        <v>32</v>
      </c>
      <c r="B289" s="348"/>
      <c r="C289" s="388"/>
      <c r="D289" s="393"/>
      <c r="E289" s="393"/>
      <c r="F289" s="393"/>
      <c r="G289" s="393"/>
      <c r="H289" s="393"/>
      <c r="I289" s="393"/>
      <c r="J289" s="393"/>
      <c r="K289" s="393"/>
      <c r="L289" s="334"/>
      <c r="M289" s="334"/>
      <c r="N289" s="397" t="s">
        <v>29</v>
      </c>
      <c r="O289" s="397" t="s">
        <v>30</v>
      </c>
      <c r="P289" s="359"/>
    </row>
    <row r="290" spans="1:21" ht="18.75" customHeight="1" thickBot="1" x14ac:dyDescent="0.25">
      <c r="A290" s="398" t="s">
        <v>33</v>
      </c>
      <c r="B290" s="399"/>
      <c r="C290" s="400"/>
      <c r="D290" s="401"/>
      <c r="E290" s="401"/>
      <c r="F290" s="401"/>
      <c r="G290" s="401"/>
      <c r="H290" s="402"/>
      <c r="I290" s="402"/>
      <c r="J290" s="403"/>
      <c r="K290" s="403"/>
      <c r="L290" s="404" t="s">
        <v>31</v>
      </c>
      <c r="M290" s="404"/>
      <c r="N290" s="405">
        <f>N284+N287</f>
        <v>587211.64199999999</v>
      </c>
      <c r="O290" s="405">
        <f>O284+O287</f>
        <v>620056.43400000059</v>
      </c>
      <c r="P290" s="406"/>
    </row>
    <row r="291" spans="1:21" ht="18.75" customHeight="1" x14ac:dyDescent="0.3">
      <c r="A291" s="328">
        <f>A262+31</f>
        <v>37505</v>
      </c>
      <c r="B291" s="328"/>
      <c r="C291" s="328"/>
      <c r="D291" s="351" t="s">
        <v>0</v>
      </c>
      <c r="E291" s="352"/>
      <c r="F291" s="352"/>
      <c r="G291" s="352"/>
      <c r="H291" s="352"/>
      <c r="I291" s="352"/>
      <c r="J291" s="353" t="s">
        <v>1</v>
      </c>
      <c r="K291" s="352"/>
      <c r="L291" s="352"/>
      <c r="M291" s="352"/>
      <c r="N291" s="353" t="s">
        <v>2</v>
      </c>
      <c r="O291" s="352"/>
      <c r="P291" s="354"/>
    </row>
    <row r="292" spans="1:21" ht="18.75" customHeight="1" x14ac:dyDescent="0.2">
      <c r="A292" s="329" t="s">
        <v>3</v>
      </c>
      <c r="B292" s="330"/>
      <c r="C292" s="331"/>
      <c r="D292" s="355"/>
      <c r="E292" s="356"/>
      <c r="F292" s="356"/>
      <c r="G292" s="356"/>
      <c r="H292" s="357" t="s">
        <v>61</v>
      </c>
      <c r="I292" s="357" t="s">
        <v>63</v>
      </c>
      <c r="J292" s="358" t="s">
        <v>9</v>
      </c>
      <c r="K292" s="357" t="s">
        <v>11</v>
      </c>
      <c r="L292" s="357" t="s">
        <v>10</v>
      </c>
      <c r="M292" s="357"/>
      <c r="N292" s="358" t="s">
        <v>9</v>
      </c>
      <c r="O292" s="357" t="s">
        <v>11</v>
      </c>
      <c r="P292" s="359"/>
    </row>
    <row r="293" spans="1:21" x14ac:dyDescent="0.2">
      <c r="A293" s="332" t="s">
        <v>121</v>
      </c>
      <c r="B293" s="330"/>
      <c r="C293" s="331"/>
      <c r="D293" s="360" t="s">
        <v>57</v>
      </c>
      <c r="E293" s="361" t="s">
        <v>59</v>
      </c>
      <c r="F293" s="361" t="s">
        <v>58</v>
      </c>
      <c r="G293" s="361" t="s">
        <v>60</v>
      </c>
      <c r="H293" s="361" t="s">
        <v>62</v>
      </c>
      <c r="I293" s="361" t="s">
        <v>64</v>
      </c>
      <c r="J293" s="362" t="s">
        <v>18</v>
      </c>
      <c r="K293" s="363" t="s">
        <v>19</v>
      </c>
      <c r="L293" s="363" t="s">
        <v>18</v>
      </c>
      <c r="M293" s="363"/>
      <c r="N293" s="362" t="s">
        <v>21</v>
      </c>
      <c r="O293" s="363" t="s">
        <v>22</v>
      </c>
      <c r="P293" s="364"/>
    </row>
    <row r="294" spans="1:21" ht="18.75" customHeight="1" x14ac:dyDescent="0.2">
      <c r="A294" s="333" t="s">
        <v>105</v>
      </c>
      <c r="B294" s="334"/>
      <c r="C294" s="335"/>
      <c r="D294" s="45">
        <v>1</v>
      </c>
      <c r="E294" s="46">
        <v>0</v>
      </c>
      <c r="F294" s="46">
        <v>1</v>
      </c>
      <c r="G294" s="46">
        <v>0</v>
      </c>
      <c r="H294" s="46">
        <v>0</v>
      </c>
      <c r="I294" s="145">
        <f t="shared" ref="I294:I302" si="93">SUM(D294:H294)</f>
        <v>2</v>
      </c>
      <c r="J294" s="48">
        <v>556</v>
      </c>
      <c r="K294" s="48">
        <v>51</v>
      </c>
      <c r="L294" s="48">
        <v>84548</v>
      </c>
      <c r="M294" s="49"/>
      <c r="N294" s="50">
        <f t="shared" ref="N294:N302" si="94">N265+(J294/1000)</f>
        <v>18467.064000000006</v>
      </c>
      <c r="O294" s="50">
        <f t="shared" ref="O294:O302" si="95">O265+(K294/1000)</f>
        <v>1826.5720000000001</v>
      </c>
      <c r="P294" s="2"/>
    </row>
    <row r="295" spans="1:21" x14ac:dyDescent="0.2">
      <c r="A295" s="333" t="s">
        <v>135</v>
      </c>
      <c r="B295" s="334"/>
      <c r="C295" s="336"/>
      <c r="D295" s="45">
        <v>0</v>
      </c>
      <c r="E295" s="46">
        <v>0</v>
      </c>
      <c r="F295" s="46">
        <v>0</v>
      </c>
      <c r="G295" s="46">
        <v>1</v>
      </c>
      <c r="H295" s="46">
        <v>0</v>
      </c>
      <c r="I295" s="47">
        <f t="shared" si="93"/>
        <v>1</v>
      </c>
      <c r="J295" s="48">
        <v>0</v>
      </c>
      <c r="K295" s="48">
        <v>0</v>
      </c>
      <c r="L295" s="48">
        <v>0</v>
      </c>
      <c r="M295" s="52"/>
      <c r="N295" s="50">
        <f t="shared" si="94"/>
        <v>11598</v>
      </c>
      <c r="O295" s="50">
        <f t="shared" si="95"/>
        <v>982</v>
      </c>
      <c r="P295" s="3"/>
    </row>
    <row r="296" spans="1:21" x14ac:dyDescent="0.2">
      <c r="A296" s="333" t="s">
        <v>106</v>
      </c>
      <c r="B296" s="334"/>
      <c r="C296" s="335"/>
      <c r="D296" s="45">
        <v>4</v>
      </c>
      <c r="E296" s="46">
        <v>0</v>
      </c>
      <c r="F296" s="46">
        <v>2</v>
      </c>
      <c r="G296" s="46">
        <v>0</v>
      </c>
      <c r="H296" s="46">
        <v>3</v>
      </c>
      <c r="I296" s="47">
        <f t="shared" si="93"/>
        <v>9</v>
      </c>
      <c r="J296" s="48">
        <v>18202</v>
      </c>
      <c r="K296" s="48">
        <v>1594</v>
      </c>
      <c r="L296" s="48">
        <v>301834</v>
      </c>
      <c r="M296" s="52"/>
      <c r="N296" s="50">
        <f t="shared" si="94"/>
        <v>45656.014999999999</v>
      </c>
      <c r="O296" s="50">
        <f t="shared" si="95"/>
        <v>3616.0800000000013</v>
      </c>
      <c r="P296" s="3"/>
    </row>
    <row r="297" spans="1:21" x14ac:dyDescent="0.2">
      <c r="A297" s="333" t="s">
        <v>117</v>
      </c>
      <c r="B297" s="334"/>
      <c r="C297" s="335"/>
      <c r="D297" s="45">
        <v>1</v>
      </c>
      <c r="E297" s="46">
        <v>0</v>
      </c>
      <c r="F297" s="46">
        <v>0</v>
      </c>
      <c r="G297" s="46">
        <v>0</v>
      </c>
      <c r="H297" s="46">
        <v>0</v>
      </c>
      <c r="I297" s="47">
        <f t="shared" si="93"/>
        <v>1</v>
      </c>
      <c r="J297" s="48">
        <v>551</v>
      </c>
      <c r="K297" s="48">
        <v>0</v>
      </c>
      <c r="L297" s="48">
        <v>0</v>
      </c>
      <c r="M297" s="52"/>
      <c r="N297" s="50">
        <f t="shared" si="94"/>
        <v>290.28499999999997</v>
      </c>
      <c r="O297" s="50">
        <f t="shared" si="95"/>
        <v>0</v>
      </c>
      <c r="P297" s="3"/>
    </row>
    <row r="298" spans="1:21" x14ac:dyDescent="0.2">
      <c r="A298" s="333" t="s">
        <v>107</v>
      </c>
      <c r="B298" s="334"/>
      <c r="C298" s="335"/>
      <c r="D298" s="45">
        <v>3</v>
      </c>
      <c r="E298" s="46">
        <v>0</v>
      </c>
      <c r="F298" s="46">
        <v>2</v>
      </c>
      <c r="G298" s="46">
        <v>1</v>
      </c>
      <c r="H298" s="46">
        <v>6</v>
      </c>
      <c r="I298" s="47">
        <f t="shared" si="93"/>
        <v>12</v>
      </c>
      <c r="J298" s="48">
        <v>12244</v>
      </c>
      <c r="K298" s="48">
        <v>1358</v>
      </c>
      <c r="L298" s="48">
        <v>158358</v>
      </c>
      <c r="M298" s="52"/>
      <c r="N298" s="50">
        <f t="shared" si="94"/>
        <v>12157.766999999998</v>
      </c>
      <c r="O298" s="50">
        <f t="shared" si="95"/>
        <v>1025.6079999999997</v>
      </c>
      <c r="P298" s="3"/>
    </row>
    <row r="299" spans="1:21" x14ac:dyDescent="0.2">
      <c r="A299" s="333" t="s">
        <v>108</v>
      </c>
      <c r="B299" s="334"/>
      <c r="C299" s="335"/>
      <c r="D299" s="45">
        <v>1</v>
      </c>
      <c r="E299" s="46">
        <v>0</v>
      </c>
      <c r="F299" s="46">
        <v>1</v>
      </c>
      <c r="G299" s="46">
        <v>0</v>
      </c>
      <c r="H299" s="46">
        <v>0</v>
      </c>
      <c r="I299" s="47">
        <f t="shared" si="93"/>
        <v>2</v>
      </c>
      <c r="J299" s="48">
        <v>2791</v>
      </c>
      <c r="K299" s="48">
        <v>341</v>
      </c>
      <c r="L299" s="48">
        <v>71772</v>
      </c>
      <c r="M299" s="52"/>
      <c r="N299" s="50">
        <f t="shared" si="94"/>
        <v>5751.9640000000009</v>
      </c>
      <c r="O299" s="50">
        <f t="shared" si="95"/>
        <v>594.09999999999991</v>
      </c>
      <c r="P299" s="3"/>
    </row>
    <row r="300" spans="1:21" x14ac:dyDescent="0.2">
      <c r="A300" s="333" t="s">
        <v>109</v>
      </c>
      <c r="B300" s="334"/>
      <c r="C300" s="335"/>
      <c r="D300" s="45">
        <v>0</v>
      </c>
      <c r="E300" s="46">
        <v>0</v>
      </c>
      <c r="F300" s="46">
        <v>1</v>
      </c>
      <c r="G300" s="46">
        <v>1</v>
      </c>
      <c r="H300" s="46">
        <v>0</v>
      </c>
      <c r="I300" s="47">
        <f t="shared" si="93"/>
        <v>2</v>
      </c>
      <c r="J300" s="48">
        <v>0</v>
      </c>
      <c r="K300" s="48">
        <v>0</v>
      </c>
      <c r="L300" s="48">
        <v>0</v>
      </c>
      <c r="M300" s="52"/>
      <c r="N300" s="50">
        <f t="shared" si="94"/>
        <v>1518.1</v>
      </c>
      <c r="O300" s="50">
        <f t="shared" si="95"/>
        <v>10</v>
      </c>
      <c r="P300" s="3"/>
    </row>
    <row r="301" spans="1:21" x14ac:dyDescent="0.2">
      <c r="A301" s="333" t="s">
        <v>110</v>
      </c>
      <c r="B301" s="334"/>
      <c r="C301" s="335"/>
      <c r="D301" s="45">
        <v>6</v>
      </c>
      <c r="E301" s="46">
        <v>0</v>
      </c>
      <c r="F301" s="46">
        <v>1</v>
      </c>
      <c r="G301" s="46">
        <v>0</v>
      </c>
      <c r="H301" s="46">
        <v>3</v>
      </c>
      <c r="I301" s="47">
        <f t="shared" si="93"/>
        <v>10</v>
      </c>
      <c r="J301" s="48">
        <v>52881</v>
      </c>
      <c r="K301" s="48">
        <v>6762</v>
      </c>
      <c r="L301" s="48">
        <v>446673</v>
      </c>
      <c r="M301" s="52"/>
      <c r="N301" s="50">
        <f t="shared" si="94"/>
        <v>15492.954000000003</v>
      </c>
      <c r="O301" s="50">
        <f>O272+(K301/1000)</f>
        <v>1872.191</v>
      </c>
      <c r="P301" s="3"/>
    </row>
    <row r="302" spans="1:21" x14ac:dyDescent="0.2">
      <c r="A302" s="333" t="s">
        <v>111</v>
      </c>
      <c r="B302" s="334"/>
      <c r="C302" s="337"/>
      <c r="D302" s="45">
        <v>3</v>
      </c>
      <c r="E302" s="46">
        <v>0</v>
      </c>
      <c r="F302" s="46">
        <v>0</v>
      </c>
      <c r="G302" s="46">
        <v>1</v>
      </c>
      <c r="H302" s="46">
        <v>0</v>
      </c>
      <c r="I302" s="55">
        <f t="shared" si="93"/>
        <v>4</v>
      </c>
      <c r="J302" s="48">
        <v>3387</v>
      </c>
      <c r="K302" s="56">
        <v>0</v>
      </c>
      <c r="L302" s="56">
        <v>8093</v>
      </c>
      <c r="M302" s="57"/>
      <c r="N302" s="220">
        <f t="shared" si="94"/>
        <v>1253.5650000000003</v>
      </c>
      <c r="O302" s="50">
        <f t="shared" si="95"/>
        <v>0.29799999999999999</v>
      </c>
      <c r="P302" s="4"/>
    </row>
    <row r="303" spans="1:21" ht="18.75" customHeight="1" x14ac:dyDescent="0.2">
      <c r="A303" s="338"/>
      <c r="B303" s="334"/>
      <c r="C303" s="339">
        <f>A291</f>
        <v>37505</v>
      </c>
      <c r="D303" s="365">
        <f t="shared" ref="D303:L303" si="96">SUM(D294:D302)</f>
        <v>19</v>
      </c>
      <c r="E303" s="366">
        <f t="shared" si="96"/>
        <v>0</v>
      </c>
      <c r="F303" s="366">
        <f t="shared" si="96"/>
        <v>8</v>
      </c>
      <c r="G303" s="366">
        <f t="shared" si="96"/>
        <v>4</v>
      </c>
      <c r="H303" s="366">
        <f t="shared" si="96"/>
        <v>12</v>
      </c>
      <c r="I303" s="367">
        <f t="shared" si="96"/>
        <v>43</v>
      </c>
      <c r="J303" s="368">
        <f t="shared" si="96"/>
        <v>90612</v>
      </c>
      <c r="K303" s="369">
        <f t="shared" si="96"/>
        <v>10106</v>
      </c>
      <c r="L303" s="370">
        <f t="shared" si="96"/>
        <v>1071278</v>
      </c>
      <c r="M303" s="371"/>
      <c r="N303" s="371">
        <f>SUM(N294:N302)</f>
        <v>112185.71400000001</v>
      </c>
      <c r="O303" s="380">
        <f>SUM(O294:O302)</f>
        <v>9926.8490000000038</v>
      </c>
      <c r="P303" s="381"/>
      <c r="T303" s="14" t="s">
        <v>47</v>
      </c>
      <c r="U303" s="14" t="s">
        <v>48</v>
      </c>
    </row>
    <row r="304" spans="1:21" x14ac:dyDescent="0.2">
      <c r="A304" s="338"/>
      <c r="B304" s="334" t="s">
        <v>27</v>
      </c>
      <c r="C304" s="340">
        <f>C314</f>
        <v>37474</v>
      </c>
      <c r="D304" s="372">
        <f t="shared" ref="D304:L304" si="97">D274</f>
        <v>20</v>
      </c>
      <c r="E304" s="373">
        <f t="shared" si="97"/>
        <v>0</v>
      </c>
      <c r="F304" s="373">
        <f t="shared" si="97"/>
        <v>8</v>
      </c>
      <c r="G304" s="373">
        <f t="shared" si="97"/>
        <v>9</v>
      </c>
      <c r="H304" s="373">
        <f t="shared" si="97"/>
        <v>6</v>
      </c>
      <c r="I304" s="373">
        <f t="shared" si="97"/>
        <v>43</v>
      </c>
      <c r="J304" s="374">
        <f t="shared" si="97"/>
        <v>96489</v>
      </c>
      <c r="K304" s="370">
        <f t="shared" si="97"/>
        <v>10644</v>
      </c>
      <c r="L304" s="370">
        <f t="shared" si="97"/>
        <v>1142283</v>
      </c>
      <c r="M304" s="371"/>
      <c r="N304" s="379"/>
      <c r="O304" s="255"/>
      <c r="P304" s="3"/>
    </row>
    <row r="305" spans="1:21" x14ac:dyDescent="0.2">
      <c r="A305" s="341"/>
      <c r="B305" s="342"/>
      <c r="C305" s="343">
        <f>C315</f>
        <v>37140</v>
      </c>
      <c r="D305" s="375">
        <f>'2001'!D303</f>
        <v>18</v>
      </c>
      <c r="E305" s="376">
        <f>'2001'!E303</f>
        <v>0</v>
      </c>
      <c r="F305" s="376">
        <f>'2001'!F303</f>
        <v>8</v>
      </c>
      <c r="G305" s="376">
        <f>'2001'!G303</f>
        <v>12</v>
      </c>
      <c r="H305" s="376">
        <f>'2001'!H303</f>
        <v>8</v>
      </c>
      <c r="I305" s="373">
        <f>SUM(D305:H305)</f>
        <v>46</v>
      </c>
      <c r="J305" s="377">
        <f>'2001'!J303</f>
        <v>92897</v>
      </c>
      <c r="K305" s="378">
        <f>'2001'!K303</f>
        <v>9861</v>
      </c>
      <c r="L305" s="378">
        <f>'2001'!L303</f>
        <v>1001069</v>
      </c>
      <c r="M305" s="379"/>
      <c r="N305" s="83"/>
      <c r="O305" s="50"/>
      <c r="P305" s="3"/>
      <c r="R305" s="25">
        <v>2001</v>
      </c>
      <c r="T305" s="264">
        <f>'2001'!J429</f>
        <v>4408907</v>
      </c>
      <c r="U305" s="264">
        <f>'2001'!K429</f>
        <v>6543690</v>
      </c>
    </row>
    <row r="306" spans="1:21" ht="18.75" customHeight="1" x14ac:dyDescent="0.2">
      <c r="A306" s="344" t="s">
        <v>23</v>
      </c>
      <c r="B306" s="345"/>
      <c r="C306" s="346"/>
      <c r="D306" s="75"/>
      <c r="E306" s="76"/>
      <c r="F306" s="76"/>
      <c r="G306" s="76"/>
      <c r="H306" s="76"/>
      <c r="I306" s="145"/>
      <c r="J306" s="146"/>
      <c r="K306" s="77"/>
      <c r="L306" s="256"/>
      <c r="M306" s="50"/>
      <c r="N306" s="50"/>
      <c r="O306" s="50"/>
      <c r="P306" s="3"/>
    </row>
    <row r="307" spans="1:21" x14ac:dyDescent="0.2">
      <c r="A307" s="347" t="s">
        <v>112</v>
      </c>
      <c r="B307" s="348"/>
      <c r="C307" s="349"/>
      <c r="D307" s="45">
        <v>30</v>
      </c>
      <c r="E307" s="46">
        <v>34</v>
      </c>
      <c r="F307" s="46">
        <v>8</v>
      </c>
      <c r="G307" s="46">
        <v>46</v>
      </c>
      <c r="H307" s="46">
        <v>0</v>
      </c>
      <c r="I307" s="47">
        <f>SUM(D307:H307)</f>
        <v>118</v>
      </c>
      <c r="J307" s="230">
        <v>198400</v>
      </c>
      <c r="K307" s="82">
        <v>274954</v>
      </c>
      <c r="L307" s="82">
        <v>3251220</v>
      </c>
      <c r="M307" s="50"/>
      <c r="N307" s="50">
        <f t="shared" ref="N307:O309" si="98">N278+(J307/1000)</f>
        <v>410961.79700000008</v>
      </c>
      <c r="O307" s="50">
        <f t="shared" si="98"/>
        <v>544411.50700000057</v>
      </c>
      <c r="P307" s="3"/>
      <c r="R307" s="265" t="s">
        <v>70</v>
      </c>
      <c r="T307" s="264">
        <f>SUM(J313,J284,J255,J226,J197,J168,J139,J110,J81,)</f>
        <v>2769555</v>
      </c>
      <c r="U307" s="264">
        <f>SUM(K313,K284,K255,K226,K197,K168,K139,K110,K81,)</f>
        <v>2950231</v>
      </c>
    </row>
    <row r="308" spans="1:21" x14ac:dyDescent="0.2">
      <c r="A308" s="347" t="s">
        <v>113</v>
      </c>
      <c r="B308" s="348"/>
      <c r="C308" s="349"/>
      <c r="D308" s="45">
        <v>0</v>
      </c>
      <c r="E308" s="46">
        <v>10</v>
      </c>
      <c r="F308" s="46">
        <v>2</v>
      </c>
      <c r="G308" s="46">
        <v>12</v>
      </c>
      <c r="H308" s="46">
        <v>1</v>
      </c>
      <c r="I308" s="47">
        <f>SUM(D308:H308)</f>
        <v>25</v>
      </c>
      <c r="J308" s="230">
        <v>0</v>
      </c>
      <c r="K308" s="82">
        <v>0</v>
      </c>
      <c r="L308" s="82">
        <v>0</v>
      </c>
      <c r="M308" s="50"/>
      <c r="N308" s="50">
        <f t="shared" si="98"/>
        <v>58135.527999999991</v>
      </c>
      <c r="O308" s="50">
        <f t="shared" si="98"/>
        <v>60843.037000000004</v>
      </c>
      <c r="P308" s="3"/>
      <c r="R308" s="25" t="s">
        <v>71</v>
      </c>
      <c r="T308" s="264">
        <f>T307*1.3333333</f>
        <v>3692739.9076815001</v>
      </c>
      <c r="U308" s="264">
        <f>U307*1.3333333</f>
        <v>3933641.2349923002</v>
      </c>
    </row>
    <row r="309" spans="1:21" x14ac:dyDescent="0.2">
      <c r="A309" s="347" t="s">
        <v>116</v>
      </c>
      <c r="B309" s="348"/>
      <c r="C309" s="350"/>
      <c r="D309" s="45">
        <v>2</v>
      </c>
      <c r="E309" s="46">
        <v>0</v>
      </c>
      <c r="F309" s="46">
        <v>1</v>
      </c>
      <c r="G309" s="46">
        <v>0</v>
      </c>
      <c r="H309" s="46">
        <v>0</v>
      </c>
      <c r="I309" s="55">
        <f>SUM(D309:H309)</f>
        <v>3</v>
      </c>
      <c r="J309" s="231">
        <v>427</v>
      </c>
      <c r="K309" s="219">
        <v>26</v>
      </c>
      <c r="L309" s="219">
        <v>2126</v>
      </c>
      <c r="M309" s="147"/>
      <c r="N309" s="147">
        <f t="shared" si="98"/>
        <v>439.04199999999997</v>
      </c>
      <c r="O309" s="50">
        <f t="shared" si="98"/>
        <v>162.12700000000007</v>
      </c>
      <c r="P309" s="4"/>
    </row>
    <row r="310" spans="1:21" ht="18.75" customHeight="1" x14ac:dyDescent="0.2">
      <c r="A310" s="338"/>
      <c r="B310" s="334"/>
      <c r="C310" s="339">
        <f>A291</f>
        <v>37505</v>
      </c>
      <c r="D310" s="365">
        <f t="shared" ref="D310:L310" si="99">SUM(D307:D309)</f>
        <v>32</v>
      </c>
      <c r="E310" s="366">
        <f t="shared" si="99"/>
        <v>44</v>
      </c>
      <c r="F310" s="366">
        <f t="shared" si="99"/>
        <v>11</v>
      </c>
      <c r="G310" s="366">
        <f t="shared" si="99"/>
        <v>58</v>
      </c>
      <c r="H310" s="366">
        <f t="shared" si="99"/>
        <v>1</v>
      </c>
      <c r="I310" s="367">
        <f t="shared" si="99"/>
        <v>146</v>
      </c>
      <c r="J310" s="368">
        <f t="shared" si="99"/>
        <v>198827</v>
      </c>
      <c r="K310" s="369">
        <f t="shared" si="99"/>
        <v>274980</v>
      </c>
      <c r="L310" s="370">
        <f t="shared" si="99"/>
        <v>3253346</v>
      </c>
      <c r="M310" s="371"/>
      <c r="N310" s="371">
        <f>SUM(N307:N309)</f>
        <v>469536.36700000009</v>
      </c>
      <c r="O310" s="380">
        <f>SUM(O307:O309)</f>
        <v>605416.67100000056</v>
      </c>
      <c r="P310" s="381"/>
      <c r="R310" s="25" t="s">
        <v>72</v>
      </c>
      <c r="T310" s="13">
        <f>SUM(T305,T308)</f>
        <v>8101646.9076815005</v>
      </c>
      <c r="U310" s="13">
        <f>SUM(U305,U308)</f>
        <v>10477331.234992299</v>
      </c>
    </row>
    <row r="311" spans="1:21" x14ac:dyDescent="0.2">
      <c r="A311" s="338"/>
      <c r="B311" s="334" t="s">
        <v>27</v>
      </c>
      <c r="C311" s="340">
        <f>C314</f>
        <v>37474</v>
      </c>
      <c r="D311" s="372">
        <f t="shared" ref="D311:L311" si="100">D281</f>
        <v>44</v>
      </c>
      <c r="E311" s="373">
        <f t="shared" si="100"/>
        <v>44</v>
      </c>
      <c r="F311" s="373">
        <f t="shared" si="100"/>
        <v>11</v>
      </c>
      <c r="G311" s="373">
        <f t="shared" si="100"/>
        <v>47</v>
      </c>
      <c r="H311" s="373">
        <f t="shared" si="100"/>
        <v>1</v>
      </c>
      <c r="I311" s="373">
        <f t="shared" si="100"/>
        <v>147</v>
      </c>
      <c r="J311" s="374">
        <f t="shared" si="100"/>
        <v>208847</v>
      </c>
      <c r="K311" s="370">
        <f t="shared" si="100"/>
        <v>265780</v>
      </c>
      <c r="L311" s="370">
        <f t="shared" si="100"/>
        <v>4874294</v>
      </c>
      <c r="M311" s="371"/>
      <c r="N311" s="379"/>
      <c r="O311" s="255"/>
      <c r="P311" s="3"/>
    </row>
    <row r="312" spans="1:21" x14ac:dyDescent="0.2">
      <c r="A312" s="341"/>
      <c r="B312" s="342"/>
      <c r="C312" s="343">
        <f>C315</f>
        <v>37140</v>
      </c>
      <c r="D312" s="375">
        <f>'2001'!D310</f>
        <v>53</v>
      </c>
      <c r="E312" s="376">
        <f>'2001'!E310</f>
        <v>44</v>
      </c>
      <c r="F312" s="376">
        <f>'2001'!F310</f>
        <v>11</v>
      </c>
      <c r="G312" s="376">
        <f>'2001'!G310</f>
        <v>37</v>
      </c>
      <c r="H312" s="376">
        <f>'2001'!H310</f>
        <v>1</v>
      </c>
      <c r="I312" s="373">
        <f>SUM(D312:H312)</f>
        <v>146</v>
      </c>
      <c r="J312" s="377">
        <f>'2001'!J310</f>
        <v>262499</v>
      </c>
      <c r="K312" s="378">
        <f>'2001'!K310</f>
        <v>522324</v>
      </c>
      <c r="L312" s="378">
        <f>'2001'!L310</f>
        <v>5644728</v>
      </c>
      <c r="M312" s="379"/>
      <c r="N312" s="83"/>
      <c r="O312" s="50"/>
      <c r="P312" s="3"/>
      <c r="R312" s="265" t="s">
        <v>73</v>
      </c>
      <c r="T312" s="264">
        <f>(T310/1000)+'2000'!N435</f>
        <v>588424.26590768155</v>
      </c>
      <c r="U312" s="264">
        <f>(U310/1000)+'2000'!O435</f>
        <v>621324.93023499241</v>
      </c>
    </row>
    <row r="313" spans="1:21" ht="18.75" customHeight="1" x14ac:dyDescent="0.2">
      <c r="A313" s="382"/>
      <c r="B313" s="383"/>
      <c r="C313" s="339">
        <f>A291</f>
        <v>37505</v>
      </c>
      <c r="D313" s="228">
        <f t="shared" ref="D313:L313" si="101">D303+D310</f>
        <v>51</v>
      </c>
      <c r="E313" s="259">
        <f t="shared" si="101"/>
        <v>44</v>
      </c>
      <c r="F313" s="259">
        <f t="shared" si="101"/>
        <v>19</v>
      </c>
      <c r="G313" s="259">
        <f t="shared" si="101"/>
        <v>62</v>
      </c>
      <c r="H313" s="259">
        <f t="shared" si="101"/>
        <v>13</v>
      </c>
      <c r="I313" s="145">
        <f t="shared" si="101"/>
        <v>189</v>
      </c>
      <c r="J313" s="260">
        <f t="shared" si="101"/>
        <v>289439</v>
      </c>
      <c r="K313" s="256">
        <f t="shared" si="101"/>
        <v>285086</v>
      </c>
      <c r="L313" s="256">
        <f t="shared" si="101"/>
        <v>4324624</v>
      </c>
      <c r="M313" s="50"/>
      <c r="N313" s="50">
        <f>N303+N310</f>
        <v>581722.08100000012</v>
      </c>
      <c r="O313" s="147">
        <f>O303+O310</f>
        <v>615343.5200000006</v>
      </c>
      <c r="P313" s="4"/>
    </row>
    <row r="314" spans="1:21" x14ac:dyDescent="0.2">
      <c r="A314" s="384" t="s">
        <v>56</v>
      </c>
      <c r="B314" s="330"/>
      <c r="C314" s="340">
        <f>A262</f>
        <v>37474</v>
      </c>
      <c r="D314" s="75">
        <f t="shared" ref="D314:L314" si="102">D304+D311</f>
        <v>64</v>
      </c>
      <c r="E314" s="76">
        <f t="shared" si="102"/>
        <v>44</v>
      </c>
      <c r="F314" s="76">
        <f t="shared" si="102"/>
        <v>19</v>
      </c>
      <c r="G314" s="76">
        <f t="shared" si="102"/>
        <v>56</v>
      </c>
      <c r="H314" s="76">
        <f t="shared" si="102"/>
        <v>7</v>
      </c>
      <c r="I314" s="47">
        <f t="shared" si="102"/>
        <v>190</v>
      </c>
      <c r="J314" s="146">
        <f t="shared" si="102"/>
        <v>305336</v>
      </c>
      <c r="K314" s="77">
        <f t="shared" si="102"/>
        <v>276424</v>
      </c>
      <c r="L314" s="77">
        <f t="shared" si="102"/>
        <v>6016577</v>
      </c>
      <c r="M314" s="50"/>
      <c r="N314" s="57"/>
      <c r="O314" s="371"/>
      <c r="P314" s="391"/>
    </row>
    <row r="315" spans="1:21" x14ac:dyDescent="0.2">
      <c r="A315" s="385"/>
      <c r="B315" s="386"/>
      <c r="C315" s="343">
        <f>C313-365</f>
        <v>37140</v>
      </c>
      <c r="D315" s="263">
        <f t="shared" ref="D315:L315" si="103">D305+D312</f>
        <v>71</v>
      </c>
      <c r="E315" s="242">
        <f t="shared" si="103"/>
        <v>44</v>
      </c>
      <c r="F315" s="242">
        <f t="shared" si="103"/>
        <v>19</v>
      </c>
      <c r="G315" s="242">
        <f t="shared" si="103"/>
        <v>49</v>
      </c>
      <c r="H315" s="242">
        <f t="shared" si="103"/>
        <v>9</v>
      </c>
      <c r="I315" s="55">
        <f t="shared" si="103"/>
        <v>192</v>
      </c>
      <c r="J315" s="222">
        <f t="shared" si="103"/>
        <v>355396</v>
      </c>
      <c r="K315" s="223">
        <f t="shared" si="103"/>
        <v>532185</v>
      </c>
      <c r="L315" s="223">
        <f t="shared" si="103"/>
        <v>6645797</v>
      </c>
      <c r="M315" s="57"/>
      <c r="N315" s="371"/>
      <c r="O315" s="371"/>
      <c r="P315" s="391"/>
    </row>
    <row r="316" spans="1:21" ht="18.75" customHeight="1" x14ac:dyDescent="0.2">
      <c r="A316" s="387" t="s">
        <v>136</v>
      </c>
      <c r="B316" s="388"/>
      <c r="C316" s="388"/>
      <c r="D316" s="389"/>
      <c r="E316" s="389"/>
      <c r="F316" s="389"/>
      <c r="G316" s="390"/>
      <c r="H316" s="389"/>
      <c r="I316" s="389"/>
      <c r="J316" s="390"/>
      <c r="K316" s="390"/>
      <c r="L316" s="390"/>
      <c r="M316" s="390"/>
      <c r="N316" s="371">
        <f>N287</f>
        <v>5779</v>
      </c>
      <c r="O316" s="371">
        <f>O287</f>
        <v>4998</v>
      </c>
      <c r="P316" s="391"/>
    </row>
    <row r="317" spans="1:21" ht="13.5" thickBot="1" x14ac:dyDescent="0.25">
      <c r="A317" s="392" t="s">
        <v>34</v>
      </c>
      <c r="B317" s="348"/>
      <c r="C317" s="388"/>
      <c r="D317" s="393"/>
      <c r="E317" s="393"/>
      <c r="F317" s="393"/>
      <c r="G317" s="393"/>
      <c r="H317" s="393"/>
      <c r="I317" s="393"/>
      <c r="J317" s="393"/>
      <c r="K317" s="393"/>
      <c r="L317" s="334"/>
      <c r="M317" s="334"/>
      <c r="N317" s="394"/>
      <c r="O317" s="394"/>
      <c r="P317" s="395"/>
    </row>
    <row r="318" spans="1:21" ht="13.5" thickTop="1" x14ac:dyDescent="0.2">
      <c r="A318" s="396" t="s">
        <v>32</v>
      </c>
      <c r="B318" s="348"/>
      <c r="C318" s="388"/>
      <c r="D318" s="393"/>
      <c r="E318" s="393"/>
      <c r="F318" s="393"/>
      <c r="G318" s="393"/>
      <c r="H318" s="393"/>
      <c r="I318" s="393"/>
      <c r="J318" s="393"/>
      <c r="K318" s="393"/>
      <c r="L318" s="334"/>
      <c r="M318" s="334"/>
      <c r="N318" s="397" t="s">
        <v>29</v>
      </c>
      <c r="O318" s="397" t="s">
        <v>30</v>
      </c>
      <c r="P318" s="359"/>
    </row>
    <row r="319" spans="1:21" ht="18.75" customHeight="1" thickBot="1" x14ac:dyDescent="0.25">
      <c r="A319" s="398" t="s">
        <v>33</v>
      </c>
      <c r="B319" s="399"/>
      <c r="C319" s="400"/>
      <c r="D319" s="401"/>
      <c r="E319" s="401"/>
      <c r="F319" s="401"/>
      <c r="G319" s="401"/>
      <c r="H319" s="402"/>
      <c r="I319" s="402"/>
      <c r="J319" s="403"/>
      <c r="K319" s="403"/>
      <c r="L319" s="404" t="s">
        <v>31</v>
      </c>
      <c r="M319" s="404"/>
      <c r="N319" s="405">
        <f>N313+N316</f>
        <v>587501.08100000012</v>
      </c>
      <c r="O319" s="405">
        <f>O313+O316</f>
        <v>620341.5200000006</v>
      </c>
      <c r="P319" s="406"/>
    </row>
    <row r="320" spans="1:21" ht="18.75" customHeight="1" x14ac:dyDescent="0.3">
      <c r="A320" s="328">
        <f>A291+31</f>
        <v>37536</v>
      </c>
      <c r="B320" s="328"/>
      <c r="C320" s="328"/>
      <c r="D320" s="351" t="s">
        <v>0</v>
      </c>
      <c r="E320" s="352"/>
      <c r="F320" s="352"/>
      <c r="G320" s="352"/>
      <c r="H320" s="352"/>
      <c r="I320" s="352"/>
      <c r="J320" s="353" t="s">
        <v>1</v>
      </c>
      <c r="K320" s="352"/>
      <c r="L320" s="352"/>
      <c r="M320" s="352"/>
      <c r="N320" s="353" t="s">
        <v>2</v>
      </c>
      <c r="O320" s="352"/>
      <c r="P320" s="354"/>
    </row>
    <row r="321" spans="1:16" ht="18.75" customHeight="1" x14ac:dyDescent="0.2">
      <c r="A321" s="329" t="s">
        <v>3</v>
      </c>
      <c r="B321" s="330"/>
      <c r="C321" s="331"/>
      <c r="D321" s="355"/>
      <c r="E321" s="356"/>
      <c r="F321" s="356"/>
      <c r="G321" s="356"/>
      <c r="H321" s="357" t="s">
        <v>61</v>
      </c>
      <c r="I321" s="357" t="s">
        <v>63</v>
      </c>
      <c r="J321" s="358" t="s">
        <v>9</v>
      </c>
      <c r="K321" s="357" t="s">
        <v>11</v>
      </c>
      <c r="L321" s="357" t="s">
        <v>10</v>
      </c>
      <c r="M321" s="357"/>
      <c r="N321" s="358" t="s">
        <v>9</v>
      </c>
      <c r="O321" s="357" t="s">
        <v>11</v>
      </c>
      <c r="P321" s="359"/>
    </row>
    <row r="322" spans="1:16" x14ac:dyDescent="0.2">
      <c r="A322" s="332" t="s">
        <v>121</v>
      </c>
      <c r="B322" s="330"/>
      <c r="C322" s="331"/>
      <c r="D322" s="360" t="s">
        <v>57</v>
      </c>
      <c r="E322" s="361" t="s">
        <v>59</v>
      </c>
      <c r="F322" s="361" t="s">
        <v>58</v>
      </c>
      <c r="G322" s="361" t="s">
        <v>60</v>
      </c>
      <c r="H322" s="361" t="s">
        <v>62</v>
      </c>
      <c r="I322" s="361" t="s">
        <v>64</v>
      </c>
      <c r="J322" s="362" t="s">
        <v>18</v>
      </c>
      <c r="K322" s="363" t="s">
        <v>19</v>
      </c>
      <c r="L322" s="363" t="s">
        <v>18</v>
      </c>
      <c r="M322" s="363"/>
      <c r="N322" s="362" t="s">
        <v>21</v>
      </c>
      <c r="O322" s="363" t="s">
        <v>22</v>
      </c>
      <c r="P322" s="364"/>
    </row>
    <row r="323" spans="1:16" ht="18.75" customHeight="1" x14ac:dyDescent="0.2">
      <c r="A323" s="333" t="s">
        <v>105</v>
      </c>
      <c r="B323" s="334"/>
      <c r="C323" s="335"/>
      <c r="D323" s="45">
        <v>1</v>
      </c>
      <c r="E323" s="46">
        <v>0</v>
      </c>
      <c r="F323" s="46">
        <v>1</v>
      </c>
      <c r="G323" s="46">
        <v>0</v>
      </c>
      <c r="H323" s="46">
        <v>0</v>
      </c>
      <c r="I323" s="145">
        <f t="shared" ref="I323:I331" si="104">SUM(D323:H323)</f>
        <v>2</v>
      </c>
      <c r="J323" s="48">
        <v>569</v>
      </c>
      <c r="K323" s="48">
        <v>52</v>
      </c>
      <c r="L323" s="48">
        <v>90613</v>
      </c>
      <c r="M323" s="49"/>
      <c r="N323" s="50">
        <f t="shared" ref="N323:N331" si="105">N294+(J323/1000)</f>
        <v>18467.633000000005</v>
      </c>
      <c r="O323" s="50">
        <f t="shared" ref="O323:O331" si="106">O294+(K323/1000)</f>
        <v>1826.624</v>
      </c>
      <c r="P323" s="2"/>
    </row>
    <row r="324" spans="1:16" x14ac:dyDescent="0.2">
      <c r="A324" s="333" t="s">
        <v>135</v>
      </c>
      <c r="B324" s="334"/>
      <c r="C324" s="336"/>
      <c r="D324" s="45">
        <v>0</v>
      </c>
      <c r="E324" s="46">
        <v>0</v>
      </c>
      <c r="F324" s="46">
        <v>0</v>
      </c>
      <c r="G324" s="46">
        <v>1</v>
      </c>
      <c r="H324" s="46">
        <v>0</v>
      </c>
      <c r="I324" s="47">
        <f t="shared" si="104"/>
        <v>1</v>
      </c>
      <c r="J324" s="48">
        <v>0</v>
      </c>
      <c r="K324" s="48">
        <v>0</v>
      </c>
      <c r="L324" s="48">
        <v>0</v>
      </c>
      <c r="M324" s="52"/>
      <c r="N324" s="50">
        <f t="shared" si="105"/>
        <v>11598</v>
      </c>
      <c r="O324" s="50">
        <f t="shared" si="106"/>
        <v>982</v>
      </c>
      <c r="P324" s="3"/>
    </row>
    <row r="325" spans="1:16" x14ac:dyDescent="0.2">
      <c r="A325" s="333" t="s">
        <v>106</v>
      </c>
      <c r="B325" s="334"/>
      <c r="C325" s="335"/>
      <c r="D325" s="45">
        <v>4</v>
      </c>
      <c r="E325" s="46">
        <v>0</v>
      </c>
      <c r="F325" s="46">
        <v>2</v>
      </c>
      <c r="G325" s="46">
        <v>0</v>
      </c>
      <c r="H325" s="46">
        <v>3</v>
      </c>
      <c r="I325" s="47">
        <f t="shared" si="104"/>
        <v>9</v>
      </c>
      <c r="J325" s="48">
        <v>25864</v>
      </c>
      <c r="K325" s="48">
        <v>2290</v>
      </c>
      <c r="L325" s="48">
        <v>445929</v>
      </c>
      <c r="M325" s="52"/>
      <c r="N325" s="50">
        <f t="shared" si="105"/>
        <v>45681.879000000001</v>
      </c>
      <c r="O325" s="50">
        <f t="shared" si="106"/>
        <v>3618.3700000000013</v>
      </c>
      <c r="P325" s="3"/>
    </row>
    <row r="326" spans="1:16" x14ac:dyDescent="0.2">
      <c r="A326" s="333" t="s">
        <v>117</v>
      </c>
      <c r="B326" s="334"/>
      <c r="C326" s="335"/>
      <c r="D326" s="45">
        <v>1</v>
      </c>
      <c r="E326" s="46">
        <v>0</v>
      </c>
      <c r="F326" s="46">
        <v>0</v>
      </c>
      <c r="G326" s="46">
        <v>0</v>
      </c>
      <c r="H326" s="46">
        <v>0</v>
      </c>
      <c r="I326" s="47">
        <f t="shared" si="104"/>
        <v>1</v>
      </c>
      <c r="J326" s="48">
        <v>192</v>
      </c>
      <c r="K326" s="48">
        <v>0</v>
      </c>
      <c r="L326" s="48">
        <v>0</v>
      </c>
      <c r="M326" s="52"/>
      <c r="N326" s="50">
        <f t="shared" si="105"/>
        <v>290.47699999999998</v>
      </c>
      <c r="O326" s="50">
        <f t="shared" si="106"/>
        <v>0</v>
      </c>
      <c r="P326" s="3"/>
    </row>
    <row r="327" spans="1:16" x14ac:dyDescent="0.2">
      <c r="A327" s="333" t="s">
        <v>107</v>
      </c>
      <c r="B327" s="334"/>
      <c r="C327" s="335"/>
      <c r="D327" s="45">
        <v>4</v>
      </c>
      <c r="E327" s="46">
        <v>0</v>
      </c>
      <c r="F327" s="46">
        <v>2</v>
      </c>
      <c r="G327" s="46">
        <v>0</v>
      </c>
      <c r="H327" s="46">
        <v>6</v>
      </c>
      <c r="I327" s="47">
        <f t="shared" si="104"/>
        <v>12</v>
      </c>
      <c r="J327" s="48">
        <v>13893</v>
      </c>
      <c r="K327" s="48">
        <v>1503</v>
      </c>
      <c r="L327" s="48">
        <v>162897</v>
      </c>
      <c r="M327" s="52"/>
      <c r="N327" s="50">
        <f t="shared" si="105"/>
        <v>12171.659999999998</v>
      </c>
      <c r="O327" s="50">
        <f t="shared" si="106"/>
        <v>1027.1109999999996</v>
      </c>
      <c r="P327" s="3"/>
    </row>
    <row r="328" spans="1:16" x14ac:dyDescent="0.2">
      <c r="A328" s="333" t="s">
        <v>108</v>
      </c>
      <c r="B328" s="334"/>
      <c r="C328" s="335"/>
      <c r="D328" s="45">
        <v>1</v>
      </c>
      <c r="E328" s="46">
        <v>0</v>
      </c>
      <c r="F328" s="46">
        <v>1</v>
      </c>
      <c r="G328" s="46">
        <v>0</v>
      </c>
      <c r="H328" s="46">
        <v>0</v>
      </c>
      <c r="I328" s="47">
        <f t="shared" si="104"/>
        <v>2</v>
      </c>
      <c r="J328" s="48">
        <v>2638</v>
      </c>
      <c r="K328" s="48">
        <v>322</v>
      </c>
      <c r="L328" s="48">
        <v>67881</v>
      </c>
      <c r="M328" s="52"/>
      <c r="N328" s="50">
        <f t="shared" si="105"/>
        <v>5754.6020000000008</v>
      </c>
      <c r="O328" s="50">
        <f t="shared" si="106"/>
        <v>594.42199999999991</v>
      </c>
      <c r="P328" s="3"/>
    </row>
    <row r="329" spans="1:16" x14ac:dyDescent="0.2">
      <c r="A329" s="333" t="s">
        <v>109</v>
      </c>
      <c r="B329" s="334"/>
      <c r="C329" s="335"/>
      <c r="D329" s="45">
        <v>0</v>
      </c>
      <c r="E329" s="46">
        <v>0</v>
      </c>
      <c r="F329" s="46">
        <v>1</v>
      </c>
      <c r="G329" s="46">
        <v>1</v>
      </c>
      <c r="H329" s="46">
        <v>0</v>
      </c>
      <c r="I329" s="47">
        <f t="shared" si="104"/>
        <v>2</v>
      </c>
      <c r="J329" s="48">
        <v>0</v>
      </c>
      <c r="K329" s="48">
        <v>0</v>
      </c>
      <c r="L329" s="48">
        <v>0</v>
      </c>
      <c r="M329" s="52"/>
      <c r="N329" s="50">
        <f t="shared" si="105"/>
        <v>1518.1</v>
      </c>
      <c r="O329" s="50">
        <f t="shared" si="106"/>
        <v>10</v>
      </c>
      <c r="P329" s="3"/>
    </row>
    <row r="330" spans="1:16" x14ac:dyDescent="0.2">
      <c r="A330" s="333" t="s">
        <v>110</v>
      </c>
      <c r="B330" s="334"/>
      <c r="C330" s="335"/>
      <c r="D330" s="45">
        <v>6</v>
      </c>
      <c r="E330" s="46">
        <v>0</v>
      </c>
      <c r="F330" s="46">
        <v>1</v>
      </c>
      <c r="G330" s="46">
        <v>0</v>
      </c>
      <c r="H330" s="46">
        <v>3</v>
      </c>
      <c r="I330" s="47">
        <f t="shared" si="104"/>
        <v>10</v>
      </c>
      <c r="J330" s="48">
        <v>52713</v>
      </c>
      <c r="K330" s="48">
        <v>6741</v>
      </c>
      <c r="L330" s="48">
        <v>459980</v>
      </c>
      <c r="M330" s="52"/>
      <c r="N330" s="50">
        <f t="shared" si="105"/>
        <v>15545.667000000003</v>
      </c>
      <c r="O330" s="50">
        <f t="shared" si="106"/>
        <v>1878.932</v>
      </c>
      <c r="P330" s="3"/>
    </row>
    <row r="331" spans="1:16" x14ac:dyDescent="0.2">
      <c r="A331" s="333" t="s">
        <v>111</v>
      </c>
      <c r="B331" s="334"/>
      <c r="C331" s="337"/>
      <c r="D331" s="45">
        <v>3</v>
      </c>
      <c r="E331" s="46">
        <v>0</v>
      </c>
      <c r="F331" s="46">
        <v>0</v>
      </c>
      <c r="G331" s="46">
        <v>1</v>
      </c>
      <c r="H331" s="46">
        <v>0</v>
      </c>
      <c r="I331" s="55">
        <f t="shared" si="104"/>
        <v>4</v>
      </c>
      <c r="J331" s="48">
        <v>3487</v>
      </c>
      <c r="K331" s="56">
        <v>0</v>
      </c>
      <c r="L331" s="56">
        <v>7891</v>
      </c>
      <c r="M331" s="57"/>
      <c r="N331" s="220">
        <f t="shared" si="105"/>
        <v>1257.0520000000004</v>
      </c>
      <c r="O331" s="50">
        <f t="shared" si="106"/>
        <v>0.29799999999999999</v>
      </c>
      <c r="P331" s="4"/>
    </row>
    <row r="332" spans="1:16" ht="18.75" customHeight="1" x14ac:dyDescent="0.2">
      <c r="A332" s="338"/>
      <c r="B332" s="334"/>
      <c r="C332" s="339">
        <f>A320</f>
        <v>37536</v>
      </c>
      <c r="D332" s="365">
        <f t="shared" ref="D332:L332" si="107">SUM(D323:D331)</f>
        <v>20</v>
      </c>
      <c r="E332" s="366">
        <f t="shared" si="107"/>
        <v>0</v>
      </c>
      <c r="F332" s="366">
        <f t="shared" si="107"/>
        <v>8</v>
      </c>
      <c r="G332" s="366">
        <f t="shared" si="107"/>
        <v>3</v>
      </c>
      <c r="H332" s="366">
        <f t="shared" si="107"/>
        <v>12</v>
      </c>
      <c r="I332" s="367">
        <f t="shared" si="107"/>
        <v>43</v>
      </c>
      <c r="J332" s="368">
        <f t="shared" si="107"/>
        <v>99356</v>
      </c>
      <c r="K332" s="369">
        <f t="shared" si="107"/>
        <v>10908</v>
      </c>
      <c r="L332" s="370">
        <f t="shared" si="107"/>
        <v>1235191</v>
      </c>
      <c r="M332" s="371"/>
      <c r="N332" s="371">
        <f>SUM(N323:N331)</f>
        <v>112285.07</v>
      </c>
      <c r="O332" s="380">
        <f>SUM(O323:O331)</f>
        <v>9937.7570000000014</v>
      </c>
      <c r="P332" s="381"/>
    </row>
    <row r="333" spans="1:16" x14ac:dyDescent="0.2">
      <c r="A333" s="338"/>
      <c r="B333" s="334" t="s">
        <v>27</v>
      </c>
      <c r="C333" s="340">
        <f>C343</f>
        <v>37505</v>
      </c>
      <c r="D333" s="372">
        <f t="shared" ref="D333:L333" si="108">D303</f>
        <v>19</v>
      </c>
      <c r="E333" s="373">
        <f t="shared" si="108"/>
        <v>0</v>
      </c>
      <c r="F333" s="373">
        <f t="shared" si="108"/>
        <v>8</v>
      </c>
      <c r="G333" s="373">
        <f t="shared" si="108"/>
        <v>4</v>
      </c>
      <c r="H333" s="373">
        <f t="shared" si="108"/>
        <v>12</v>
      </c>
      <c r="I333" s="373">
        <f t="shared" si="108"/>
        <v>43</v>
      </c>
      <c r="J333" s="374">
        <f t="shared" si="108"/>
        <v>90612</v>
      </c>
      <c r="K333" s="370">
        <f t="shared" si="108"/>
        <v>10106</v>
      </c>
      <c r="L333" s="370">
        <f t="shared" si="108"/>
        <v>1071278</v>
      </c>
      <c r="M333" s="371"/>
      <c r="N333" s="379"/>
      <c r="O333" s="255"/>
      <c r="P333" s="3"/>
    </row>
    <row r="334" spans="1:16" x14ac:dyDescent="0.2">
      <c r="A334" s="341"/>
      <c r="B334" s="342"/>
      <c r="C334" s="343">
        <f>C344</f>
        <v>37171</v>
      </c>
      <c r="D334" s="375">
        <f>'2001'!D332</f>
        <v>19</v>
      </c>
      <c r="E334" s="376">
        <f>'2001'!E332</f>
        <v>0</v>
      </c>
      <c r="F334" s="376">
        <f>'2001'!F332</f>
        <v>8</v>
      </c>
      <c r="G334" s="376">
        <f>'2001'!G332</f>
        <v>10</v>
      </c>
      <c r="H334" s="376">
        <f>'2001'!H332</f>
        <v>8</v>
      </c>
      <c r="I334" s="373">
        <f>SUM(D334:H334)</f>
        <v>45</v>
      </c>
      <c r="J334" s="377">
        <f>'2001'!J332</f>
        <v>94184</v>
      </c>
      <c r="K334" s="378">
        <f>'2001'!K332</f>
        <v>10108</v>
      </c>
      <c r="L334" s="378">
        <f>'2001'!L332</f>
        <v>1083151</v>
      </c>
      <c r="M334" s="379"/>
      <c r="N334" s="83"/>
      <c r="O334" s="50"/>
      <c r="P334" s="3"/>
    </row>
    <row r="335" spans="1:16" ht="18.75" customHeight="1" x14ac:dyDescent="0.2">
      <c r="A335" s="344" t="s">
        <v>23</v>
      </c>
      <c r="B335" s="345"/>
      <c r="C335" s="346"/>
      <c r="D335" s="75"/>
      <c r="E335" s="76"/>
      <c r="F335" s="76"/>
      <c r="G335" s="76"/>
      <c r="H335" s="76"/>
      <c r="I335" s="145"/>
      <c r="J335" s="146"/>
      <c r="K335" s="77"/>
      <c r="L335" s="256"/>
      <c r="M335" s="50"/>
      <c r="N335" s="50"/>
      <c r="O335" s="50"/>
      <c r="P335" s="3"/>
    </row>
    <row r="336" spans="1:16" x14ac:dyDescent="0.2">
      <c r="A336" s="347" t="s">
        <v>112</v>
      </c>
      <c r="B336" s="348"/>
      <c r="C336" s="349"/>
      <c r="D336" s="45">
        <v>30</v>
      </c>
      <c r="E336" s="46">
        <v>34</v>
      </c>
      <c r="F336" s="46">
        <v>8</v>
      </c>
      <c r="G336" s="46">
        <v>46</v>
      </c>
      <c r="H336" s="46">
        <v>0</v>
      </c>
      <c r="I336" s="47">
        <f>SUM(D336:H336)</f>
        <v>118</v>
      </c>
      <c r="J336" s="230">
        <v>197462</v>
      </c>
      <c r="K336" s="82">
        <v>263313</v>
      </c>
      <c r="L336" s="82">
        <v>3329160</v>
      </c>
      <c r="M336" s="50"/>
      <c r="N336" s="50">
        <f t="shared" ref="N336:O338" si="109">N307+(J336/1000)</f>
        <v>411159.25900000008</v>
      </c>
      <c r="O336" s="50">
        <f t="shared" si="109"/>
        <v>544674.82000000053</v>
      </c>
      <c r="P336" s="3"/>
    </row>
    <row r="337" spans="1:16" x14ac:dyDescent="0.2">
      <c r="A337" s="347" t="s">
        <v>113</v>
      </c>
      <c r="B337" s="348"/>
      <c r="C337" s="349"/>
      <c r="D337" s="45">
        <v>0</v>
      </c>
      <c r="E337" s="46">
        <v>10</v>
      </c>
      <c r="F337" s="46">
        <v>2</v>
      </c>
      <c r="G337" s="46">
        <v>12</v>
      </c>
      <c r="H337" s="46">
        <v>1</v>
      </c>
      <c r="I337" s="47">
        <f>SUM(D337:H337)</f>
        <v>25</v>
      </c>
      <c r="J337" s="230">
        <v>0</v>
      </c>
      <c r="K337" s="82">
        <v>0</v>
      </c>
      <c r="L337" s="82">
        <v>0</v>
      </c>
      <c r="M337" s="50"/>
      <c r="N337" s="50">
        <f t="shared" si="109"/>
        <v>58135.527999999991</v>
      </c>
      <c r="O337" s="50">
        <f t="shared" si="109"/>
        <v>60843.037000000004</v>
      </c>
      <c r="P337" s="3"/>
    </row>
    <row r="338" spans="1:16" x14ac:dyDescent="0.2">
      <c r="A338" s="347" t="s">
        <v>116</v>
      </c>
      <c r="B338" s="348"/>
      <c r="C338" s="350"/>
      <c r="D338" s="45">
        <v>2</v>
      </c>
      <c r="E338" s="46">
        <v>0</v>
      </c>
      <c r="F338" s="46">
        <v>1</v>
      </c>
      <c r="G338" s="46">
        <v>0</v>
      </c>
      <c r="H338" s="46">
        <v>0</v>
      </c>
      <c r="I338" s="55">
        <f>SUM(D338:H338)</f>
        <v>3</v>
      </c>
      <c r="J338" s="231">
        <v>542</v>
      </c>
      <c r="K338" s="219">
        <v>29</v>
      </c>
      <c r="L338" s="219">
        <v>2720</v>
      </c>
      <c r="M338" s="147"/>
      <c r="N338" s="147">
        <f t="shared" si="109"/>
        <v>439.58399999999995</v>
      </c>
      <c r="O338" s="50">
        <f t="shared" si="109"/>
        <v>162.15600000000006</v>
      </c>
      <c r="P338" s="4"/>
    </row>
    <row r="339" spans="1:16" ht="18.75" customHeight="1" x14ac:dyDescent="0.2">
      <c r="A339" s="338"/>
      <c r="B339" s="334"/>
      <c r="C339" s="339">
        <f>A320</f>
        <v>37536</v>
      </c>
      <c r="D339" s="365">
        <f t="shared" ref="D339:L339" si="110">SUM(D336:D338)</f>
        <v>32</v>
      </c>
      <c r="E339" s="366">
        <f t="shared" si="110"/>
        <v>44</v>
      </c>
      <c r="F339" s="366">
        <f t="shared" si="110"/>
        <v>11</v>
      </c>
      <c r="G339" s="366">
        <f t="shared" si="110"/>
        <v>58</v>
      </c>
      <c r="H339" s="366">
        <f t="shared" si="110"/>
        <v>1</v>
      </c>
      <c r="I339" s="367">
        <f t="shared" si="110"/>
        <v>146</v>
      </c>
      <c r="J339" s="368">
        <f t="shared" si="110"/>
        <v>198004</v>
      </c>
      <c r="K339" s="369">
        <f t="shared" si="110"/>
        <v>263342</v>
      </c>
      <c r="L339" s="370">
        <f t="shared" si="110"/>
        <v>3331880</v>
      </c>
      <c r="M339" s="371"/>
      <c r="N339" s="371">
        <f>SUM(N336:N338)</f>
        <v>469734.37100000004</v>
      </c>
      <c r="O339" s="380">
        <f>SUM(O336:O338)</f>
        <v>605680.0130000005</v>
      </c>
      <c r="P339" s="381"/>
    </row>
    <row r="340" spans="1:16" x14ac:dyDescent="0.2">
      <c r="A340" s="338"/>
      <c r="B340" s="334" t="s">
        <v>27</v>
      </c>
      <c r="C340" s="340">
        <f>C343</f>
        <v>37505</v>
      </c>
      <c r="D340" s="372">
        <f t="shared" ref="D340:L340" si="111">D310</f>
        <v>32</v>
      </c>
      <c r="E340" s="373">
        <f t="shared" si="111"/>
        <v>44</v>
      </c>
      <c r="F340" s="373">
        <f t="shared" si="111"/>
        <v>11</v>
      </c>
      <c r="G340" s="373">
        <f t="shared" si="111"/>
        <v>58</v>
      </c>
      <c r="H340" s="373">
        <f t="shared" si="111"/>
        <v>1</v>
      </c>
      <c r="I340" s="373">
        <f t="shared" si="111"/>
        <v>146</v>
      </c>
      <c r="J340" s="374">
        <f t="shared" si="111"/>
        <v>198827</v>
      </c>
      <c r="K340" s="370">
        <f t="shared" si="111"/>
        <v>274980</v>
      </c>
      <c r="L340" s="370">
        <f t="shared" si="111"/>
        <v>3253346</v>
      </c>
      <c r="M340" s="371"/>
      <c r="N340" s="379"/>
      <c r="O340" s="255"/>
      <c r="P340" s="3"/>
    </row>
    <row r="341" spans="1:16" x14ac:dyDescent="0.2">
      <c r="A341" s="341"/>
      <c r="B341" s="342"/>
      <c r="C341" s="343">
        <f>C344</f>
        <v>37171</v>
      </c>
      <c r="D341" s="375">
        <f>'2001'!D339</f>
        <v>53</v>
      </c>
      <c r="E341" s="376">
        <f>'2001'!E339</f>
        <v>45</v>
      </c>
      <c r="F341" s="376">
        <f>'2001'!F339</f>
        <v>11</v>
      </c>
      <c r="G341" s="376">
        <f>'2001'!G339</f>
        <v>38</v>
      </c>
      <c r="H341" s="376">
        <f>'2001'!H339</f>
        <v>1</v>
      </c>
      <c r="I341" s="373">
        <f>SUM(D341:H341)</f>
        <v>148</v>
      </c>
      <c r="J341" s="377">
        <f>'2001'!J339</f>
        <v>256744</v>
      </c>
      <c r="K341" s="378">
        <f>'2001'!K339</f>
        <v>785583</v>
      </c>
      <c r="L341" s="378">
        <f>'2001'!L339</f>
        <v>5798833</v>
      </c>
      <c r="M341" s="379"/>
      <c r="N341" s="83"/>
      <c r="O341" s="50"/>
      <c r="P341" s="3"/>
    </row>
    <row r="342" spans="1:16" ht="18.75" customHeight="1" x14ac:dyDescent="0.2">
      <c r="A342" s="382"/>
      <c r="B342" s="383"/>
      <c r="C342" s="339">
        <f>A320</f>
        <v>37536</v>
      </c>
      <c r="D342" s="228">
        <f t="shared" ref="D342:L342" si="112">D332+D339</f>
        <v>52</v>
      </c>
      <c r="E342" s="259">
        <f t="shared" si="112"/>
        <v>44</v>
      </c>
      <c r="F342" s="259">
        <f t="shared" si="112"/>
        <v>19</v>
      </c>
      <c r="G342" s="259">
        <f t="shared" si="112"/>
        <v>61</v>
      </c>
      <c r="H342" s="259">
        <f t="shared" si="112"/>
        <v>13</v>
      </c>
      <c r="I342" s="145">
        <f t="shared" si="112"/>
        <v>189</v>
      </c>
      <c r="J342" s="260">
        <f t="shared" si="112"/>
        <v>297360</v>
      </c>
      <c r="K342" s="256">
        <f t="shared" si="112"/>
        <v>274250</v>
      </c>
      <c r="L342" s="256">
        <f t="shared" si="112"/>
        <v>4567071</v>
      </c>
      <c r="M342" s="50"/>
      <c r="N342" s="50">
        <f>N332+N339</f>
        <v>582019.44100000011</v>
      </c>
      <c r="O342" s="147">
        <f>O332+O339</f>
        <v>615617.77000000048</v>
      </c>
      <c r="P342" s="4"/>
    </row>
    <row r="343" spans="1:16" x14ac:dyDescent="0.2">
      <c r="A343" s="384" t="s">
        <v>56</v>
      </c>
      <c r="B343" s="330"/>
      <c r="C343" s="340">
        <f>A291</f>
        <v>37505</v>
      </c>
      <c r="D343" s="75">
        <f t="shared" ref="D343:L343" si="113">D333+D340</f>
        <v>51</v>
      </c>
      <c r="E343" s="76">
        <f t="shared" si="113"/>
        <v>44</v>
      </c>
      <c r="F343" s="76">
        <f t="shared" si="113"/>
        <v>19</v>
      </c>
      <c r="G343" s="76">
        <f t="shared" si="113"/>
        <v>62</v>
      </c>
      <c r="H343" s="76">
        <f t="shared" si="113"/>
        <v>13</v>
      </c>
      <c r="I343" s="47">
        <f t="shared" si="113"/>
        <v>189</v>
      </c>
      <c r="J343" s="146">
        <f t="shared" si="113"/>
        <v>289439</v>
      </c>
      <c r="K343" s="77">
        <f t="shared" si="113"/>
        <v>285086</v>
      </c>
      <c r="L343" s="77">
        <f t="shared" si="113"/>
        <v>4324624</v>
      </c>
      <c r="M343" s="50"/>
      <c r="N343" s="57"/>
      <c r="O343" s="371"/>
      <c r="P343" s="391"/>
    </row>
    <row r="344" spans="1:16" x14ac:dyDescent="0.2">
      <c r="A344" s="385"/>
      <c r="B344" s="386"/>
      <c r="C344" s="343">
        <f>C342-365</f>
        <v>37171</v>
      </c>
      <c r="D344" s="263">
        <f t="shared" ref="D344:L344" si="114">D334+D341</f>
        <v>72</v>
      </c>
      <c r="E344" s="242">
        <f t="shared" si="114"/>
        <v>45</v>
      </c>
      <c r="F344" s="242">
        <f t="shared" si="114"/>
        <v>19</v>
      </c>
      <c r="G344" s="242">
        <f t="shared" si="114"/>
        <v>48</v>
      </c>
      <c r="H344" s="242">
        <f t="shared" si="114"/>
        <v>9</v>
      </c>
      <c r="I344" s="55">
        <f t="shared" si="114"/>
        <v>193</v>
      </c>
      <c r="J344" s="222">
        <f t="shared" si="114"/>
        <v>350928</v>
      </c>
      <c r="K344" s="223">
        <f t="shared" si="114"/>
        <v>795691</v>
      </c>
      <c r="L344" s="223">
        <f t="shared" si="114"/>
        <v>6881984</v>
      </c>
      <c r="M344" s="57"/>
      <c r="N344" s="371"/>
      <c r="O344" s="371"/>
      <c r="P344" s="391"/>
    </row>
    <row r="345" spans="1:16" ht="18.75" customHeight="1" x14ac:dyDescent="0.2">
      <c r="A345" s="387" t="s">
        <v>136</v>
      </c>
      <c r="B345" s="388"/>
      <c r="C345" s="388"/>
      <c r="D345" s="389"/>
      <c r="E345" s="389"/>
      <c r="F345" s="389"/>
      <c r="G345" s="390"/>
      <c r="H345" s="389"/>
      <c r="I345" s="389"/>
      <c r="J345" s="390"/>
      <c r="K345" s="390"/>
      <c r="L345" s="390"/>
      <c r="M345" s="390"/>
      <c r="N345" s="371">
        <f>N316</f>
        <v>5779</v>
      </c>
      <c r="O345" s="371">
        <f>O316</f>
        <v>4998</v>
      </c>
      <c r="P345" s="391"/>
    </row>
    <row r="346" spans="1:16" ht="13.5" thickBot="1" x14ac:dyDescent="0.25">
      <c r="A346" s="392" t="s">
        <v>34</v>
      </c>
      <c r="B346" s="348"/>
      <c r="C346" s="388"/>
      <c r="D346" s="393"/>
      <c r="E346" s="393"/>
      <c r="F346" s="393"/>
      <c r="G346" s="393"/>
      <c r="H346" s="393"/>
      <c r="I346" s="393"/>
      <c r="J346" s="393"/>
      <c r="K346" s="393"/>
      <c r="L346" s="334"/>
      <c r="M346" s="334"/>
      <c r="N346" s="394"/>
      <c r="O346" s="394"/>
      <c r="P346" s="395"/>
    </row>
    <row r="347" spans="1:16" ht="13.5" thickTop="1" x14ac:dyDescent="0.2">
      <c r="A347" s="396" t="s">
        <v>32</v>
      </c>
      <c r="B347" s="348"/>
      <c r="C347" s="388"/>
      <c r="D347" s="393"/>
      <c r="E347" s="393"/>
      <c r="F347" s="393"/>
      <c r="G347" s="393"/>
      <c r="H347" s="393"/>
      <c r="I347" s="393"/>
      <c r="J347" s="393"/>
      <c r="K347" s="393"/>
      <c r="L347" s="334"/>
      <c r="M347" s="334"/>
      <c r="N347" s="397" t="s">
        <v>29</v>
      </c>
      <c r="O347" s="397" t="s">
        <v>30</v>
      </c>
      <c r="P347" s="359"/>
    </row>
    <row r="348" spans="1:16" ht="18.75" customHeight="1" thickBot="1" x14ac:dyDescent="0.25">
      <c r="A348" s="398" t="s">
        <v>33</v>
      </c>
      <c r="B348" s="399"/>
      <c r="C348" s="400"/>
      <c r="D348" s="401"/>
      <c r="E348" s="401"/>
      <c r="F348" s="401"/>
      <c r="G348" s="401"/>
      <c r="H348" s="402"/>
      <c r="I348" s="402"/>
      <c r="J348" s="403"/>
      <c r="K348" s="403"/>
      <c r="L348" s="404" t="s">
        <v>31</v>
      </c>
      <c r="M348" s="404"/>
      <c r="N348" s="405">
        <f>N342+N345</f>
        <v>587798.44100000011</v>
      </c>
      <c r="O348" s="405">
        <f>O342+O345</f>
        <v>620615.77000000048</v>
      </c>
      <c r="P348" s="406"/>
    </row>
    <row r="349" spans="1:16" ht="18.75" customHeight="1" x14ac:dyDescent="0.3">
      <c r="A349" s="328">
        <f>A320+31</f>
        <v>37567</v>
      </c>
      <c r="B349" s="328"/>
      <c r="C349" s="328"/>
      <c r="D349" s="351" t="s">
        <v>0</v>
      </c>
      <c r="E349" s="352"/>
      <c r="F349" s="352"/>
      <c r="G349" s="352"/>
      <c r="H349" s="352"/>
      <c r="I349" s="352"/>
      <c r="J349" s="353" t="s">
        <v>1</v>
      </c>
      <c r="K349" s="352"/>
      <c r="L349" s="352"/>
      <c r="M349" s="352"/>
      <c r="N349" s="353" t="s">
        <v>2</v>
      </c>
      <c r="O349" s="352"/>
      <c r="P349" s="354"/>
    </row>
    <row r="350" spans="1:16" ht="18.75" customHeight="1" x14ac:dyDescent="0.2">
      <c r="A350" s="329" t="s">
        <v>3</v>
      </c>
      <c r="B350" s="330"/>
      <c r="C350" s="331"/>
      <c r="D350" s="355"/>
      <c r="E350" s="356"/>
      <c r="F350" s="356"/>
      <c r="G350" s="356"/>
      <c r="H350" s="357" t="s">
        <v>61</v>
      </c>
      <c r="I350" s="357" t="s">
        <v>63</v>
      </c>
      <c r="J350" s="358" t="s">
        <v>9</v>
      </c>
      <c r="K350" s="357" t="s">
        <v>11</v>
      </c>
      <c r="L350" s="357" t="s">
        <v>10</v>
      </c>
      <c r="M350" s="357"/>
      <c r="N350" s="358" t="s">
        <v>9</v>
      </c>
      <c r="O350" s="357" t="s">
        <v>11</v>
      </c>
      <c r="P350" s="359"/>
    </row>
    <row r="351" spans="1:16" x14ac:dyDescent="0.2">
      <c r="A351" s="332" t="s">
        <v>121</v>
      </c>
      <c r="B351" s="330"/>
      <c r="C351" s="331"/>
      <c r="D351" s="360" t="s">
        <v>57</v>
      </c>
      <c r="E351" s="361" t="s">
        <v>59</v>
      </c>
      <c r="F351" s="361" t="s">
        <v>58</v>
      </c>
      <c r="G351" s="361" t="s">
        <v>60</v>
      </c>
      <c r="H351" s="361" t="s">
        <v>62</v>
      </c>
      <c r="I351" s="361" t="s">
        <v>64</v>
      </c>
      <c r="J351" s="362" t="s">
        <v>18</v>
      </c>
      <c r="K351" s="363" t="s">
        <v>19</v>
      </c>
      <c r="L351" s="363" t="s">
        <v>18</v>
      </c>
      <c r="M351" s="363"/>
      <c r="N351" s="362" t="s">
        <v>21</v>
      </c>
      <c r="O351" s="363" t="s">
        <v>22</v>
      </c>
      <c r="P351" s="364"/>
    </row>
    <row r="352" spans="1:16" ht="18.75" customHeight="1" x14ac:dyDescent="0.2">
      <c r="A352" s="333" t="s">
        <v>105</v>
      </c>
      <c r="B352" s="334"/>
      <c r="C352" s="335"/>
      <c r="D352" s="45">
        <v>1</v>
      </c>
      <c r="E352" s="46">
        <v>0</v>
      </c>
      <c r="F352" s="46">
        <v>1</v>
      </c>
      <c r="G352" s="46">
        <v>0</v>
      </c>
      <c r="H352" s="46">
        <v>0</v>
      </c>
      <c r="I352" s="145">
        <f t="shared" ref="I352:I360" si="115">SUM(D352:H352)</f>
        <v>2</v>
      </c>
      <c r="J352" s="48">
        <v>532</v>
      </c>
      <c r="K352" s="48">
        <v>49</v>
      </c>
      <c r="L352" s="48">
        <v>80628</v>
      </c>
      <c r="M352" s="49"/>
      <c r="N352" s="50">
        <f t="shared" ref="N352:N360" si="116">N323+(J352/1000)</f>
        <v>18468.165000000005</v>
      </c>
      <c r="O352" s="50">
        <f t="shared" ref="O352:O360" si="117">O323+(K352/1000)</f>
        <v>1826.673</v>
      </c>
      <c r="P352" s="2"/>
    </row>
    <row r="353" spans="1:16" x14ac:dyDescent="0.2">
      <c r="A353" s="333" t="s">
        <v>135</v>
      </c>
      <c r="B353" s="334"/>
      <c r="C353" s="336"/>
      <c r="D353" s="45">
        <v>0</v>
      </c>
      <c r="E353" s="46">
        <v>0</v>
      </c>
      <c r="F353" s="46">
        <v>0</v>
      </c>
      <c r="G353" s="46">
        <v>1</v>
      </c>
      <c r="H353" s="46">
        <v>0</v>
      </c>
      <c r="I353" s="47">
        <f t="shared" si="115"/>
        <v>1</v>
      </c>
      <c r="J353" s="48">
        <v>0</v>
      </c>
      <c r="K353" s="48">
        <v>0</v>
      </c>
      <c r="L353" s="48">
        <v>0</v>
      </c>
      <c r="M353" s="52"/>
      <c r="N353" s="50">
        <f t="shared" si="116"/>
        <v>11598</v>
      </c>
      <c r="O353" s="50">
        <f t="shared" si="117"/>
        <v>982</v>
      </c>
      <c r="P353" s="3"/>
    </row>
    <row r="354" spans="1:16" x14ac:dyDescent="0.2">
      <c r="A354" s="333" t="s">
        <v>106</v>
      </c>
      <c r="B354" s="334"/>
      <c r="C354" s="335"/>
      <c r="D354" s="45">
        <v>4</v>
      </c>
      <c r="E354" s="46">
        <v>0</v>
      </c>
      <c r="F354" s="46">
        <v>2</v>
      </c>
      <c r="G354" s="46">
        <v>0</v>
      </c>
      <c r="H354" s="46">
        <v>3</v>
      </c>
      <c r="I354" s="47">
        <f t="shared" si="115"/>
        <v>9</v>
      </c>
      <c r="J354" s="48">
        <v>28371</v>
      </c>
      <c r="K354" s="48">
        <v>2500</v>
      </c>
      <c r="L354" s="48">
        <v>441543</v>
      </c>
      <c r="M354" s="52"/>
      <c r="N354" s="50">
        <f t="shared" si="116"/>
        <v>45710.25</v>
      </c>
      <c r="O354" s="50">
        <f t="shared" si="117"/>
        <v>3620.8700000000013</v>
      </c>
      <c r="P354" s="3"/>
    </row>
    <row r="355" spans="1:16" x14ac:dyDescent="0.2">
      <c r="A355" s="333" t="s">
        <v>117</v>
      </c>
      <c r="B355" s="334"/>
      <c r="C355" s="335"/>
      <c r="D355" s="45">
        <v>1</v>
      </c>
      <c r="E355" s="46">
        <v>0</v>
      </c>
      <c r="F355" s="46">
        <v>0</v>
      </c>
      <c r="G355" s="46">
        <v>0</v>
      </c>
      <c r="H355" s="46">
        <v>0</v>
      </c>
      <c r="I355" s="47">
        <f t="shared" si="115"/>
        <v>1</v>
      </c>
      <c r="J355" s="48">
        <v>-171</v>
      </c>
      <c r="K355" s="48">
        <v>0</v>
      </c>
      <c r="L355" s="48">
        <v>0</v>
      </c>
      <c r="M355" s="52"/>
      <c r="N355" s="50">
        <f t="shared" si="116"/>
        <v>290.30599999999998</v>
      </c>
      <c r="O355" s="50">
        <f t="shared" si="117"/>
        <v>0</v>
      </c>
      <c r="P355" s="3"/>
    </row>
    <row r="356" spans="1:16" x14ac:dyDescent="0.2">
      <c r="A356" s="333" t="s">
        <v>107</v>
      </c>
      <c r="B356" s="334"/>
      <c r="C356" s="335"/>
      <c r="D356" s="45">
        <v>4</v>
      </c>
      <c r="E356" s="46">
        <v>0</v>
      </c>
      <c r="F356" s="46">
        <v>2</v>
      </c>
      <c r="G356" s="46">
        <v>0</v>
      </c>
      <c r="H356" s="46">
        <v>6</v>
      </c>
      <c r="I356" s="47">
        <f t="shared" si="115"/>
        <v>12</v>
      </c>
      <c r="J356" s="48">
        <v>14633</v>
      </c>
      <c r="K356" s="48">
        <v>1571</v>
      </c>
      <c r="L356" s="48">
        <v>161963</v>
      </c>
      <c r="M356" s="52"/>
      <c r="N356" s="50">
        <f t="shared" si="116"/>
        <v>12186.292999999998</v>
      </c>
      <c r="O356" s="50">
        <f t="shared" si="117"/>
        <v>1028.6819999999996</v>
      </c>
      <c r="P356" s="3"/>
    </row>
    <row r="357" spans="1:16" x14ac:dyDescent="0.2">
      <c r="A357" s="333" t="s">
        <v>108</v>
      </c>
      <c r="B357" s="334"/>
      <c r="C357" s="335"/>
      <c r="D357" s="45">
        <v>1</v>
      </c>
      <c r="E357" s="46">
        <v>0</v>
      </c>
      <c r="F357" s="46">
        <v>1</v>
      </c>
      <c r="G357" s="46">
        <v>0</v>
      </c>
      <c r="H357" s="46">
        <v>0</v>
      </c>
      <c r="I357" s="47">
        <f t="shared" si="115"/>
        <v>2</v>
      </c>
      <c r="J357" s="48">
        <v>2778</v>
      </c>
      <c r="K357" s="48">
        <v>339</v>
      </c>
      <c r="L357" s="48">
        <v>73505</v>
      </c>
      <c r="M357" s="52"/>
      <c r="N357" s="50">
        <f t="shared" si="116"/>
        <v>5757.380000000001</v>
      </c>
      <c r="O357" s="50">
        <f t="shared" si="117"/>
        <v>594.76099999999997</v>
      </c>
      <c r="P357" s="3"/>
    </row>
    <row r="358" spans="1:16" x14ac:dyDescent="0.2">
      <c r="A358" s="333" t="s">
        <v>109</v>
      </c>
      <c r="B358" s="334"/>
      <c r="C358" s="335"/>
      <c r="D358" s="45">
        <v>0</v>
      </c>
      <c r="E358" s="46">
        <v>0</v>
      </c>
      <c r="F358" s="46">
        <v>1</v>
      </c>
      <c r="G358" s="46">
        <v>1</v>
      </c>
      <c r="H358" s="46">
        <v>0</v>
      </c>
      <c r="I358" s="47">
        <f t="shared" si="115"/>
        <v>2</v>
      </c>
      <c r="J358" s="48">
        <v>0</v>
      </c>
      <c r="K358" s="48">
        <v>0</v>
      </c>
      <c r="L358" s="48">
        <v>0</v>
      </c>
      <c r="M358" s="52"/>
      <c r="N358" s="50">
        <f t="shared" si="116"/>
        <v>1518.1</v>
      </c>
      <c r="O358" s="50">
        <f t="shared" si="117"/>
        <v>10</v>
      </c>
      <c r="P358" s="3"/>
    </row>
    <row r="359" spans="1:16" x14ac:dyDescent="0.2">
      <c r="A359" s="333" t="s">
        <v>110</v>
      </c>
      <c r="B359" s="334"/>
      <c r="C359" s="335"/>
      <c r="D359" s="45">
        <v>6</v>
      </c>
      <c r="E359" s="46">
        <v>0</v>
      </c>
      <c r="F359" s="46">
        <v>1</v>
      </c>
      <c r="G359" s="46">
        <v>0</v>
      </c>
      <c r="H359" s="46">
        <v>3</v>
      </c>
      <c r="I359" s="47">
        <f t="shared" si="115"/>
        <v>10</v>
      </c>
      <c r="J359" s="48">
        <v>51281</v>
      </c>
      <c r="K359" s="48">
        <v>6565</v>
      </c>
      <c r="L359" s="48">
        <v>444748</v>
      </c>
      <c r="M359" s="52"/>
      <c r="N359" s="50">
        <f t="shared" si="116"/>
        <v>15596.948000000004</v>
      </c>
      <c r="O359" s="50">
        <f t="shared" si="117"/>
        <v>1885.4970000000001</v>
      </c>
      <c r="P359" s="3"/>
    </row>
    <row r="360" spans="1:16" x14ac:dyDescent="0.2">
      <c r="A360" s="333" t="s">
        <v>111</v>
      </c>
      <c r="B360" s="334"/>
      <c r="C360" s="337"/>
      <c r="D360" s="45">
        <v>2</v>
      </c>
      <c r="E360" s="46">
        <v>0</v>
      </c>
      <c r="F360" s="46">
        <v>0</v>
      </c>
      <c r="G360" s="46">
        <v>2</v>
      </c>
      <c r="H360" s="46">
        <v>0</v>
      </c>
      <c r="I360" s="55">
        <f t="shared" si="115"/>
        <v>4</v>
      </c>
      <c r="J360" s="48">
        <v>3186</v>
      </c>
      <c r="K360" s="56">
        <v>0</v>
      </c>
      <c r="L360" s="56">
        <v>7123</v>
      </c>
      <c r="M360" s="57"/>
      <c r="N360" s="220">
        <f t="shared" si="116"/>
        <v>1260.2380000000003</v>
      </c>
      <c r="O360" s="50">
        <f t="shared" si="117"/>
        <v>0.29799999999999999</v>
      </c>
      <c r="P360" s="4"/>
    </row>
    <row r="361" spans="1:16" ht="18.75" customHeight="1" x14ac:dyDescent="0.2">
      <c r="A361" s="338"/>
      <c r="B361" s="334"/>
      <c r="C361" s="339">
        <f>A349</f>
        <v>37567</v>
      </c>
      <c r="D361" s="365">
        <f t="shared" ref="D361:L361" si="118">SUM(D352:D360)</f>
        <v>19</v>
      </c>
      <c r="E361" s="366">
        <f t="shared" si="118"/>
        <v>0</v>
      </c>
      <c r="F361" s="366">
        <f t="shared" si="118"/>
        <v>8</v>
      </c>
      <c r="G361" s="366">
        <f t="shared" si="118"/>
        <v>4</v>
      </c>
      <c r="H361" s="366">
        <f t="shared" si="118"/>
        <v>12</v>
      </c>
      <c r="I361" s="367">
        <f t="shared" si="118"/>
        <v>43</v>
      </c>
      <c r="J361" s="368">
        <f t="shared" si="118"/>
        <v>100610</v>
      </c>
      <c r="K361" s="369">
        <f t="shared" si="118"/>
        <v>11024</v>
      </c>
      <c r="L361" s="370">
        <f t="shared" si="118"/>
        <v>1209510</v>
      </c>
      <c r="M361" s="371"/>
      <c r="N361" s="371">
        <f>SUM(N352:N360)</f>
        <v>112385.68000000001</v>
      </c>
      <c r="O361" s="380">
        <f>SUM(O352:O360)</f>
        <v>9948.7810000000009</v>
      </c>
      <c r="P361" s="381"/>
    </row>
    <row r="362" spans="1:16" x14ac:dyDescent="0.2">
      <c r="A362" s="338"/>
      <c r="B362" s="334" t="s">
        <v>27</v>
      </c>
      <c r="C362" s="340">
        <f>C372</f>
        <v>37536</v>
      </c>
      <c r="D362" s="372">
        <f t="shared" ref="D362:L362" si="119">D332</f>
        <v>20</v>
      </c>
      <c r="E362" s="373">
        <f t="shared" si="119"/>
        <v>0</v>
      </c>
      <c r="F362" s="373">
        <f t="shared" si="119"/>
        <v>8</v>
      </c>
      <c r="G362" s="373">
        <f t="shared" si="119"/>
        <v>3</v>
      </c>
      <c r="H362" s="373">
        <f t="shared" si="119"/>
        <v>12</v>
      </c>
      <c r="I362" s="373">
        <f t="shared" si="119"/>
        <v>43</v>
      </c>
      <c r="J362" s="374">
        <f t="shared" si="119"/>
        <v>99356</v>
      </c>
      <c r="K362" s="370">
        <f t="shared" si="119"/>
        <v>10908</v>
      </c>
      <c r="L362" s="370">
        <f t="shared" si="119"/>
        <v>1235191</v>
      </c>
      <c r="M362" s="371"/>
      <c r="N362" s="379"/>
      <c r="O362" s="255"/>
      <c r="P362" s="3"/>
    </row>
    <row r="363" spans="1:16" x14ac:dyDescent="0.2">
      <c r="A363" s="341"/>
      <c r="B363" s="342"/>
      <c r="C363" s="343">
        <f>C373</f>
        <v>37202</v>
      </c>
      <c r="D363" s="375">
        <f>'2001'!D361</f>
        <v>18</v>
      </c>
      <c r="E363" s="376">
        <f>'2001'!E361</f>
        <v>0</v>
      </c>
      <c r="F363" s="376">
        <f>'2001'!F361</f>
        <v>8</v>
      </c>
      <c r="G363" s="376">
        <f>'2001'!G361</f>
        <v>12</v>
      </c>
      <c r="H363" s="376">
        <f>'2001'!H361</f>
        <v>8</v>
      </c>
      <c r="I363" s="373">
        <f>SUM(D363:H363)</f>
        <v>46</v>
      </c>
      <c r="J363" s="377">
        <f>'2001'!J361</f>
        <v>83159</v>
      </c>
      <c r="K363" s="378">
        <f>'2001'!K361</f>
        <v>8940</v>
      </c>
      <c r="L363" s="378">
        <f>'2001'!L361</f>
        <v>923864</v>
      </c>
      <c r="M363" s="379"/>
      <c r="N363" s="83"/>
      <c r="O363" s="50"/>
      <c r="P363" s="3"/>
    </row>
    <row r="364" spans="1:16" ht="18.75" customHeight="1" x14ac:dyDescent="0.2">
      <c r="A364" s="344" t="s">
        <v>23</v>
      </c>
      <c r="B364" s="345"/>
      <c r="C364" s="346"/>
      <c r="D364" s="75"/>
      <c r="E364" s="76"/>
      <c r="F364" s="76"/>
      <c r="G364" s="76"/>
      <c r="H364" s="76"/>
      <c r="I364" s="145"/>
      <c r="J364" s="146"/>
      <c r="K364" s="77"/>
      <c r="L364" s="256"/>
      <c r="M364" s="50"/>
      <c r="N364" s="50"/>
      <c r="O364" s="50"/>
      <c r="P364" s="3"/>
    </row>
    <row r="365" spans="1:16" x14ac:dyDescent="0.2">
      <c r="A365" s="347" t="s">
        <v>112</v>
      </c>
      <c r="B365" s="348"/>
      <c r="C365" s="349"/>
      <c r="D365" s="45">
        <v>27</v>
      </c>
      <c r="E365" s="46">
        <v>34</v>
      </c>
      <c r="F365" s="46">
        <v>8</v>
      </c>
      <c r="G365" s="46">
        <v>48</v>
      </c>
      <c r="H365" s="46">
        <v>0</v>
      </c>
      <c r="I365" s="47">
        <f>SUM(D365:H365)</f>
        <v>117</v>
      </c>
      <c r="J365" s="230">
        <v>166636</v>
      </c>
      <c r="K365" s="82">
        <v>231033</v>
      </c>
      <c r="L365" s="82">
        <v>3087420</v>
      </c>
      <c r="M365" s="50"/>
      <c r="N365" s="50">
        <f t="shared" ref="N365:O367" si="120">N336+(J365/1000)</f>
        <v>411325.89500000008</v>
      </c>
      <c r="O365" s="50">
        <f t="shared" si="120"/>
        <v>544905.85300000058</v>
      </c>
      <c r="P365" s="3"/>
    </row>
    <row r="366" spans="1:16" x14ac:dyDescent="0.2">
      <c r="A366" s="347" t="s">
        <v>113</v>
      </c>
      <c r="B366" s="348"/>
      <c r="C366" s="349"/>
      <c r="D366" s="45">
        <v>0</v>
      </c>
      <c r="E366" s="46">
        <v>10</v>
      </c>
      <c r="F366" s="46">
        <v>2</v>
      </c>
      <c r="G366" s="46">
        <v>12</v>
      </c>
      <c r="H366" s="46">
        <v>1</v>
      </c>
      <c r="I366" s="47">
        <f>SUM(D366:H366)</f>
        <v>25</v>
      </c>
      <c r="J366" s="230">
        <v>0</v>
      </c>
      <c r="K366" s="82">
        <v>0</v>
      </c>
      <c r="L366" s="82">
        <v>0</v>
      </c>
      <c r="M366" s="50"/>
      <c r="N366" s="50">
        <f t="shared" si="120"/>
        <v>58135.527999999991</v>
      </c>
      <c r="O366" s="50">
        <f t="shared" si="120"/>
        <v>60843.037000000004</v>
      </c>
      <c r="P366" s="3"/>
    </row>
    <row r="367" spans="1:16" x14ac:dyDescent="0.2">
      <c r="A367" s="347" t="s">
        <v>116</v>
      </c>
      <c r="B367" s="348"/>
      <c r="C367" s="350"/>
      <c r="D367" s="45">
        <v>2</v>
      </c>
      <c r="E367" s="46">
        <v>0</v>
      </c>
      <c r="F367" s="46">
        <v>1</v>
      </c>
      <c r="G367" s="46">
        <v>0</v>
      </c>
      <c r="H367" s="46">
        <v>0</v>
      </c>
      <c r="I367" s="55">
        <f>SUM(D367:H367)</f>
        <v>3</v>
      </c>
      <c r="J367" s="231">
        <v>539</v>
      </c>
      <c r="K367" s="219">
        <v>23</v>
      </c>
      <c r="L367" s="219">
        <v>1405</v>
      </c>
      <c r="M367" s="147"/>
      <c r="N367" s="147">
        <f t="shared" si="120"/>
        <v>440.12299999999993</v>
      </c>
      <c r="O367" s="50">
        <f t="shared" si="120"/>
        <v>162.17900000000006</v>
      </c>
      <c r="P367" s="4"/>
    </row>
    <row r="368" spans="1:16" ht="18.75" customHeight="1" x14ac:dyDescent="0.2">
      <c r="A368" s="338"/>
      <c r="B368" s="334"/>
      <c r="C368" s="339">
        <f>A349</f>
        <v>37567</v>
      </c>
      <c r="D368" s="365">
        <f t="shared" ref="D368:L368" si="121">SUM(D365:D367)</f>
        <v>29</v>
      </c>
      <c r="E368" s="366">
        <f t="shared" si="121"/>
        <v>44</v>
      </c>
      <c r="F368" s="366">
        <f t="shared" si="121"/>
        <v>11</v>
      </c>
      <c r="G368" s="366">
        <f t="shared" si="121"/>
        <v>60</v>
      </c>
      <c r="H368" s="366">
        <f t="shared" si="121"/>
        <v>1</v>
      </c>
      <c r="I368" s="367">
        <f t="shared" si="121"/>
        <v>145</v>
      </c>
      <c r="J368" s="368">
        <f t="shared" si="121"/>
        <v>167175</v>
      </c>
      <c r="K368" s="369">
        <f t="shared" si="121"/>
        <v>231056</v>
      </c>
      <c r="L368" s="370">
        <f t="shared" si="121"/>
        <v>3088825</v>
      </c>
      <c r="M368" s="371"/>
      <c r="N368" s="371">
        <f>SUM(N365:N367)</f>
        <v>469901.54600000009</v>
      </c>
      <c r="O368" s="380">
        <f>SUM(O365:O367)</f>
        <v>605911.0690000006</v>
      </c>
      <c r="P368" s="381"/>
    </row>
    <row r="369" spans="1:16" x14ac:dyDescent="0.2">
      <c r="A369" s="338"/>
      <c r="B369" s="334" t="s">
        <v>27</v>
      </c>
      <c r="C369" s="340">
        <f>C372</f>
        <v>37536</v>
      </c>
      <c r="D369" s="372">
        <f t="shared" ref="D369:L369" si="122">D339</f>
        <v>32</v>
      </c>
      <c r="E369" s="373">
        <f t="shared" si="122"/>
        <v>44</v>
      </c>
      <c r="F369" s="373">
        <f t="shared" si="122"/>
        <v>11</v>
      </c>
      <c r="G369" s="373">
        <f t="shared" si="122"/>
        <v>58</v>
      </c>
      <c r="H369" s="373">
        <f t="shared" si="122"/>
        <v>1</v>
      </c>
      <c r="I369" s="373">
        <f t="shared" si="122"/>
        <v>146</v>
      </c>
      <c r="J369" s="374">
        <f t="shared" si="122"/>
        <v>198004</v>
      </c>
      <c r="K369" s="370">
        <f t="shared" si="122"/>
        <v>263342</v>
      </c>
      <c r="L369" s="370">
        <f t="shared" si="122"/>
        <v>3331880</v>
      </c>
      <c r="M369" s="371"/>
      <c r="N369" s="379"/>
      <c r="O369" s="255"/>
      <c r="P369" s="3"/>
    </row>
    <row r="370" spans="1:16" x14ac:dyDescent="0.2">
      <c r="A370" s="341"/>
      <c r="B370" s="342"/>
      <c r="C370" s="343">
        <f>C373</f>
        <v>37202</v>
      </c>
      <c r="D370" s="375">
        <f>'2001'!D368</f>
        <v>54</v>
      </c>
      <c r="E370" s="376">
        <f>'2001'!E368</f>
        <v>44</v>
      </c>
      <c r="F370" s="376">
        <f>'2001'!F368</f>
        <v>11</v>
      </c>
      <c r="G370" s="376">
        <f>'2001'!G368</f>
        <v>36</v>
      </c>
      <c r="H370" s="376">
        <f>'2001'!H368</f>
        <v>1</v>
      </c>
      <c r="I370" s="373">
        <f>SUM(D370:H370)</f>
        <v>146</v>
      </c>
      <c r="J370" s="377">
        <f>'2001'!J368</f>
        <v>254265</v>
      </c>
      <c r="K370" s="378">
        <f>'2001'!K368</f>
        <v>425088</v>
      </c>
      <c r="L370" s="378">
        <f>'2001'!L368</f>
        <v>5374167</v>
      </c>
      <c r="M370" s="379"/>
      <c r="N370" s="83"/>
      <c r="O370" s="50"/>
      <c r="P370" s="3"/>
    </row>
    <row r="371" spans="1:16" ht="18.75" customHeight="1" x14ac:dyDescent="0.2">
      <c r="A371" s="382"/>
      <c r="B371" s="383"/>
      <c r="C371" s="339">
        <f>A349</f>
        <v>37567</v>
      </c>
      <c r="D371" s="228">
        <f t="shared" ref="D371:L371" si="123">D361+D368</f>
        <v>48</v>
      </c>
      <c r="E371" s="259">
        <f t="shared" si="123"/>
        <v>44</v>
      </c>
      <c r="F371" s="259">
        <f t="shared" si="123"/>
        <v>19</v>
      </c>
      <c r="G371" s="259">
        <f t="shared" si="123"/>
        <v>64</v>
      </c>
      <c r="H371" s="259">
        <f t="shared" si="123"/>
        <v>13</v>
      </c>
      <c r="I371" s="145">
        <f t="shared" si="123"/>
        <v>188</v>
      </c>
      <c r="J371" s="260">
        <f t="shared" si="123"/>
        <v>267785</v>
      </c>
      <c r="K371" s="256">
        <f t="shared" si="123"/>
        <v>242080</v>
      </c>
      <c r="L371" s="256">
        <f t="shared" si="123"/>
        <v>4298335</v>
      </c>
      <c r="M371" s="50"/>
      <c r="N371" s="50">
        <f>N361+N368</f>
        <v>582287.22600000014</v>
      </c>
      <c r="O371" s="147">
        <f>O361+O368</f>
        <v>615859.85000000056</v>
      </c>
      <c r="P371" s="4"/>
    </row>
    <row r="372" spans="1:16" x14ac:dyDescent="0.2">
      <c r="A372" s="384" t="s">
        <v>56</v>
      </c>
      <c r="B372" s="330"/>
      <c r="C372" s="340">
        <f>A320</f>
        <v>37536</v>
      </c>
      <c r="D372" s="75">
        <f t="shared" ref="D372:L372" si="124">D362+D369</f>
        <v>52</v>
      </c>
      <c r="E372" s="76">
        <f t="shared" si="124"/>
        <v>44</v>
      </c>
      <c r="F372" s="76">
        <f t="shared" si="124"/>
        <v>19</v>
      </c>
      <c r="G372" s="76">
        <f t="shared" si="124"/>
        <v>61</v>
      </c>
      <c r="H372" s="76">
        <f t="shared" si="124"/>
        <v>13</v>
      </c>
      <c r="I372" s="47">
        <f t="shared" si="124"/>
        <v>189</v>
      </c>
      <c r="J372" s="146">
        <f t="shared" si="124"/>
        <v>297360</v>
      </c>
      <c r="K372" s="77">
        <f t="shared" si="124"/>
        <v>274250</v>
      </c>
      <c r="L372" s="77">
        <f t="shared" si="124"/>
        <v>4567071</v>
      </c>
      <c r="M372" s="50"/>
      <c r="N372" s="57"/>
      <c r="O372" s="371"/>
      <c r="P372" s="391"/>
    </row>
    <row r="373" spans="1:16" x14ac:dyDescent="0.2">
      <c r="A373" s="385"/>
      <c r="B373" s="386"/>
      <c r="C373" s="343">
        <f>C371-365</f>
        <v>37202</v>
      </c>
      <c r="D373" s="263">
        <f t="shared" ref="D373:L373" si="125">D363+D370</f>
        <v>72</v>
      </c>
      <c r="E373" s="242">
        <f t="shared" si="125"/>
        <v>44</v>
      </c>
      <c r="F373" s="242">
        <f t="shared" si="125"/>
        <v>19</v>
      </c>
      <c r="G373" s="242">
        <f t="shared" si="125"/>
        <v>48</v>
      </c>
      <c r="H373" s="242">
        <f t="shared" si="125"/>
        <v>9</v>
      </c>
      <c r="I373" s="55">
        <f t="shared" si="125"/>
        <v>192</v>
      </c>
      <c r="J373" s="222">
        <f t="shared" si="125"/>
        <v>337424</v>
      </c>
      <c r="K373" s="223">
        <f t="shared" si="125"/>
        <v>434028</v>
      </c>
      <c r="L373" s="223">
        <f t="shared" si="125"/>
        <v>6298031</v>
      </c>
      <c r="M373" s="57"/>
      <c r="N373" s="371"/>
      <c r="O373" s="371"/>
      <c r="P373" s="391"/>
    </row>
    <row r="374" spans="1:16" ht="18.75" customHeight="1" x14ac:dyDescent="0.2">
      <c r="A374" s="387" t="s">
        <v>136</v>
      </c>
      <c r="B374" s="388"/>
      <c r="C374" s="388"/>
      <c r="D374" s="389"/>
      <c r="E374" s="389"/>
      <c r="F374" s="389"/>
      <c r="G374" s="390"/>
      <c r="H374" s="389"/>
      <c r="I374" s="389"/>
      <c r="J374" s="390"/>
      <c r="K374" s="390"/>
      <c r="L374" s="390"/>
      <c r="M374" s="390"/>
      <c r="N374" s="371">
        <f>N345</f>
        <v>5779</v>
      </c>
      <c r="O374" s="371">
        <f>O345</f>
        <v>4998</v>
      </c>
      <c r="P374" s="391"/>
    </row>
    <row r="375" spans="1:16" ht="13.5" thickBot="1" x14ac:dyDescent="0.25">
      <c r="A375" s="392" t="s">
        <v>34</v>
      </c>
      <c r="B375" s="348"/>
      <c r="C375" s="388"/>
      <c r="D375" s="393"/>
      <c r="E375" s="393"/>
      <c r="F375" s="393"/>
      <c r="G375" s="393"/>
      <c r="H375" s="393"/>
      <c r="I375" s="393"/>
      <c r="J375" s="393"/>
      <c r="K375" s="393"/>
      <c r="L375" s="334"/>
      <c r="M375" s="334"/>
      <c r="N375" s="394"/>
      <c r="O375" s="394"/>
      <c r="P375" s="395"/>
    </row>
    <row r="376" spans="1:16" ht="13.5" thickTop="1" x14ac:dyDescent="0.2">
      <c r="A376" s="396" t="s">
        <v>32</v>
      </c>
      <c r="B376" s="348"/>
      <c r="C376" s="388"/>
      <c r="D376" s="393"/>
      <c r="E376" s="393"/>
      <c r="F376" s="393"/>
      <c r="G376" s="393"/>
      <c r="H376" s="393"/>
      <c r="I376" s="393"/>
      <c r="J376" s="393"/>
      <c r="K376" s="393"/>
      <c r="L376" s="334"/>
      <c r="M376" s="334"/>
      <c r="N376" s="397" t="s">
        <v>29</v>
      </c>
      <c r="O376" s="397" t="s">
        <v>30</v>
      </c>
      <c r="P376" s="359"/>
    </row>
    <row r="377" spans="1:16" ht="18.75" customHeight="1" thickBot="1" x14ac:dyDescent="0.25">
      <c r="A377" s="398" t="s">
        <v>33</v>
      </c>
      <c r="B377" s="399"/>
      <c r="C377" s="400"/>
      <c r="D377" s="401"/>
      <c r="E377" s="401"/>
      <c r="F377" s="401"/>
      <c r="G377" s="401"/>
      <c r="H377" s="402"/>
      <c r="I377" s="402"/>
      <c r="J377" s="403"/>
      <c r="K377" s="403"/>
      <c r="L377" s="404" t="s">
        <v>31</v>
      </c>
      <c r="M377" s="404"/>
      <c r="N377" s="405">
        <f>N371+N374</f>
        <v>588066.22600000014</v>
      </c>
      <c r="O377" s="405">
        <f>O371+O374</f>
        <v>620857.85000000056</v>
      </c>
      <c r="P377" s="406"/>
    </row>
    <row r="378" spans="1:16" ht="18.75" customHeight="1" x14ac:dyDescent="0.3">
      <c r="A378" s="328">
        <f>A349+31</f>
        <v>37598</v>
      </c>
      <c r="B378" s="328"/>
      <c r="C378" s="328"/>
      <c r="D378" s="351" t="s">
        <v>0</v>
      </c>
      <c r="E378" s="352"/>
      <c r="F378" s="352"/>
      <c r="G378" s="352"/>
      <c r="H378" s="352"/>
      <c r="I378" s="352"/>
      <c r="J378" s="353" t="s">
        <v>1</v>
      </c>
      <c r="K378" s="352"/>
      <c r="L378" s="352"/>
      <c r="M378" s="352"/>
      <c r="N378" s="353" t="s">
        <v>2</v>
      </c>
      <c r="O378" s="352"/>
      <c r="P378" s="354"/>
    </row>
    <row r="379" spans="1:16" ht="18.75" customHeight="1" x14ac:dyDescent="0.2">
      <c r="A379" s="329" t="s">
        <v>3</v>
      </c>
      <c r="B379" s="330"/>
      <c r="C379" s="331"/>
      <c r="D379" s="355"/>
      <c r="E379" s="356"/>
      <c r="F379" s="356"/>
      <c r="G379" s="356"/>
      <c r="H379" s="357" t="s">
        <v>61</v>
      </c>
      <c r="I379" s="357" t="s">
        <v>63</v>
      </c>
      <c r="J379" s="358" t="s">
        <v>9</v>
      </c>
      <c r="K379" s="357" t="s">
        <v>11</v>
      </c>
      <c r="L379" s="357" t="s">
        <v>10</v>
      </c>
      <c r="M379" s="357"/>
      <c r="N379" s="358" t="s">
        <v>9</v>
      </c>
      <c r="O379" s="357" t="s">
        <v>11</v>
      </c>
      <c r="P379" s="359"/>
    </row>
    <row r="380" spans="1:16" x14ac:dyDescent="0.2">
      <c r="A380" s="332" t="s">
        <v>121</v>
      </c>
      <c r="B380" s="330"/>
      <c r="C380" s="331"/>
      <c r="D380" s="360" t="s">
        <v>57</v>
      </c>
      <c r="E380" s="361" t="s">
        <v>59</v>
      </c>
      <c r="F380" s="361" t="s">
        <v>58</v>
      </c>
      <c r="G380" s="361" t="s">
        <v>60</v>
      </c>
      <c r="H380" s="361" t="s">
        <v>62</v>
      </c>
      <c r="I380" s="361" t="s">
        <v>64</v>
      </c>
      <c r="J380" s="362" t="s">
        <v>18</v>
      </c>
      <c r="K380" s="363" t="s">
        <v>19</v>
      </c>
      <c r="L380" s="363" t="s">
        <v>18</v>
      </c>
      <c r="M380" s="363"/>
      <c r="N380" s="362" t="s">
        <v>21</v>
      </c>
      <c r="O380" s="363" t="s">
        <v>22</v>
      </c>
      <c r="P380" s="364"/>
    </row>
    <row r="381" spans="1:16" ht="18.75" customHeight="1" x14ac:dyDescent="0.2">
      <c r="A381" s="333" t="s">
        <v>105</v>
      </c>
      <c r="B381" s="334"/>
      <c r="C381" s="335"/>
      <c r="D381" s="45">
        <v>1</v>
      </c>
      <c r="E381" s="46">
        <v>0</v>
      </c>
      <c r="F381" s="46">
        <v>1</v>
      </c>
      <c r="G381" s="46">
        <v>0</v>
      </c>
      <c r="H381" s="46">
        <v>0</v>
      </c>
      <c r="I381" s="145">
        <f t="shared" ref="I381:I389" si="126">SUM(D381:H381)</f>
        <v>2</v>
      </c>
      <c r="J381" s="48">
        <v>606</v>
      </c>
      <c r="K381" s="48">
        <v>56</v>
      </c>
      <c r="L381" s="48">
        <v>93566</v>
      </c>
      <c r="M381" s="49"/>
      <c r="N381" s="50">
        <f t="shared" ref="N381:N389" si="127">N352+(J381/1000)</f>
        <v>18468.771000000004</v>
      </c>
      <c r="O381" s="50">
        <f t="shared" ref="O381:O388" si="128">O352+(K381/1000)</f>
        <v>1826.729</v>
      </c>
      <c r="P381" s="2"/>
    </row>
    <row r="382" spans="1:16" x14ac:dyDescent="0.2">
      <c r="A382" s="333" t="s">
        <v>135</v>
      </c>
      <c r="B382" s="334"/>
      <c r="C382" s="336"/>
      <c r="D382" s="45">
        <v>0</v>
      </c>
      <c r="E382" s="46">
        <v>0</v>
      </c>
      <c r="F382" s="46">
        <v>0</v>
      </c>
      <c r="G382" s="46">
        <v>1</v>
      </c>
      <c r="H382" s="46">
        <v>0</v>
      </c>
      <c r="I382" s="47">
        <f t="shared" si="126"/>
        <v>1</v>
      </c>
      <c r="J382" s="48">
        <v>0</v>
      </c>
      <c r="K382" s="48">
        <v>0</v>
      </c>
      <c r="L382" s="48">
        <v>0</v>
      </c>
      <c r="M382" s="52"/>
      <c r="N382" s="50">
        <f t="shared" si="127"/>
        <v>11598</v>
      </c>
      <c r="O382" s="50">
        <f t="shared" si="128"/>
        <v>982</v>
      </c>
      <c r="P382" s="3"/>
    </row>
    <row r="383" spans="1:16" x14ac:dyDescent="0.2">
      <c r="A383" s="333" t="s">
        <v>106</v>
      </c>
      <c r="B383" s="334"/>
      <c r="C383" s="335"/>
      <c r="D383" s="45">
        <v>4</v>
      </c>
      <c r="E383" s="46">
        <v>0</v>
      </c>
      <c r="F383" s="46">
        <v>2</v>
      </c>
      <c r="G383" s="46">
        <v>0</v>
      </c>
      <c r="H383" s="46">
        <v>3</v>
      </c>
      <c r="I383" s="47">
        <f t="shared" si="126"/>
        <v>9</v>
      </c>
      <c r="J383" s="48">
        <v>28354</v>
      </c>
      <c r="K383" s="48">
        <v>2500</v>
      </c>
      <c r="L383" s="48">
        <v>426824</v>
      </c>
      <c r="M383" s="52"/>
      <c r="N383" s="50">
        <f t="shared" si="127"/>
        <v>45738.603999999999</v>
      </c>
      <c r="O383" s="50">
        <f t="shared" si="128"/>
        <v>3623.3700000000013</v>
      </c>
      <c r="P383" s="3"/>
    </row>
    <row r="384" spans="1:16" x14ac:dyDescent="0.2">
      <c r="A384" s="333" t="s">
        <v>117</v>
      </c>
      <c r="B384" s="334"/>
      <c r="C384" s="335"/>
      <c r="D384" s="45">
        <v>1</v>
      </c>
      <c r="E384" s="46">
        <v>0</v>
      </c>
      <c r="F384" s="46">
        <v>0</v>
      </c>
      <c r="G384" s="46">
        <v>0</v>
      </c>
      <c r="H384" s="46">
        <v>0</v>
      </c>
      <c r="I384" s="47">
        <f t="shared" si="126"/>
        <v>1</v>
      </c>
      <c r="J384" s="48">
        <v>172</v>
      </c>
      <c r="K384" s="48">
        <v>0</v>
      </c>
      <c r="L384" s="48">
        <v>0</v>
      </c>
      <c r="M384" s="52"/>
      <c r="N384" s="50">
        <f t="shared" si="127"/>
        <v>290.47800000000001</v>
      </c>
      <c r="O384" s="50">
        <f t="shared" si="128"/>
        <v>0</v>
      </c>
      <c r="P384" s="3"/>
    </row>
    <row r="385" spans="1:16" x14ac:dyDescent="0.2">
      <c r="A385" s="333" t="s">
        <v>107</v>
      </c>
      <c r="B385" s="334"/>
      <c r="C385" s="335"/>
      <c r="D385" s="45">
        <v>4</v>
      </c>
      <c r="E385" s="46">
        <v>0</v>
      </c>
      <c r="F385" s="46">
        <v>2</v>
      </c>
      <c r="G385" s="46">
        <v>0</v>
      </c>
      <c r="H385" s="46">
        <v>6</v>
      </c>
      <c r="I385" s="47">
        <f t="shared" si="126"/>
        <v>12</v>
      </c>
      <c r="J385" s="48">
        <v>14334</v>
      </c>
      <c r="K385" s="48">
        <v>1538</v>
      </c>
      <c r="L385" s="48">
        <v>154524</v>
      </c>
      <c r="M385" s="52"/>
      <c r="N385" s="50">
        <f t="shared" si="127"/>
        <v>12200.626999999999</v>
      </c>
      <c r="O385" s="50">
        <f t="shared" si="128"/>
        <v>1030.2199999999996</v>
      </c>
      <c r="P385" s="3"/>
    </row>
    <row r="386" spans="1:16" x14ac:dyDescent="0.2">
      <c r="A386" s="333" t="s">
        <v>108</v>
      </c>
      <c r="B386" s="334"/>
      <c r="C386" s="335"/>
      <c r="D386" s="45">
        <v>1</v>
      </c>
      <c r="E386" s="46">
        <v>0</v>
      </c>
      <c r="F386" s="46">
        <v>1</v>
      </c>
      <c r="G386" s="46">
        <v>0</v>
      </c>
      <c r="H386" s="46">
        <v>0</v>
      </c>
      <c r="I386" s="47">
        <f t="shared" si="126"/>
        <v>2</v>
      </c>
      <c r="J386" s="48">
        <v>2928</v>
      </c>
      <c r="K386" s="48">
        <v>357</v>
      </c>
      <c r="L386" s="48">
        <v>77803</v>
      </c>
      <c r="M386" s="52"/>
      <c r="N386" s="50">
        <f t="shared" si="127"/>
        <v>5760.3080000000009</v>
      </c>
      <c r="O386" s="50">
        <f t="shared" si="128"/>
        <v>595.11799999999994</v>
      </c>
      <c r="P386" s="3"/>
    </row>
    <row r="387" spans="1:16" x14ac:dyDescent="0.2">
      <c r="A387" s="333" t="s">
        <v>109</v>
      </c>
      <c r="B387" s="334"/>
      <c r="C387" s="335"/>
      <c r="D387" s="45">
        <v>0</v>
      </c>
      <c r="E387" s="46">
        <v>0</v>
      </c>
      <c r="F387" s="46">
        <v>1</v>
      </c>
      <c r="G387" s="46">
        <v>1</v>
      </c>
      <c r="H387" s="46">
        <v>0</v>
      </c>
      <c r="I387" s="47">
        <f t="shared" si="126"/>
        <v>2</v>
      </c>
      <c r="J387" s="48">
        <v>0</v>
      </c>
      <c r="K387" s="48">
        <v>0</v>
      </c>
      <c r="L387" s="48">
        <v>0</v>
      </c>
      <c r="M387" s="52"/>
      <c r="N387" s="50">
        <f t="shared" si="127"/>
        <v>1518.1</v>
      </c>
      <c r="O387" s="50">
        <f t="shared" si="128"/>
        <v>10</v>
      </c>
      <c r="P387" s="3"/>
    </row>
    <row r="388" spans="1:16" x14ac:dyDescent="0.2">
      <c r="A388" s="333" t="s">
        <v>110</v>
      </c>
      <c r="B388" s="334"/>
      <c r="C388" s="335"/>
      <c r="D388" s="45">
        <v>6</v>
      </c>
      <c r="E388" s="46">
        <v>0</v>
      </c>
      <c r="F388" s="46">
        <v>1</v>
      </c>
      <c r="G388" s="46">
        <v>3</v>
      </c>
      <c r="H388" s="46">
        <v>0</v>
      </c>
      <c r="I388" s="47">
        <f t="shared" si="126"/>
        <v>10</v>
      </c>
      <c r="J388" s="48">
        <v>51548</v>
      </c>
      <c r="K388" s="48">
        <v>6602</v>
      </c>
      <c r="L388" s="48">
        <v>443434</v>
      </c>
      <c r="M388" s="52"/>
      <c r="N388" s="50">
        <f t="shared" si="127"/>
        <v>15648.496000000005</v>
      </c>
      <c r="O388" s="50">
        <f t="shared" si="128"/>
        <v>1892.0990000000002</v>
      </c>
      <c r="P388" s="3"/>
    </row>
    <row r="389" spans="1:16" x14ac:dyDescent="0.2">
      <c r="A389" s="333" t="s">
        <v>111</v>
      </c>
      <c r="B389" s="334"/>
      <c r="C389" s="337"/>
      <c r="D389" s="45">
        <v>3</v>
      </c>
      <c r="E389" s="46">
        <v>0</v>
      </c>
      <c r="F389" s="46">
        <v>0</v>
      </c>
      <c r="G389" s="46">
        <v>1</v>
      </c>
      <c r="H389" s="46">
        <v>0</v>
      </c>
      <c r="I389" s="55">
        <f t="shared" si="126"/>
        <v>4</v>
      </c>
      <c r="J389" s="48">
        <v>3383</v>
      </c>
      <c r="K389" s="56">
        <v>0</v>
      </c>
      <c r="L389" s="56">
        <v>7587</v>
      </c>
      <c r="M389" s="57"/>
      <c r="N389" s="220">
        <f t="shared" si="127"/>
        <v>1263.6210000000003</v>
      </c>
      <c r="O389" s="50">
        <f>O360+(K389/1000)</f>
        <v>0.29799999999999999</v>
      </c>
      <c r="P389" s="4"/>
    </row>
    <row r="390" spans="1:16" ht="18.75" customHeight="1" x14ac:dyDescent="0.2">
      <c r="A390" s="338"/>
      <c r="B390" s="334"/>
      <c r="C390" s="339">
        <f>A378</f>
        <v>37598</v>
      </c>
      <c r="D390" s="365">
        <f t="shared" ref="D390:L390" si="129">SUM(D381:D389)</f>
        <v>20</v>
      </c>
      <c r="E390" s="366">
        <f t="shared" si="129"/>
        <v>0</v>
      </c>
      <c r="F390" s="366">
        <f t="shared" si="129"/>
        <v>8</v>
      </c>
      <c r="G390" s="366">
        <f t="shared" si="129"/>
        <v>6</v>
      </c>
      <c r="H390" s="366">
        <f t="shared" si="129"/>
        <v>9</v>
      </c>
      <c r="I390" s="367">
        <f t="shared" si="129"/>
        <v>43</v>
      </c>
      <c r="J390" s="368">
        <f t="shared" si="129"/>
        <v>101325</v>
      </c>
      <c r="K390" s="369">
        <f t="shared" si="129"/>
        <v>11053</v>
      </c>
      <c r="L390" s="370">
        <f t="shared" si="129"/>
        <v>1203738</v>
      </c>
      <c r="M390" s="371"/>
      <c r="N390" s="371">
        <f>SUM(N381:N389)</f>
        <v>112487.005</v>
      </c>
      <c r="O390" s="380">
        <f>SUM(O381:O389)</f>
        <v>9959.8340000000026</v>
      </c>
      <c r="P390" s="381"/>
    </row>
    <row r="391" spans="1:16" x14ac:dyDescent="0.2">
      <c r="A391" s="338"/>
      <c r="B391" s="334" t="s">
        <v>27</v>
      </c>
      <c r="C391" s="340">
        <f>C401</f>
        <v>37567</v>
      </c>
      <c r="D391" s="372">
        <f t="shared" ref="D391:L391" si="130">D361</f>
        <v>19</v>
      </c>
      <c r="E391" s="373">
        <f t="shared" si="130"/>
        <v>0</v>
      </c>
      <c r="F391" s="373">
        <f t="shared" si="130"/>
        <v>8</v>
      </c>
      <c r="G391" s="373">
        <f t="shared" si="130"/>
        <v>4</v>
      </c>
      <c r="H391" s="373">
        <f t="shared" si="130"/>
        <v>12</v>
      </c>
      <c r="I391" s="373">
        <f t="shared" si="130"/>
        <v>43</v>
      </c>
      <c r="J391" s="374">
        <f t="shared" si="130"/>
        <v>100610</v>
      </c>
      <c r="K391" s="370">
        <f t="shared" si="130"/>
        <v>11024</v>
      </c>
      <c r="L391" s="370">
        <f t="shared" si="130"/>
        <v>1209510</v>
      </c>
      <c r="M391" s="371"/>
      <c r="N391" s="379"/>
      <c r="O391" s="255"/>
      <c r="P391" s="3"/>
    </row>
    <row r="392" spans="1:16" x14ac:dyDescent="0.2">
      <c r="A392" s="341"/>
      <c r="B392" s="342"/>
      <c r="C392" s="343">
        <f>C402</f>
        <v>37233</v>
      </c>
      <c r="D392" s="375">
        <f>'2001'!D390</f>
        <v>17</v>
      </c>
      <c r="E392" s="376">
        <f>'2001'!E390</f>
        <v>0</v>
      </c>
      <c r="F392" s="376">
        <f>'2001'!F390</f>
        <v>8</v>
      </c>
      <c r="G392" s="376">
        <f>'2001'!G390</f>
        <v>13</v>
      </c>
      <c r="H392" s="376">
        <f>'2001'!H390</f>
        <v>8</v>
      </c>
      <c r="I392" s="373">
        <f>SUM(D392:H392)</f>
        <v>46</v>
      </c>
      <c r="J392" s="377">
        <f>'2001'!J390</f>
        <v>92447</v>
      </c>
      <c r="K392" s="378">
        <f>'2001'!K390</f>
        <v>10448</v>
      </c>
      <c r="L392" s="378">
        <f>'2001'!L390</f>
        <v>1023380</v>
      </c>
      <c r="M392" s="379"/>
      <c r="N392" s="83"/>
      <c r="O392" s="50"/>
      <c r="P392" s="3"/>
    </row>
    <row r="393" spans="1:16" ht="18.75" customHeight="1" x14ac:dyDescent="0.2">
      <c r="A393" s="344" t="s">
        <v>23</v>
      </c>
      <c r="B393" s="345"/>
      <c r="C393" s="346"/>
      <c r="D393" s="75"/>
      <c r="E393" s="76"/>
      <c r="F393" s="76"/>
      <c r="G393" s="76"/>
      <c r="H393" s="76"/>
      <c r="I393" s="145"/>
      <c r="J393" s="146"/>
      <c r="K393" s="77"/>
      <c r="L393" s="256"/>
      <c r="M393" s="50"/>
      <c r="N393" s="50"/>
      <c r="O393" s="50"/>
      <c r="P393" s="3"/>
    </row>
    <row r="394" spans="1:16" x14ac:dyDescent="0.2">
      <c r="A394" s="347" t="s">
        <v>112</v>
      </c>
      <c r="B394" s="348"/>
      <c r="C394" s="349"/>
      <c r="D394" s="45">
        <v>27</v>
      </c>
      <c r="E394" s="46">
        <v>34</v>
      </c>
      <c r="F394" s="46">
        <v>8</v>
      </c>
      <c r="G394" s="46">
        <v>48</v>
      </c>
      <c r="H394" s="46">
        <v>0</v>
      </c>
      <c r="I394" s="47">
        <f>SUM(D394:H394)</f>
        <v>117</v>
      </c>
      <c r="J394" s="230">
        <v>197956</v>
      </c>
      <c r="K394" s="82">
        <v>297295</v>
      </c>
      <c r="L394" s="82">
        <v>3190334</v>
      </c>
      <c r="M394" s="50"/>
      <c r="N394" s="50">
        <f t="shared" ref="N394:O396" si="131">N365+(J394/1000)</f>
        <v>411523.85100000008</v>
      </c>
      <c r="O394" s="50">
        <f t="shared" si="131"/>
        <v>545203.14800000063</v>
      </c>
      <c r="P394" s="3"/>
    </row>
    <row r="395" spans="1:16" x14ac:dyDescent="0.2">
      <c r="A395" s="347" t="s">
        <v>113</v>
      </c>
      <c r="B395" s="348"/>
      <c r="C395" s="349"/>
      <c r="D395" s="45">
        <v>0</v>
      </c>
      <c r="E395" s="46">
        <v>10</v>
      </c>
      <c r="F395" s="46">
        <v>2</v>
      </c>
      <c r="G395" s="46">
        <v>12</v>
      </c>
      <c r="H395" s="46">
        <v>1</v>
      </c>
      <c r="I395" s="47">
        <f>SUM(D395:H395)</f>
        <v>25</v>
      </c>
      <c r="J395" s="230">
        <v>0</v>
      </c>
      <c r="K395" s="82">
        <v>0</v>
      </c>
      <c r="L395" s="82">
        <v>0</v>
      </c>
      <c r="M395" s="50"/>
      <c r="N395" s="50">
        <f t="shared" si="131"/>
        <v>58135.527999999991</v>
      </c>
      <c r="O395" s="50">
        <f t="shared" si="131"/>
        <v>60843.037000000004</v>
      </c>
      <c r="P395" s="3"/>
    </row>
    <row r="396" spans="1:16" x14ac:dyDescent="0.2">
      <c r="A396" s="347" t="s">
        <v>116</v>
      </c>
      <c r="B396" s="348"/>
      <c r="C396" s="350"/>
      <c r="D396" s="45">
        <v>2</v>
      </c>
      <c r="E396" s="46">
        <v>0</v>
      </c>
      <c r="F396" s="46">
        <v>1</v>
      </c>
      <c r="G396" s="46">
        <v>0</v>
      </c>
      <c r="H396" s="46">
        <v>0</v>
      </c>
      <c r="I396" s="55">
        <f>SUM(D396:H396)</f>
        <v>3</v>
      </c>
      <c r="J396" s="231">
        <v>16</v>
      </c>
      <c r="K396" s="219">
        <v>2</v>
      </c>
      <c r="L396" s="219">
        <v>386</v>
      </c>
      <c r="M396" s="147"/>
      <c r="N396" s="147">
        <f t="shared" si="131"/>
        <v>440.13899999999995</v>
      </c>
      <c r="O396" s="50">
        <f t="shared" si="131"/>
        <v>162.18100000000007</v>
      </c>
      <c r="P396" s="4"/>
    </row>
    <row r="397" spans="1:16" ht="18.75" customHeight="1" x14ac:dyDescent="0.2">
      <c r="A397" s="338"/>
      <c r="B397" s="334"/>
      <c r="C397" s="339">
        <f>A378</f>
        <v>37598</v>
      </c>
      <c r="D397" s="365">
        <f t="shared" ref="D397:L397" si="132">SUM(D394:D396)</f>
        <v>29</v>
      </c>
      <c r="E397" s="366">
        <f t="shared" si="132"/>
        <v>44</v>
      </c>
      <c r="F397" s="366">
        <f t="shared" si="132"/>
        <v>11</v>
      </c>
      <c r="G397" s="366">
        <f t="shared" si="132"/>
        <v>60</v>
      </c>
      <c r="H397" s="366">
        <f t="shared" si="132"/>
        <v>1</v>
      </c>
      <c r="I397" s="367">
        <f t="shared" si="132"/>
        <v>145</v>
      </c>
      <c r="J397" s="368">
        <f t="shared" si="132"/>
        <v>197972</v>
      </c>
      <c r="K397" s="369">
        <f t="shared" si="132"/>
        <v>297297</v>
      </c>
      <c r="L397" s="370">
        <f t="shared" si="132"/>
        <v>3190720</v>
      </c>
      <c r="M397" s="371"/>
      <c r="N397" s="371">
        <f>SUM(N394:N396)</f>
        <v>470099.5180000001</v>
      </c>
      <c r="O397" s="380">
        <f>SUM(O394:O396)</f>
        <v>606208.36600000062</v>
      </c>
      <c r="P397" s="381"/>
    </row>
    <row r="398" spans="1:16" x14ac:dyDescent="0.2">
      <c r="A398" s="338"/>
      <c r="B398" s="334" t="s">
        <v>27</v>
      </c>
      <c r="C398" s="340">
        <f>C401</f>
        <v>37567</v>
      </c>
      <c r="D398" s="372">
        <f t="shared" ref="D398:L398" si="133">D368</f>
        <v>29</v>
      </c>
      <c r="E398" s="373">
        <f t="shared" si="133"/>
        <v>44</v>
      </c>
      <c r="F398" s="373">
        <f t="shared" si="133"/>
        <v>11</v>
      </c>
      <c r="G398" s="373">
        <f t="shared" si="133"/>
        <v>60</v>
      </c>
      <c r="H398" s="373">
        <f t="shared" si="133"/>
        <v>1</v>
      </c>
      <c r="I398" s="373">
        <f t="shared" si="133"/>
        <v>145</v>
      </c>
      <c r="J398" s="374">
        <f t="shared" si="133"/>
        <v>167175</v>
      </c>
      <c r="K398" s="370">
        <f t="shared" si="133"/>
        <v>231056</v>
      </c>
      <c r="L398" s="370">
        <f t="shared" si="133"/>
        <v>3088825</v>
      </c>
      <c r="M398" s="371"/>
      <c r="N398" s="379"/>
      <c r="O398" s="255"/>
      <c r="P398" s="3"/>
    </row>
    <row r="399" spans="1:16" x14ac:dyDescent="0.2">
      <c r="A399" s="341"/>
      <c r="B399" s="342"/>
      <c r="C399" s="343">
        <f>C402</f>
        <v>37233</v>
      </c>
      <c r="D399" s="375">
        <f>'2001'!D397</f>
        <v>42</v>
      </c>
      <c r="E399" s="376">
        <f>'2001'!E397</f>
        <v>44</v>
      </c>
      <c r="F399" s="376">
        <f>'2001'!F397</f>
        <v>11</v>
      </c>
      <c r="G399" s="376">
        <f>'2001'!G397</f>
        <v>48</v>
      </c>
      <c r="H399" s="376">
        <f>'2001'!H397</f>
        <v>1</v>
      </c>
      <c r="I399" s="373">
        <f>SUM(D399:H399)</f>
        <v>146</v>
      </c>
      <c r="J399" s="377">
        <f>'2001'!J397</f>
        <v>239455</v>
      </c>
      <c r="K399" s="378">
        <f>'2001'!K397</f>
        <v>390415</v>
      </c>
      <c r="L399" s="378">
        <f>'2001'!L397</f>
        <v>5012923</v>
      </c>
      <c r="M399" s="379"/>
      <c r="N399" s="83"/>
      <c r="O399" s="50"/>
      <c r="P399" s="3"/>
    </row>
    <row r="400" spans="1:16" ht="18.75" customHeight="1" x14ac:dyDescent="0.2">
      <c r="A400" s="382"/>
      <c r="B400" s="383"/>
      <c r="C400" s="339">
        <f>A378</f>
        <v>37598</v>
      </c>
      <c r="D400" s="228">
        <f t="shared" ref="D400:L400" si="134">D390+D397</f>
        <v>49</v>
      </c>
      <c r="E400" s="259">
        <f t="shared" si="134"/>
        <v>44</v>
      </c>
      <c r="F400" s="259">
        <f t="shared" si="134"/>
        <v>19</v>
      </c>
      <c r="G400" s="259">
        <f t="shared" si="134"/>
        <v>66</v>
      </c>
      <c r="H400" s="259">
        <f t="shared" si="134"/>
        <v>10</v>
      </c>
      <c r="I400" s="145">
        <f t="shared" si="134"/>
        <v>188</v>
      </c>
      <c r="J400" s="260">
        <f t="shared" si="134"/>
        <v>299297</v>
      </c>
      <c r="K400" s="256">
        <f t="shared" si="134"/>
        <v>308350</v>
      </c>
      <c r="L400" s="256">
        <f t="shared" si="134"/>
        <v>4394458</v>
      </c>
      <c r="M400" s="50"/>
      <c r="N400" s="50">
        <f>N390+N397</f>
        <v>582586.52300000004</v>
      </c>
      <c r="O400" s="147">
        <f>O390+O397</f>
        <v>616168.20000000065</v>
      </c>
      <c r="P400" s="4"/>
    </row>
    <row r="401" spans="1:25" x14ac:dyDescent="0.2">
      <c r="A401" s="384" t="s">
        <v>56</v>
      </c>
      <c r="B401" s="330"/>
      <c r="C401" s="340">
        <f>A349</f>
        <v>37567</v>
      </c>
      <c r="D401" s="75">
        <f t="shared" ref="D401:L401" si="135">D391+D398</f>
        <v>48</v>
      </c>
      <c r="E401" s="76">
        <f t="shared" si="135"/>
        <v>44</v>
      </c>
      <c r="F401" s="76">
        <f t="shared" si="135"/>
        <v>19</v>
      </c>
      <c r="G401" s="76">
        <f t="shared" si="135"/>
        <v>64</v>
      </c>
      <c r="H401" s="76">
        <f t="shared" si="135"/>
        <v>13</v>
      </c>
      <c r="I401" s="47">
        <f t="shared" si="135"/>
        <v>188</v>
      </c>
      <c r="J401" s="146">
        <f t="shared" si="135"/>
        <v>267785</v>
      </c>
      <c r="K401" s="77">
        <f t="shared" si="135"/>
        <v>242080</v>
      </c>
      <c r="L401" s="77">
        <f t="shared" si="135"/>
        <v>4298335</v>
      </c>
      <c r="M401" s="50"/>
      <c r="N401" s="57"/>
      <c r="O401" s="371"/>
      <c r="P401" s="391"/>
    </row>
    <row r="402" spans="1:25" x14ac:dyDescent="0.2">
      <c r="A402" s="385"/>
      <c r="B402" s="386"/>
      <c r="C402" s="343">
        <f>C400-365</f>
        <v>37233</v>
      </c>
      <c r="D402" s="263">
        <f t="shared" ref="D402:L402" si="136">D392+D399</f>
        <v>59</v>
      </c>
      <c r="E402" s="242">
        <f t="shared" si="136"/>
        <v>44</v>
      </c>
      <c r="F402" s="242">
        <f t="shared" si="136"/>
        <v>19</v>
      </c>
      <c r="G402" s="242">
        <f t="shared" si="136"/>
        <v>61</v>
      </c>
      <c r="H402" s="242">
        <f t="shared" si="136"/>
        <v>9</v>
      </c>
      <c r="I402" s="55">
        <f t="shared" si="136"/>
        <v>192</v>
      </c>
      <c r="J402" s="222">
        <f t="shared" si="136"/>
        <v>331902</v>
      </c>
      <c r="K402" s="223">
        <f t="shared" si="136"/>
        <v>400863</v>
      </c>
      <c r="L402" s="223">
        <f t="shared" si="136"/>
        <v>6036303</v>
      </c>
      <c r="M402" s="57"/>
      <c r="N402" s="371"/>
      <c r="O402" s="371"/>
      <c r="P402" s="391"/>
    </row>
    <row r="403" spans="1:25" ht="18.75" customHeight="1" x14ac:dyDescent="0.2">
      <c r="A403" s="387" t="s">
        <v>136</v>
      </c>
      <c r="B403" s="388"/>
      <c r="C403" s="388"/>
      <c r="D403" s="389"/>
      <c r="E403" s="389"/>
      <c r="F403" s="389"/>
      <c r="G403" s="390"/>
      <c r="H403" s="389"/>
      <c r="I403" s="389"/>
      <c r="J403" s="390"/>
      <c r="K403" s="390"/>
      <c r="L403" s="390"/>
      <c r="M403" s="390"/>
      <c r="N403" s="371">
        <f>N374</f>
        <v>5779</v>
      </c>
      <c r="O403" s="371">
        <f>O374</f>
        <v>4998</v>
      </c>
      <c r="P403" s="391"/>
    </row>
    <row r="404" spans="1:25" ht="13.5" thickBot="1" x14ac:dyDescent="0.25">
      <c r="A404" s="392" t="s">
        <v>34</v>
      </c>
      <c r="B404" s="348"/>
      <c r="C404" s="388"/>
      <c r="D404" s="393"/>
      <c r="E404" s="393"/>
      <c r="F404" s="393"/>
      <c r="G404" s="393"/>
      <c r="H404" s="393"/>
      <c r="I404" s="393"/>
      <c r="J404" s="393"/>
      <c r="K404" s="393"/>
      <c r="L404" s="334"/>
      <c r="M404" s="334"/>
      <c r="N404" s="394"/>
      <c r="O404" s="394"/>
      <c r="P404" s="395"/>
    </row>
    <row r="405" spans="1:25" ht="13.5" thickTop="1" x14ac:dyDescent="0.2">
      <c r="A405" s="396" t="s">
        <v>32</v>
      </c>
      <c r="B405" s="348"/>
      <c r="C405" s="388"/>
      <c r="D405" s="393"/>
      <c r="E405" s="393"/>
      <c r="F405" s="393"/>
      <c r="G405" s="393"/>
      <c r="H405" s="393"/>
      <c r="I405" s="393"/>
      <c r="J405" s="393"/>
      <c r="K405" s="393"/>
      <c r="L405" s="334"/>
      <c r="M405" s="334"/>
      <c r="N405" s="397" t="s">
        <v>29</v>
      </c>
      <c r="O405" s="397" t="s">
        <v>30</v>
      </c>
      <c r="P405" s="359"/>
    </row>
    <row r="406" spans="1:25" ht="18.75" customHeight="1" thickBot="1" x14ac:dyDescent="0.25">
      <c r="A406" s="398" t="s">
        <v>33</v>
      </c>
      <c r="B406" s="399"/>
      <c r="C406" s="400"/>
      <c r="D406" s="401"/>
      <c r="E406" s="401"/>
      <c r="F406" s="401"/>
      <c r="G406" s="401"/>
      <c r="H406" s="402"/>
      <c r="I406" s="402"/>
      <c r="J406" s="403"/>
      <c r="K406" s="403"/>
      <c r="L406" s="404" t="s">
        <v>31</v>
      </c>
      <c r="M406" s="404"/>
      <c r="N406" s="405">
        <f>N400+N403</f>
        <v>588365.52300000004</v>
      </c>
      <c r="O406" s="405">
        <f>O400+O403</f>
        <v>621166.20000000065</v>
      </c>
      <c r="P406" s="406"/>
    </row>
    <row r="407" spans="1:25" ht="18.75" customHeight="1" x14ac:dyDescent="0.25">
      <c r="A407" s="423" t="s">
        <v>74</v>
      </c>
      <c r="B407" s="424"/>
      <c r="C407" s="425"/>
      <c r="D407" s="234" t="s">
        <v>0</v>
      </c>
      <c r="E407" s="270"/>
      <c r="F407" s="270"/>
      <c r="G407" s="270"/>
      <c r="H407" s="270"/>
      <c r="I407" s="270"/>
      <c r="J407" s="235" t="s">
        <v>1</v>
      </c>
      <c r="K407" s="270"/>
      <c r="L407" s="270"/>
      <c r="M407" s="270"/>
      <c r="N407" s="235" t="s">
        <v>2</v>
      </c>
      <c r="O407" s="270"/>
      <c r="P407" s="5"/>
    </row>
    <row r="408" spans="1:25" ht="18.75" customHeight="1" x14ac:dyDescent="0.2">
      <c r="A408" s="236" t="s">
        <v>3</v>
      </c>
      <c r="B408" s="237"/>
      <c r="C408" s="238"/>
      <c r="D408" s="130"/>
      <c r="E408" s="131"/>
      <c r="F408" s="131"/>
      <c r="G408" s="131"/>
      <c r="H408" s="133" t="s">
        <v>61</v>
      </c>
      <c r="I408" s="133" t="s">
        <v>63</v>
      </c>
      <c r="J408" s="134" t="s">
        <v>9</v>
      </c>
      <c r="K408" s="133" t="s">
        <v>11</v>
      </c>
      <c r="L408" s="133" t="s">
        <v>10</v>
      </c>
      <c r="M408" s="133"/>
      <c r="N408" s="134" t="s">
        <v>9</v>
      </c>
      <c r="O408" s="133" t="s">
        <v>11</v>
      </c>
      <c r="P408" s="239"/>
    </row>
    <row r="409" spans="1:25" x14ac:dyDescent="0.2">
      <c r="A409" s="240" t="s">
        <v>121</v>
      </c>
      <c r="B409" s="237"/>
      <c r="C409" s="238"/>
      <c r="D409" s="137" t="s">
        <v>57</v>
      </c>
      <c r="E409" s="138" t="s">
        <v>59</v>
      </c>
      <c r="F409" s="138" t="s">
        <v>58</v>
      </c>
      <c r="G409" s="138" t="s">
        <v>60</v>
      </c>
      <c r="H409" s="138" t="s">
        <v>62</v>
      </c>
      <c r="I409" s="138" t="s">
        <v>64</v>
      </c>
      <c r="J409" s="140" t="s">
        <v>18</v>
      </c>
      <c r="K409" s="139" t="s">
        <v>19</v>
      </c>
      <c r="L409" s="139" t="s">
        <v>18</v>
      </c>
      <c r="M409" s="271"/>
      <c r="N409" s="140" t="s">
        <v>21</v>
      </c>
      <c r="O409" s="139" t="s">
        <v>22</v>
      </c>
      <c r="P409" s="241"/>
    </row>
    <row r="410" spans="1:25" ht="18.75" customHeight="1" x14ac:dyDescent="0.2">
      <c r="A410" s="142" t="s">
        <v>105</v>
      </c>
      <c r="B410" s="248"/>
      <c r="C410" s="272"/>
      <c r="D410" s="227">
        <f>D381</f>
        <v>1</v>
      </c>
      <c r="E410" s="46">
        <f>E381</f>
        <v>0</v>
      </c>
      <c r="F410" s="46">
        <f>F381</f>
        <v>1</v>
      </c>
      <c r="G410" s="46">
        <f>G381</f>
        <v>0</v>
      </c>
      <c r="H410" s="46">
        <f>H381</f>
        <v>0</v>
      </c>
      <c r="I410" s="259">
        <f t="shared" ref="I410:I418" si="137">SUM(D410:H410)</f>
        <v>2</v>
      </c>
      <c r="J410" s="273">
        <f>J62+J91+J120+J149+J178+J207+J236+J265+J294+J323+J352+J381</f>
        <v>9060</v>
      </c>
      <c r="K410" s="274">
        <f>K62+K91+K120+K149+K178+K207+K236+K265+K294+K323+K352+K381</f>
        <v>833</v>
      </c>
      <c r="L410" s="274">
        <f>L62+L91+L120+L149+L178+L207+L236+L265+L294+L323+L352+L381</f>
        <v>1074048</v>
      </c>
      <c r="M410" s="50"/>
      <c r="N410" s="78">
        <f t="shared" ref="N410:O419" si="138">N381</f>
        <v>18468.771000000004</v>
      </c>
      <c r="O410" s="50">
        <f t="shared" si="138"/>
        <v>1826.729</v>
      </c>
      <c r="P410" s="2"/>
    </row>
    <row r="411" spans="1:25" x14ac:dyDescent="0.2">
      <c r="A411" s="142" t="s">
        <v>135</v>
      </c>
      <c r="B411" s="248"/>
      <c r="C411" s="275"/>
      <c r="D411" s="45">
        <f t="shared" ref="D411:H418" si="139">D382</f>
        <v>0</v>
      </c>
      <c r="E411" s="46">
        <f t="shared" si="139"/>
        <v>0</v>
      </c>
      <c r="F411" s="46">
        <f t="shared" si="139"/>
        <v>0</v>
      </c>
      <c r="G411" s="46">
        <f t="shared" si="139"/>
        <v>1</v>
      </c>
      <c r="H411" s="46">
        <f t="shared" si="139"/>
        <v>0</v>
      </c>
      <c r="I411" s="76">
        <f t="shared" si="137"/>
        <v>1</v>
      </c>
      <c r="J411" s="276">
        <f t="shared" ref="J411:L418" si="140">J63+J92+J121+J150+J179+J208+J237+J266+J295+J324+J353+J382</f>
        <v>0</v>
      </c>
      <c r="K411" s="274">
        <f t="shared" si="140"/>
        <v>0</v>
      </c>
      <c r="L411" s="274">
        <f t="shared" si="140"/>
        <v>0</v>
      </c>
      <c r="M411" s="50"/>
      <c r="N411" s="83">
        <f t="shared" si="138"/>
        <v>11598</v>
      </c>
      <c r="O411" s="50">
        <f t="shared" si="138"/>
        <v>982</v>
      </c>
      <c r="P411" s="3"/>
    </row>
    <row r="412" spans="1:25" x14ac:dyDescent="0.2">
      <c r="A412" s="142" t="s">
        <v>106</v>
      </c>
      <c r="B412" s="248"/>
      <c r="C412" s="272"/>
      <c r="D412" s="45">
        <f t="shared" si="139"/>
        <v>4</v>
      </c>
      <c r="E412" s="46">
        <f t="shared" si="139"/>
        <v>0</v>
      </c>
      <c r="F412" s="46">
        <f t="shared" si="139"/>
        <v>2</v>
      </c>
      <c r="G412" s="46">
        <f t="shared" si="139"/>
        <v>0</v>
      </c>
      <c r="H412" s="46">
        <f t="shared" si="139"/>
        <v>3</v>
      </c>
      <c r="I412" s="76">
        <f t="shared" si="137"/>
        <v>9</v>
      </c>
      <c r="J412" s="276">
        <f>J64+J93+J122+J151+J180+J209+J238+J267+J296+J325+J354+J383</f>
        <v>282309</v>
      </c>
      <c r="K412" s="274">
        <f t="shared" si="140"/>
        <v>25198</v>
      </c>
      <c r="L412" s="274">
        <f t="shared" si="140"/>
        <v>4317584</v>
      </c>
      <c r="M412" s="50"/>
      <c r="N412" s="83">
        <f t="shared" si="138"/>
        <v>45738.603999999999</v>
      </c>
      <c r="O412" s="50">
        <f t="shared" si="138"/>
        <v>3623.3700000000013</v>
      </c>
      <c r="P412" s="3"/>
      <c r="V412" s="266"/>
      <c r="W412" s="266"/>
    </row>
    <row r="413" spans="1:25" x14ac:dyDescent="0.2">
      <c r="A413" s="142" t="s">
        <v>117</v>
      </c>
      <c r="B413" s="248"/>
      <c r="C413" s="272"/>
      <c r="D413" s="45">
        <f t="shared" si="139"/>
        <v>1</v>
      </c>
      <c r="E413" s="46">
        <f t="shared" si="139"/>
        <v>0</v>
      </c>
      <c r="F413" s="46">
        <f t="shared" si="139"/>
        <v>0</v>
      </c>
      <c r="G413" s="46">
        <f t="shared" si="139"/>
        <v>0</v>
      </c>
      <c r="H413" s="46">
        <f t="shared" si="139"/>
        <v>0</v>
      </c>
      <c r="I413" s="76">
        <f t="shared" si="137"/>
        <v>1</v>
      </c>
      <c r="J413" s="276">
        <f t="shared" si="140"/>
        <v>2682</v>
      </c>
      <c r="K413" s="274">
        <f t="shared" si="140"/>
        <v>0</v>
      </c>
      <c r="L413" s="274">
        <f t="shared" si="140"/>
        <v>0</v>
      </c>
      <c r="M413" s="50"/>
      <c r="N413" s="83">
        <f t="shared" si="138"/>
        <v>290.47800000000001</v>
      </c>
      <c r="O413" s="50">
        <f t="shared" si="138"/>
        <v>0</v>
      </c>
      <c r="P413" s="3"/>
      <c r="V413" s="266"/>
      <c r="W413" s="266"/>
    </row>
    <row r="414" spans="1:25" x14ac:dyDescent="0.2">
      <c r="A414" s="142" t="s">
        <v>107</v>
      </c>
      <c r="B414" s="248"/>
      <c r="C414" s="272"/>
      <c r="D414" s="45">
        <f t="shared" si="139"/>
        <v>4</v>
      </c>
      <c r="E414" s="46">
        <f t="shared" si="139"/>
        <v>0</v>
      </c>
      <c r="F414" s="46">
        <f t="shared" si="139"/>
        <v>2</v>
      </c>
      <c r="G414" s="46">
        <f t="shared" si="139"/>
        <v>0</v>
      </c>
      <c r="H414" s="46">
        <f t="shared" si="139"/>
        <v>6</v>
      </c>
      <c r="I414" s="76">
        <f t="shared" si="137"/>
        <v>12</v>
      </c>
      <c r="J414" s="276">
        <f t="shared" si="140"/>
        <v>165345</v>
      </c>
      <c r="K414" s="274">
        <f t="shared" si="140"/>
        <v>17617</v>
      </c>
      <c r="L414" s="274">
        <f t="shared" si="140"/>
        <v>1959521</v>
      </c>
      <c r="M414" s="50"/>
      <c r="N414" s="83">
        <f t="shared" si="138"/>
        <v>12200.626999999999</v>
      </c>
      <c r="O414" s="50">
        <f t="shared" si="138"/>
        <v>1030.2199999999996</v>
      </c>
      <c r="P414" s="3"/>
      <c r="V414" s="266"/>
      <c r="W414" s="266"/>
    </row>
    <row r="415" spans="1:25" x14ac:dyDescent="0.2">
      <c r="A415" s="142" t="s">
        <v>108</v>
      </c>
      <c r="B415" s="248"/>
      <c r="C415" s="272"/>
      <c r="D415" s="45">
        <f t="shared" si="139"/>
        <v>1</v>
      </c>
      <c r="E415" s="46">
        <f t="shared" si="139"/>
        <v>0</v>
      </c>
      <c r="F415" s="46">
        <f t="shared" si="139"/>
        <v>1</v>
      </c>
      <c r="G415" s="46">
        <f t="shared" si="139"/>
        <v>0</v>
      </c>
      <c r="H415" s="46">
        <f t="shared" si="139"/>
        <v>0</v>
      </c>
      <c r="I415" s="76">
        <f t="shared" si="137"/>
        <v>2</v>
      </c>
      <c r="J415" s="276">
        <f t="shared" si="140"/>
        <v>34603</v>
      </c>
      <c r="K415" s="274">
        <f t="shared" si="140"/>
        <v>4222</v>
      </c>
      <c r="L415" s="274">
        <f t="shared" si="140"/>
        <v>881950</v>
      </c>
      <c r="M415" s="50"/>
      <c r="N415" s="83">
        <f t="shared" si="138"/>
        <v>5760.3080000000009</v>
      </c>
      <c r="O415" s="50">
        <f t="shared" si="138"/>
        <v>595.11799999999994</v>
      </c>
      <c r="P415" s="3"/>
      <c r="V415" s="266"/>
      <c r="W415" s="266"/>
    </row>
    <row r="416" spans="1:25" x14ac:dyDescent="0.2">
      <c r="A416" s="142" t="s">
        <v>109</v>
      </c>
      <c r="B416" s="248"/>
      <c r="C416" s="272"/>
      <c r="D416" s="45">
        <f t="shared" si="139"/>
        <v>0</v>
      </c>
      <c r="E416" s="46">
        <f t="shared" si="139"/>
        <v>0</v>
      </c>
      <c r="F416" s="46">
        <f t="shared" si="139"/>
        <v>1</v>
      </c>
      <c r="G416" s="46">
        <f t="shared" si="139"/>
        <v>1</v>
      </c>
      <c r="H416" s="46">
        <f t="shared" si="139"/>
        <v>0</v>
      </c>
      <c r="I416" s="76">
        <f t="shared" si="137"/>
        <v>2</v>
      </c>
      <c r="J416" s="276">
        <f t="shared" si="140"/>
        <v>0</v>
      </c>
      <c r="K416" s="274">
        <f t="shared" si="140"/>
        <v>0</v>
      </c>
      <c r="L416" s="274">
        <f t="shared" si="140"/>
        <v>0</v>
      </c>
      <c r="M416" s="50"/>
      <c r="N416" s="83">
        <f t="shared" si="138"/>
        <v>1518.1</v>
      </c>
      <c r="O416" s="50">
        <f t="shared" si="138"/>
        <v>10</v>
      </c>
      <c r="P416" s="3"/>
      <c r="V416" s="266"/>
      <c r="W416" s="266"/>
      <c r="X416" s="266"/>
      <c r="Y416" s="266"/>
    </row>
    <row r="417" spans="1:23" x14ac:dyDescent="0.2">
      <c r="A417" s="142" t="s">
        <v>110</v>
      </c>
      <c r="B417" s="248"/>
      <c r="C417" s="272"/>
      <c r="D417" s="45">
        <f t="shared" si="139"/>
        <v>6</v>
      </c>
      <c r="E417" s="46">
        <f t="shared" si="139"/>
        <v>0</v>
      </c>
      <c r="F417" s="46">
        <f t="shared" si="139"/>
        <v>1</v>
      </c>
      <c r="G417" s="46">
        <f t="shared" si="139"/>
        <v>3</v>
      </c>
      <c r="H417" s="46">
        <f t="shared" si="139"/>
        <v>0</v>
      </c>
      <c r="I417" s="76">
        <f t="shared" si="137"/>
        <v>10</v>
      </c>
      <c r="J417" s="276">
        <f t="shared" si="140"/>
        <v>629957</v>
      </c>
      <c r="K417" s="274">
        <f>K69+K98+K127+K156+K185+K214+K243+K272+K301+K330+K359+K388</f>
        <v>80587</v>
      </c>
      <c r="L417" s="274">
        <f>L69+L98+L127+L156+L185+L214+L243+L272+L301+L330+L359+L388</f>
        <v>4900430</v>
      </c>
      <c r="M417" s="50"/>
      <c r="N417" s="83">
        <f t="shared" si="138"/>
        <v>15648.496000000005</v>
      </c>
      <c r="O417" s="50">
        <f t="shared" si="138"/>
        <v>1892.0990000000002</v>
      </c>
      <c r="P417" s="3"/>
      <c r="U417" s="266"/>
      <c r="V417" s="266"/>
      <c r="W417" s="266"/>
    </row>
    <row r="418" spans="1:23" x14ac:dyDescent="0.2">
      <c r="A418" s="142" t="s">
        <v>111</v>
      </c>
      <c r="B418" s="248"/>
      <c r="C418" s="277"/>
      <c r="D418" s="45">
        <f t="shared" si="139"/>
        <v>3</v>
      </c>
      <c r="E418" s="278">
        <f t="shared" si="139"/>
        <v>0</v>
      </c>
      <c r="F418" s="278">
        <f t="shared" si="139"/>
        <v>0</v>
      </c>
      <c r="G418" s="278">
        <f t="shared" si="139"/>
        <v>1</v>
      </c>
      <c r="H418" s="46">
        <f t="shared" si="139"/>
        <v>0</v>
      </c>
      <c r="I418" s="242">
        <f t="shared" si="137"/>
        <v>4</v>
      </c>
      <c r="J418" s="279">
        <f t="shared" si="140"/>
        <v>46561</v>
      </c>
      <c r="K418" s="280">
        <f t="shared" si="140"/>
        <v>298</v>
      </c>
      <c r="L418" s="280">
        <f t="shared" si="140"/>
        <v>92433</v>
      </c>
      <c r="M418" s="57"/>
      <c r="N418" s="220">
        <f t="shared" si="138"/>
        <v>1263.6210000000003</v>
      </c>
      <c r="O418" s="50">
        <f t="shared" si="138"/>
        <v>0.29799999999999999</v>
      </c>
      <c r="P418" s="4"/>
    </row>
    <row r="419" spans="1:23" ht="18.75" customHeight="1" x14ac:dyDescent="0.2">
      <c r="A419" s="281"/>
      <c r="B419" s="248"/>
      <c r="C419" s="282">
        <v>2002</v>
      </c>
      <c r="D419" s="283">
        <f t="shared" ref="D419:L419" si="141">SUM(D410:D418)</f>
        <v>20</v>
      </c>
      <c r="E419" s="244">
        <f t="shared" si="141"/>
        <v>0</v>
      </c>
      <c r="F419" s="244">
        <f t="shared" si="141"/>
        <v>8</v>
      </c>
      <c r="G419" s="244">
        <f t="shared" si="141"/>
        <v>6</v>
      </c>
      <c r="H419" s="284">
        <f t="shared" si="141"/>
        <v>9</v>
      </c>
      <c r="I419" s="285">
        <f t="shared" si="141"/>
        <v>43</v>
      </c>
      <c r="J419" s="245">
        <f t="shared" si="141"/>
        <v>1170517</v>
      </c>
      <c r="K419" s="246">
        <f t="shared" si="141"/>
        <v>128755</v>
      </c>
      <c r="L419" s="246">
        <f t="shared" si="141"/>
        <v>13225966</v>
      </c>
      <c r="M419" s="178"/>
      <c r="N419" s="178">
        <f t="shared" si="138"/>
        <v>112487.005</v>
      </c>
      <c r="O419" s="286">
        <f t="shared" si="138"/>
        <v>9959.8340000000026</v>
      </c>
      <c r="P419" s="15"/>
    </row>
    <row r="420" spans="1:23" x14ac:dyDescent="0.2">
      <c r="A420" s="281"/>
      <c r="B420" s="287" t="s">
        <v>27</v>
      </c>
      <c r="C420" s="288"/>
      <c r="D420" s="243"/>
      <c r="E420" s="244"/>
      <c r="F420" s="244"/>
      <c r="G420" s="244"/>
      <c r="H420" s="244"/>
      <c r="I420" s="244"/>
      <c r="J420" s="245"/>
      <c r="K420" s="246"/>
      <c r="L420" s="246"/>
      <c r="M420" s="178"/>
      <c r="N420" s="289"/>
      <c r="O420" s="255"/>
      <c r="P420" s="3"/>
    </row>
    <row r="421" spans="1:23" x14ac:dyDescent="0.2">
      <c r="A421" s="290"/>
      <c r="B421" s="291"/>
      <c r="C421" s="292">
        <v>2001</v>
      </c>
      <c r="D421" s="293">
        <f>D13</f>
        <v>17</v>
      </c>
      <c r="E421" s="294">
        <f t="shared" ref="E421:L421" si="142">E13</f>
        <v>0</v>
      </c>
      <c r="F421" s="294">
        <f t="shared" si="142"/>
        <v>8</v>
      </c>
      <c r="G421" s="294">
        <f t="shared" si="142"/>
        <v>13</v>
      </c>
      <c r="H421" s="294">
        <f t="shared" si="142"/>
        <v>8</v>
      </c>
      <c r="I421" s="294">
        <f t="shared" si="142"/>
        <v>46</v>
      </c>
      <c r="J421" s="293">
        <f t="shared" si="142"/>
        <v>1178025</v>
      </c>
      <c r="K421" s="294">
        <f t="shared" si="142"/>
        <v>126890</v>
      </c>
      <c r="L421" s="294">
        <f t="shared" si="142"/>
        <v>12340519</v>
      </c>
      <c r="M421" s="289"/>
      <c r="N421" s="83"/>
      <c r="O421" s="50"/>
      <c r="P421" s="3"/>
    </row>
    <row r="422" spans="1:23" ht="18.75" customHeight="1" x14ac:dyDescent="0.2">
      <c r="A422" s="295" t="s">
        <v>23</v>
      </c>
      <c r="B422" s="296"/>
      <c r="C422" s="297"/>
      <c r="D422" s="75"/>
      <c r="E422" s="76"/>
      <c r="F422" s="76"/>
      <c r="G422" s="76"/>
      <c r="H422" s="76"/>
      <c r="I422" s="47"/>
      <c r="J422" s="146"/>
      <c r="K422" s="77"/>
      <c r="L422" s="256"/>
      <c r="M422" s="50"/>
      <c r="N422" s="50"/>
      <c r="O422" s="50"/>
      <c r="P422" s="3"/>
    </row>
    <row r="423" spans="1:23" x14ac:dyDescent="0.2">
      <c r="A423" s="163" t="s">
        <v>112</v>
      </c>
      <c r="B423" s="298"/>
      <c r="C423" s="299"/>
      <c r="D423" s="45">
        <f>D394</f>
        <v>27</v>
      </c>
      <c r="E423" s="46">
        <f>E394</f>
        <v>34</v>
      </c>
      <c r="F423" s="46">
        <f>F394</f>
        <v>8</v>
      </c>
      <c r="G423" s="46">
        <f>G394</f>
        <v>48</v>
      </c>
      <c r="H423" s="46">
        <f>H394</f>
        <v>0</v>
      </c>
      <c r="I423" s="47">
        <f>SUM(D423:H423)</f>
        <v>117</v>
      </c>
      <c r="J423" s="274">
        <f>J75+J104+J133+J162+J191+J220+J249+J278+J307+J336+J365+J394</f>
        <v>2444012</v>
      </c>
      <c r="K423" s="274">
        <f>K75+K104+K133+K162+K191+K220+K249+K278+K307+K336+K365+K394</f>
        <v>3601774</v>
      </c>
      <c r="L423" s="274">
        <f>L75+L104+L133+L162+L191+L220+L249+L278+L307+L336+L365+L394</f>
        <v>51071690</v>
      </c>
      <c r="M423" s="50"/>
      <c r="N423" s="50">
        <f t="shared" ref="N423:O426" si="143">N394</f>
        <v>411523.85100000008</v>
      </c>
      <c r="O423" s="50">
        <f t="shared" si="143"/>
        <v>545203.14800000063</v>
      </c>
      <c r="P423" s="3"/>
    </row>
    <row r="424" spans="1:23" x14ac:dyDescent="0.2">
      <c r="A424" s="163" t="s">
        <v>113</v>
      </c>
      <c r="B424" s="298"/>
      <c r="C424" s="299"/>
      <c r="D424" s="45">
        <f t="shared" ref="D424:H425" si="144">D395</f>
        <v>0</v>
      </c>
      <c r="E424" s="46">
        <f t="shared" si="144"/>
        <v>10</v>
      </c>
      <c r="F424" s="46">
        <f t="shared" si="144"/>
        <v>2</v>
      </c>
      <c r="G424" s="46">
        <f t="shared" si="144"/>
        <v>12</v>
      </c>
      <c r="H424" s="46">
        <f t="shared" si="144"/>
        <v>1</v>
      </c>
      <c r="I424" s="47">
        <f>SUM(D424:H424)</f>
        <v>25</v>
      </c>
      <c r="J424" s="274">
        <f t="shared" ref="J424:L425" si="145">J76+J105+J134+J163+J192+J221+J250+J279+J308+J337+J366+J395</f>
        <v>14234</v>
      </c>
      <c r="K424" s="274">
        <f t="shared" si="145"/>
        <v>44036</v>
      </c>
      <c r="L424" s="274">
        <f t="shared" si="145"/>
        <v>758177</v>
      </c>
      <c r="M424" s="50"/>
      <c r="N424" s="50">
        <f t="shared" si="143"/>
        <v>58135.527999999991</v>
      </c>
      <c r="O424" s="50">
        <f t="shared" si="143"/>
        <v>60843.037000000004</v>
      </c>
      <c r="P424" s="3"/>
    </row>
    <row r="425" spans="1:23" x14ac:dyDescent="0.2">
      <c r="A425" s="163" t="s">
        <v>116</v>
      </c>
      <c r="B425" s="298"/>
      <c r="C425" s="300"/>
      <c r="D425" s="45">
        <f t="shared" si="144"/>
        <v>2</v>
      </c>
      <c r="E425" s="278">
        <f t="shared" si="144"/>
        <v>0</v>
      </c>
      <c r="F425" s="278">
        <f t="shared" si="144"/>
        <v>1</v>
      </c>
      <c r="G425" s="278">
        <f t="shared" si="144"/>
        <v>0</v>
      </c>
      <c r="H425" s="46">
        <f t="shared" si="144"/>
        <v>0</v>
      </c>
      <c r="I425" s="55">
        <f>SUM(D425:H425)</f>
        <v>3</v>
      </c>
      <c r="J425" s="274">
        <f t="shared" si="145"/>
        <v>5234</v>
      </c>
      <c r="K425" s="274">
        <f t="shared" si="145"/>
        <v>346</v>
      </c>
      <c r="L425" s="280">
        <f t="shared" si="145"/>
        <v>21761</v>
      </c>
      <c r="M425" s="147"/>
      <c r="N425" s="147">
        <f t="shared" si="143"/>
        <v>440.13899999999995</v>
      </c>
      <c r="O425" s="50">
        <f t="shared" si="143"/>
        <v>162.18100000000007</v>
      </c>
      <c r="P425" s="4"/>
    </row>
    <row r="426" spans="1:23" ht="18.75" customHeight="1" x14ac:dyDescent="0.2">
      <c r="A426" s="281"/>
      <c r="B426" s="248"/>
      <c r="C426" s="282">
        <v>2002</v>
      </c>
      <c r="D426" s="283">
        <f t="shared" ref="D426:L426" si="146">SUM(D423:D425)</f>
        <v>29</v>
      </c>
      <c r="E426" s="244">
        <f t="shared" si="146"/>
        <v>44</v>
      </c>
      <c r="F426" s="244">
        <f t="shared" si="146"/>
        <v>11</v>
      </c>
      <c r="G426" s="244">
        <f t="shared" si="146"/>
        <v>60</v>
      </c>
      <c r="H426" s="284">
        <f t="shared" si="146"/>
        <v>1</v>
      </c>
      <c r="I426" s="285">
        <f t="shared" si="146"/>
        <v>145</v>
      </c>
      <c r="J426" s="301">
        <f t="shared" si="146"/>
        <v>2463480</v>
      </c>
      <c r="K426" s="302">
        <f t="shared" si="146"/>
        <v>3646156</v>
      </c>
      <c r="L426" s="246">
        <f t="shared" si="146"/>
        <v>51851628</v>
      </c>
      <c r="M426" s="178"/>
      <c r="N426" s="178">
        <f t="shared" si="143"/>
        <v>470099.5180000001</v>
      </c>
      <c r="O426" s="286">
        <f t="shared" si="143"/>
        <v>606208.36600000062</v>
      </c>
      <c r="P426" s="15"/>
    </row>
    <row r="427" spans="1:23" x14ac:dyDescent="0.2">
      <c r="A427" s="281"/>
      <c r="B427" s="287" t="s">
        <v>27</v>
      </c>
      <c r="C427" s="288"/>
      <c r="D427" s="243"/>
      <c r="E427" s="244"/>
      <c r="F427" s="244"/>
      <c r="G427" s="244"/>
      <c r="H427" s="244"/>
      <c r="I427" s="244"/>
      <c r="J427" s="245"/>
      <c r="K427" s="246"/>
      <c r="L427" s="246"/>
      <c r="M427" s="178"/>
      <c r="N427" s="289"/>
      <c r="O427" s="50"/>
      <c r="P427" s="3"/>
    </row>
    <row r="428" spans="1:23" x14ac:dyDescent="0.2">
      <c r="A428" s="290"/>
      <c r="B428" s="291"/>
      <c r="C428" s="292">
        <v>2001</v>
      </c>
      <c r="D428" s="293">
        <f>D20</f>
        <v>42</v>
      </c>
      <c r="E428" s="294">
        <f t="shared" ref="E428:L428" si="147">E20</f>
        <v>44</v>
      </c>
      <c r="F428" s="294">
        <f t="shared" si="147"/>
        <v>11</v>
      </c>
      <c r="G428" s="294">
        <f t="shared" si="147"/>
        <v>48</v>
      </c>
      <c r="H428" s="294">
        <f t="shared" si="147"/>
        <v>1</v>
      </c>
      <c r="I428" s="294">
        <f t="shared" si="147"/>
        <v>146</v>
      </c>
      <c r="J428" s="293">
        <f t="shared" si="147"/>
        <v>3230882</v>
      </c>
      <c r="K428" s="294">
        <f t="shared" si="147"/>
        <v>6416800</v>
      </c>
      <c r="L428" s="294">
        <f t="shared" si="147"/>
        <v>67335581</v>
      </c>
      <c r="M428" s="289"/>
      <c r="N428" s="83"/>
      <c r="O428" s="50"/>
      <c r="P428" s="3"/>
    </row>
    <row r="429" spans="1:23" ht="18.75" customHeight="1" x14ac:dyDescent="0.2">
      <c r="A429" s="257"/>
      <c r="B429" s="258"/>
      <c r="C429" s="303">
        <v>2002</v>
      </c>
      <c r="D429" s="75">
        <f t="shared" ref="D429:L429" si="148">D419+D426</f>
        <v>49</v>
      </c>
      <c r="E429" s="76">
        <f t="shared" si="148"/>
        <v>44</v>
      </c>
      <c r="F429" s="76">
        <f t="shared" si="148"/>
        <v>19</v>
      </c>
      <c r="G429" s="76">
        <f t="shared" si="148"/>
        <v>66</v>
      </c>
      <c r="H429" s="76">
        <f t="shared" si="148"/>
        <v>10</v>
      </c>
      <c r="I429" s="47">
        <f t="shared" si="148"/>
        <v>188</v>
      </c>
      <c r="J429" s="146">
        <f t="shared" si="148"/>
        <v>3633997</v>
      </c>
      <c r="K429" s="77">
        <f t="shared" si="148"/>
        <v>3774911</v>
      </c>
      <c r="L429" s="77">
        <f t="shared" si="148"/>
        <v>65077594</v>
      </c>
      <c r="M429" s="50"/>
      <c r="N429" s="50">
        <f>N400</f>
        <v>582586.52300000004</v>
      </c>
      <c r="O429" s="147">
        <f>O400</f>
        <v>616168.20000000065</v>
      </c>
      <c r="P429" s="4"/>
    </row>
    <row r="430" spans="1:23" x14ac:dyDescent="0.2">
      <c r="A430" s="257" t="s">
        <v>56</v>
      </c>
      <c r="B430" s="261"/>
      <c r="C430" s="304"/>
      <c r="D430" s="75"/>
      <c r="E430" s="76"/>
      <c r="F430" s="76"/>
      <c r="G430" s="76"/>
      <c r="H430" s="76"/>
      <c r="I430" s="47"/>
      <c r="J430" s="146"/>
      <c r="K430" s="77"/>
      <c r="L430" s="77"/>
      <c r="M430" s="50"/>
      <c r="N430" s="57"/>
      <c r="O430" s="178"/>
      <c r="P430" s="7"/>
    </row>
    <row r="431" spans="1:23" x14ac:dyDescent="0.2">
      <c r="A431" s="262"/>
      <c r="B431" s="1"/>
      <c r="C431" s="305">
        <v>2001</v>
      </c>
      <c r="D431" s="263">
        <f>D23</f>
        <v>59</v>
      </c>
      <c r="E431" s="242">
        <f t="shared" ref="E431:L431" si="149">E23</f>
        <v>44</v>
      </c>
      <c r="F431" s="242">
        <f t="shared" si="149"/>
        <v>19</v>
      </c>
      <c r="G431" s="242">
        <f t="shared" si="149"/>
        <v>61</v>
      </c>
      <c r="H431" s="242">
        <f t="shared" si="149"/>
        <v>9</v>
      </c>
      <c r="I431" s="242">
        <f t="shared" si="149"/>
        <v>192</v>
      </c>
      <c r="J431" s="263">
        <f t="shared" si="149"/>
        <v>4408907</v>
      </c>
      <c r="K431" s="242">
        <f t="shared" si="149"/>
        <v>6543690</v>
      </c>
      <c r="L431" s="242">
        <f t="shared" si="149"/>
        <v>79676100</v>
      </c>
      <c r="M431" s="57"/>
      <c r="N431" s="178"/>
      <c r="O431" s="178"/>
      <c r="P431" s="7"/>
    </row>
    <row r="432" spans="1:23" ht="18.75" customHeight="1" x14ac:dyDescent="0.2">
      <c r="A432" s="306" t="s">
        <v>136</v>
      </c>
      <c r="B432" s="307"/>
      <c r="C432" s="307"/>
      <c r="D432" s="247"/>
      <c r="E432" s="247"/>
      <c r="F432" s="247"/>
      <c r="G432" s="6"/>
      <c r="H432" s="247"/>
      <c r="I432" s="247"/>
      <c r="J432" s="6"/>
      <c r="K432" s="6"/>
      <c r="L432" s="6"/>
      <c r="M432" s="6"/>
      <c r="N432" s="178">
        <f>N403</f>
        <v>5779</v>
      </c>
      <c r="O432" s="178">
        <f>O403</f>
        <v>4998</v>
      </c>
      <c r="P432" s="7"/>
    </row>
    <row r="433" spans="1:16" ht="13.5" thickBot="1" x14ac:dyDescent="0.25">
      <c r="A433" s="308" t="s">
        <v>34</v>
      </c>
      <c r="B433" s="298"/>
      <c r="C433" s="307"/>
      <c r="D433" s="249"/>
      <c r="E433" s="249"/>
      <c r="F433" s="249"/>
      <c r="G433" s="249"/>
      <c r="H433" s="249"/>
      <c r="I433" s="249"/>
      <c r="J433" s="249"/>
      <c r="K433" s="249"/>
      <c r="L433" s="248"/>
      <c r="M433" s="248"/>
      <c r="N433" s="309"/>
      <c r="O433" s="309"/>
      <c r="P433" s="8"/>
    </row>
    <row r="434" spans="1:16" ht="13.5" thickTop="1" x14ac:dyDescent="0.2">
      <c r="A434" s="310" t="s">
        <v>32</v>
      </c>
      <c r="B434" s="298"/>
      <c r="C434" s="307"/>
      <c r="D434" s="249"/>
      <c r="E434" s="249"/>
      <c r="F434" s="249"/>
      <c r="G434" s="249"/>
      <c r="H434" s="249"/>
      <c r="I434" s="249"/>
      <c r="J434" s="249"/>
      <c r="K434" s="249"/>
      <c r="L434" s="248"/>
      <c r="M434" s="248"/>
      <c r="N434" s="250" t="str">
        <f>N405</f>
        <v>(Oil)</v>
      </c>
      <c r="O434" s="250" t="str">
        <f>O405</f>
        <v>(Gas)</v>
      </c>
      <c r="P434" s="239"/>
    </row>
    <row r="435" spans="1:16" ht="18.75" customHeight="1" thickBot="1" x14ac:dyDescent="0.25">
      <c r="A435" s="311" t="s">
        <v>33</v>
      </c>
      <c r="B435" s="312"/>
      <c r="C435" s="313"/>
      <c r="D435" s="251"/>
      <c r="E435" s="251"/>
      <c r="F435" s="251"/>
      <c r="G435" s="251"/>
      <c r="H435" s="252"/>
      <c r="I435" s="252"/>
      <c r="J435" s="253"/>
      <c r="K435" s="253"/>
      <c r="L435" s="194" t="s">
        <v>31</v>
      </c>
      <c r="M435" s="194"/>
      <c r="N435" s="254">
        <f>N406</f>
        <v>588365.52300000004</v>
      </c>
      <c r="O435" s="254">
        <f>O406</f>
        <v>621166.20000000065</v>
      </c>
      <c r="P435" s="314"/>
    </row>
    <row r="580" spans="8:18" ht="15" x14ac:dyDescent="0.2">
      <c r="H580" s="197" t="s">
        <v>24</v>
      </c>
      <c r="I580" s="198"/>
      <c r="J580" s="199"/>
      <c r="K580" s="199"/>
      <c r="L580" s="199"/>
      <c r="M580" s="200"/>
    </row>
    <row r="581" spans="8:18" x14ac:dyDescent="0.2">
      <c r="H581" s="201"/>
      <c r="I581" s="202"/>
      <c r="J581" s="203" t="s">
        <v>47</v>
      </c>
      <c r="K581" s="203" t="s">
        <v>48</v>
      </c>
      <c r="L581" s="203" t="s">
        <v>49</v>
      </c>
      <c r="M581" s="204"/>
      <c r="N581" s="205"/>
    </row>
    <row r="582" spans="8:18" x14ac:dyDescent="0.2">
      <c r="H582" s="207">
        <v>42</v>
      </c>
      <c r="I582" s="208" t="s">
        <v>35</v>
      </c>
      <c r="J582" s="209">
        <f>J71</f>
        <v>99780</v>
      </c>
      <c r="K582" s="209">
        <f>K71</f>
        <v>10832</v>
      </c>
      <c r="L582" s="209">
        <f>L71</f>
        <v>1042502</v>
      </c>
      <c r="M582" s="210"/>
    </row>
    <row r="583" spans="8:18" x14ac:dyDescent="0.2">
      <c r="H583" s="207">
        <f t="shared" ref="H583:H593" si="150">H582+29</f>
        <v>71</v>
      </c>
      <c r="I583" s="208" t="s">
        <v>36</v>
      </c>
      <c r="J583" s="209">
        <f>J100</f>
        <v>96032</v>
      </c>
      <c r="K583" s="209">
        <f>K100</f>
        <v>10551</v>
      </c>
      <c r="L583" s="209">
        <f>L100</f>
        <v>980679</v>
      </c>
      <c r="M583" s="210"/>
    </row>
    <row r="584" spans="8:18" x14ac:dyDescent="0.2">
      <c r="H584" s="207">
        <f t="shared" si="150"/>
        <v>100</v>
      </c>
      <c r="I584" s="208" t="s">
        <v>37</v>
      </c>
      <c r="J584" s="209">
        <f>J129</f>
        <v>108379</v>
      </c>
      <c r="K584" s="209">
        <f>K129</f>
        <v>11828</v>
      </c>
      <c r="L584" s="209">
        <f>L129</f>
        <v>1139628</v>
      </c>
      <c r="M584" s="210"/>
    </row>
    <row r="585" spans="8:18" x14ac:dyDescent="0.2">
      <c r="H585" s="207">
        <f t="shared" si="150"/>
        <v>129</v>
      </c>
      <c r="I585" s="208" t="s">
        <v>38</v>
      </c>
      <c r="J585" s="209">
        <f>J158</f>
        <v>96552</v>
      </c>
      <c r="K585" s="209">
        <f>K158</f>
        <v>11028</v>
      </c>
      <c r="L585" s="209">
        <f>L158</f>
        <v>1084494</v>
      </c>
      <c r="M585" s="210"/>
    </row>
    <row r="586" spans="8:18" x14ac:dyDescent="0.2">
      <c r="H586" s="207">
        <f t="shared" si="150"/>
        <v>158</v>
      </c>
      <c r="I586" s="208" t="s">
        <v>39</v>
      </c>
      <c r="J586" s="209">
        <f>J187</f>
        <v>95684</v>
      </c>
      <c r="K586" s="209">
        <f>K187</f>
        <v>10499</v>
      </c>
      <c r="L586" s="209">
        <f>L187</f>
        <v>1042974</v>
      </c>
      <c r="M586" s="210"/>
    </row>
    <row r="587" spans="8:18" x14ac:dyDescent="0.2">
      <c r="H587" s="207">
        <f t="shared" si="150"/>
        <v>187</v>
      </c>
      <c r="I587" s="208" t="s">
        <v>40</v>
      </c>
      <c r="J587" s="209">
        <f>J216</f>
        <v>89411</v>
      </c>
      <c r="K587" s="209">
        <f>K216</f>
        <v>9737</v>
      </c>
      <c r="L587" s="209">
        <f>L216</f>
        <v>967394</v>
      </c>
      <c r="M587" s="210"/>
    </row>
    <row r="588" spans="8:18" x14ac:dyDescent="0.2">
      <c r="H588" s="207">
        <f t="shared" si="150"/>
        <v>216</v>
      </c>
      <c r="I588" s="208" t="s">
        <v>41</v>
      </c>
      <c r="J588" s="209">
        <f>J245</f>
        <v>96287</v>
      </c>
      <c r="K588" s="209">
        <f>K245</f>
        <v>10545</v>
      </c>
      <c r="L588" s="209">
        <f>L245</f>
        <v>1106295</v>
      </c>
      <c r="M588" s="210"/>
    </row>
    <row r="589" spans="8:18" x14ac:dyDescent="0.2">
      <c r="H589" s="207">
        <f t="shared" si="150"/>
        <v>245</v>
      </c>
      <c r="I589" s="208" t="s">
        <v>42</v>
      </c>
      <c r="J589" s="209">
        <f>J274</f>
        <v>96489</v>
      </c>
      <c r="K589" s="209">
        <f>K274</f>
        <v>10644</v>
      </c>
      <c r="L589" s="209">
        <f>L274</f>
        <v>1142283</v>
      </c>
      <c r="M589" s="210"/>
      <c r="R589" s="233"/>
    </row>
    <row r="590" spans="8:18" x14ac:dyDescent="0.2">
      <c r="H590" s="207">
        <f t="shared" si="150"/>
        <v>274</v>
      </c>
      <c r="I590" s="208" t="s">
        <v>43</v>
      </c>
      <c r="J590" s="209">
        <f>J303</f>
        <v>90612</v>
      </c>
      <c r="K590" s="209">
        <f>K303</f>
        <v>10106</v>
      </c>
      <c r="L590" s="209">
        <f>L303</f>
        <v>1071278</v>
      </c>
      <c r="M590" s="210"/>
    </row>
    <row r="591" spans="8:18" x14ac:dyDescent="0.2">
      <c r="H591" s="207">
        <f t="shared" si="150"/>
        <v>303</v>
      </c>
      <c r="I591" s="208" t="s">
        <v>44</v>
      </c>
      <c r="J591" s="209">
        <f>J332</f>
        <v>99356</v>
      </c>
      <c r="K591" s="209">
        <f>K332</f>
        <v>10908</v>
      </c>
      <c r="L591" s="209">
        <f>L332</f>
        <v>1235191</v>
      </c>
      <c r="M591" s="210"/>
    </row>
    <row r="592" spans="8:18" x14ac:dyDescent="0.2">
      <c r="H592" s="207">
        <f t="shared" si="150"/>
        <v>332</v>
      </c>
      <c r="I592" s="208" t="s">
        <v>45</v>
      </c>
      <c r="J592" s="209">
        <f>J361</f>
        <v>100610</v>
      </c>
      <c r="K592" s="209">
        <f>K361</f>
        <v>11024</v>
      </c>
      <c r="L592" s="209">
        <f>L361</f>
        <v>1209510</v>
      </c>
      <c r="M592" s="210"/>
    </row>
    <row r="593" spans="8:13" x14ac:dyDescent="0.2">
      <c r="H593" s="207">
        <f t="shared" si="150"/>
        <v>361</v>
      </c>
      <c r="I593" s="208" t="s">
        <v>46</v>
      </c>
      <c r="J593" s="209">
        <f>J390</f>
        <v>101325</v>
      </c>
      <c r="K593" s="209">
        <f>K390</f>
        <v>11053</v>
      </c>
      <c r="L593" s="209">
        <f>L390</f>
        <v>1203738</v>
      </c>
      <c r="M593" s="210"/>
    </row>
    <row r="594" spans="8:13" x14ac:dyDescent="0.2">
      <c r="H594" s="212"/>
      <c r="I594" s="213"/>
      <c r="J594" s="214"/>
      <c r="K594" s="214"/>
      <c r="L594" s="214"/>
      <c r="M594" s="215"/>
    </row>
    <row r="596" spans="8:13" ht="15" x14ac:dyDescent="0.2">
      <c r="H596" s="197" t="s">
        <v>50</v>
      </c>
      <c r="I596" s="198"/>
      <c r="J596" s="199"/>
      <c r="K596" s="199"/>
      <c r="L596" s="199"/>
      <c r="M596" s="200"/>
    </row>
    <row r="597" spans="8:13" x14ac:dyDescent="0.2">
      <c r="H597" s="201"/>
      <c r="I597" s="202"/>
      <c r="J597" s="203" t="s">
        <v>47</v>
      </c>
      <c r="K597" s="203" t="s">
        <v>48</v>
      </c>
      <c r="L597" s="203" t="s">
        <v>49</v>
      </c>
      <c r="M597" s="216"/>
    </row>
    <row r="598" spans="8:13" x14ac:dyDescent="0.2">
      <c r="H598" s="207">
        <v>49</v>
      </c>
      <c r="I598" s="208" t="s">
        <v>35</v>
      </c>
      <c r="J598" s="209">
        <f>J78</f>
        <v>236957</v>
      </c>
      <c r="K598" s="209">
        <f>K78</f>
        <v>377153</v>
      </c>
      <c r="L598" s="209">
        <f>L78</f>
        <v>5118543</v>
      </c>
      <c r="M598" s="210"/>
    </row>
    <row r="599" spans="8:13" x14ac:dyDescent="0.2">
      <c r="H599" s="207">
        <f t="shared" ref="H599:H609" si="151">H598+29</f>
        <v>78</v>
      </c>
      <c r="I599" s="208" t="s">
        <v>36</v>
      </c>
      <c r="J599" s="209">
        <f>J107</f>
        <v>222029</v>
      </c>
      <c r="K599" s="209">
        <f>K107</f>
        <v>279829</v>
      </c>
      <c r="L599" s="209">
        <f>L107</f>
        <v>4357264</v>
      </c>
      <c r="M599" s="210"/>
    </row>
    <row r="600" spans="8:13" x14ac:dyDescent="0.2">
      <c r="H600" s="207">
        <f t="shared" si="151"/>
        <v>107</v>
      </c>
      <c r="I600" s="208" t="s">
        <v>37</v>
      </c>
      <c r="J600" s="209">
        <f>J136</f>
        <v>243580</v>
      </c>
      <c r="K600" s="209">
        <f>K136</f>
        <v>426302</v>
      </c>
      <c r="L600" s="209">
        <f>L136</f>
        <v>4838750</v>
      </c>
      <c r="M600" s="210"/>
    </row>
    <row r="601" spans="8:13" x14ac:dyDescent="0.2">
      <c r="H601" s="207">
        <f t="shared" si="151"/>
        <v>136</v>
      </c>
      <c r="I601" s="208" t="s">
        <v>38</v>
      </c>
      <c r="J601" s="209">
        <f>J165</f>
        <v>184428</v>
      </c>
      <c r="K601" s="209">
        <f>K165</f>
        <v>319867</v>
      </c>
      <c r="L601" s="209">
        <f>L165</f>
        <v>4682171</v>
      </c>
      <c r="M601" s="210"/>
    </row>
    <row r="602" spans="8:13" x14ac:dyDescent="0.2">
      <c r="H602" s="207">
        <f t="shared" si="151"/>
        <v>165</v>
      </c>
      <c r="I602" s="208" t="s">
        <v>39</v>
      </c>
      <c r="J602" s="209">
        <f>J194</f>
        <v>208980</v>
      </c>
      <c r="K602" s="209">
        <f>K194</f>
        <v>325360</v>
      </c>
      <c r="L602" s="209">
        <f>L194</f>
        <v>5255193</v>
      </c>
      <c r="M602" s="210"/>
    </row>
    <row r="603" spans="8:13" x14ac:dyDescent="0.2">
      <c r="H603" s="207">
        <f t="shared" si="151"/>
        <v>194</v>
      </c>
      <c r="I603" s="208" t="s">
        <v>40</v>
      </c>
      <c r="J603" s="209">
        <f>J223</f>
        <v>207808</v>
      </c>
      <c r="K603" s="209">
        <f>K223</f>
        <v>309862</v>
      </c>
      <c r="L603" s="209">
        <f>L223</f>
        <v>5022963</v>
      </c>
      <c r="M603" s="210"/>
    </row>
    <row r="604" spans="8:13" x14ac:dyDescent="0.2">
      <c r="H604" s="207">
        <f t="shared" si="151"/>
        <v>223</v>
      </c>
      <c r="I604" s="208" t="s">
        <v>41</v>
      </c>
      <c r="J604" s="209">
        <f>J252</f>
        <v>188873</v>
      </c>
      <c r="K604" s="209">
        <f>K252</f>
        <v>275328</v>
      </c>
      <c r="L604" s="209">
        <f>L252</f>
        <v>4837679</v>
      </c>
      <c r="M604" s="210"/>
    </row>
    <row r="605" spans="8:13" x14ac:dyDescent="0.2">
      <c r="H605" s="207">
        <f t="shared" si="151"/>
        <v>252</v>
      </c>
      <c r="I605" s="208" t="s">
        <v>42</v>
      </c>
      <c r="J605" s="209">
        <f>J281</f>
        <v>208847</v>
      </c>
      <c r="K605" s="209">
        <f>K281</f>
        <v>265780</v>
      </c>
      <c r="L605" s="209">
        <f>L281</f>
        <v>4874294</v>
      </c>
      <c r="M605" s="210"/>
    </row>
    <row r="606" spans="8:13" x14ac:dyDescent="0.2">
      <c r="H606" s="207">
        <f t="shared" si="151"/>
        <v>281</v>
      </c>
      <c r="I606" s="208" t="s">
        <v>43</v>
      </c>
      <c r="J606" s="209">
        <f>J310</f>
        <v>198827</v>
      </c>
      <c r="K606" s="209">
        <f>K310</f>
        <v>274980</v>
      </c>
      <c r="L606" s="209">
        <f>L310</f>
        <v>3253346</v>
      </c>
      <c r="M606" s="210"/>
    </row>
    <row r="607" spans="8:13" x14ac:dyDescent="0.2">
      <c r="H607" s="207">
        <f t="shared" si="151"/>
        <v>310</v>
      </c>
      <c r="I607" s="208" t="s">
        <v>44</v>
      </c>
      <c r="J607" s="209">
        <f>J339</f>
        <v>198004</v>
      </c>
      <c r="K607" s="209">
        <f>K339</f>
        <v>263342</v>
      </c>
      <c r="L607" s="209">
        <f>L339</f>
        <v>3331880</v>
      </c>
      <c r="M607" s="210"/>
    </row>
    <row r="608" spans="8:13" x14ac:dyDescent="0.2">
      <c r="H608" s="207">
        <f t="shared" si="151"/>
        <v>339</v>
      </c>
      <c r="I608" s="208" t="s">
        <v>45</v>
      </c>
      <c r="J608" s="209">
        <f>J368</f>
        <v>167175</v>
      </c>
      <c r="K608" s="209">
        <f>K368</f>
        <v>231056</v>
      </c>
      <c r="L608" s="209">
        <f>L368</f>
        <v>3088825</v>
      </c>
      <c r="M608" s="210"/>
    </row>
    <row r="609" spans="8:13" x14ac:dyDescent="0.2">
      <c r="H609" s="207">
        <f t="shared" si="151"/>
        <v>368</v>
      </c>
      <c r="I609" s="208" t="s">
        <v>46</v>
      </c>
      <c r="J609" s="209">
        <f>J397</f>
        <v>197972</v>
      </c>
      <c r="K609" s="209">
        <f>K397</f>
        <v>297297</v>
      </c>
      <c r="L609" s="209">
        <f>L397</f>
        <v>3190720</v>
      </c>
      <c r="M609" s="210"/>
    </row>
    <row r="610" spans="8:13" x14ac:dyDescent="0.2">
      <c r="H610" s="212"/>
      <c r="I610" s="213"/>
      <c r="J610" s="214"/>
      <c r="K610" s="214"/>
      <c r="L610" s="214"/>
      <c r="M610" s="215"/>
    </row>
    <row r="612" spans="8:13" ht="15" x14ac:dyDescent="0.2">
      <c r="H612" s="197" t="s">
        <v>51</v>
      </c>
      <c r="I612" s="198"/>
      <c r="J612" s="199"/>
      <c r="K612" s="199"/>
      <c r="L612" s="199"/>
      <c r="M612" s="217"/>
    </row>
    <row r="613" spans="8:13" x14ac:dyDescent="0.2">
      <c r="H613" s="201"/>
      <c r="I613" s="202"/>
      <c r="J613" s="203" t="s">
        <v>47</v>
      </c>
      <c r="K613" s="203" t="s">
        <v>48</v>
      </c>
      <c r="L613" s="203" t="s">
        <v>49</v>
      </c>
      <c r="M613" s="210"/>
    </row>
    <row r="614" spans="8:13" x14ac:dyDescent="0.2">
      <c r="H614" s="207">
        <v>52</v>
      </c>
      <c r="I614" s="208" t="s">
        <v>35</v>
      </c>
      <c r="J614" s="209">
        <f>J81</f>
        <v>336737</v>
      </c>
      <c r="K614" s="209">
        <f>K81</f>
        <v>387985</v>
      </c>
      <c r="L614" s="209">
        <f>L81</f>
        <v>6161045</v>
      </c>
      <c r="M614" s="210"/>
    </row>
    <row r="615" spans="8:13" x14ac:dyDescent="0.2">
      <c r="H615" s="207">
        <f t="shared" ref="H615:H625" si="152">H614+29</f>
        <v>81</v>
      </c>
      <c r="I615" s="208" t="s">
        <v>36</v>
      </c>
      <c r="J615" s="209">
        <f>J110</f>
        <v>318061</v>
      </c>
      <c r="K615" s="209">
        <f>K110</f>
        <v>290380</v>
      </c>
      <c r="L615" s="209">
        <f>L110</f>
        <v>5337943</v>
      </c>
      <c r="M615" s="210"/>
    </row>
    <row r="616" spans="8:13" x14ac:dyDescent="0.2">
      <c r="H616" s="207">
        <f t="shared" si="152"/>
        <v>110</v>
      </c>
      <c r="I616" s="208" t="s">
        <v>37</v>
      </c>
      <c r="J616" s="209">
        <f>J139</f>
        <v>351959</v>
      </c>
      <c r="K616" s="209">
        <f>K139</f>
        <v>438130</v>
      </c>
      <c r="L616" s="209">
        <f>L139</f>
        <v>5978378</v>
      </c>
      <c r="M616" s="210"/>
    </row>
    <row r="617" spans="8:13" x14ac:dyDescent="0.2">
      <c r="H617" s="207">
        <f t="shared" si="152"/>
        <v>139</v>
      </c>
      <c r="I617" s="208" t="s">
        <v>38</v>
      </c>
      <c r="J617" s="209">
        <f>J168</f>
        <v>280980</v>
      </c>
      <c r="K617" s="209">
        <f>K168</f>
        <v>330895</v>
      </c>
      <c r="L617" s="209">
        <f>L168</f>
        <v>5766665</v>
      </c>
      <c r="M617" s="210"/>
    </row>
    <row r="618" spans="8:13" x14ac:dyDescent="0.2">
      <c r="H618" s="207">
        <f t="shared" si="152"/>
        <v>168</v>
      </c>
      <c r="I618" s="208" t="s">
        <v>39</v>
      </c>
      <c r="J618" s="209">
        <f>J197</f>
        <v>304664</v>
      </c>
      <c r="K618" s="209">
        <f>K197</f>
        <v>335859</v>
      </c>
      <c r="L618" s="209">
        <f>L197</f>
        <v>6298167</v>
      </c>
      <c r="M618" s="210"/>
    </row>
    <row r="619" spans="8:13" x14ac:dyDescent="0.2">
      <c r="H619" s="207">
        <f t="shared" si="152"/>
        <v>197</v>
      </c>
      <c r="I619" s="208" t="s">
        <v>40</v>
      </c>
      <c r="J619" s="209">
        <f>J226</f>
        <v>297219</v>
      </c>
      <c r="K619" s="209">
        <f>K226</f>
        <v>319599</v>
      </c>
      <c r="L619" s="209">
        <f>L226</f>
        <v>5990357</v>
      </c>
      <c r="M619" s="210"/>
    </row>
    <row r="620" spans="8:13" x14ac:dyDescent="0.2">
      <c r="H620" s="207">
        <f t="shared" si="152"/>
        <v>226</v>
      </c>
      <c r="I620" s="208" t="s">
        <v>41</v>
      </c>
      <c r="J620" s="209">
        <f>J255</f>
        <v>285160</v>
      </c>
      <c r="K620" s="209">
        <f>K255</f>
        <v>285873</v>
      </c>
      <c r="L620" s="209">
        <f>L255</f>
        <v>5943974</v>
      </c>
      <c r="M620" s="210"/>
    </row>
    <row r="621" spans="8:13" x14ac:dyDescent="0.2">
      <c r="H621" s="207">
        <f t="shared" si="152"/>
        <v>255</v>
      </c>
      <c r="I621" s="208" t="s">
        <v>42</v>
      </c>
      <c r="J621" s="209">
        <f>J284</f>
        <v>305336</v>
      </c>
      <c r="K621" s="209">
        <f>K284</f>
        <v>276424</v>
      </c>
      <c r="L621" s="209">
        <f>L284</f>
        <v>6016577</v>
      </c>
      <c r="M621" s="210"/>
    </row>
    <row r="622" spans="8:13" x14ac:dyDescent="0.2">
      <c r="H622" s="207">
        <f t="shared" si="152"/>
        <v>284</v>
      </c>
      <c r="I622" s="208" t="s">
        <v>43</v>
      </c>
      <c r="J622" s="209">
        <f>J313</f>
        <v>289439</v>
      </c>
      <c r="K622" s="209">
        <f>K313</f>
        <v>285086</v>
      </c>
      <c r="L622" s="209">
        <f>L313</f>
        <v>4324624</v>
      </c>
      <c r="M622" s="210"/>
    </row>
    <row r="623" spans="8:13" x14ac:dyDescent="0.2">
      <c r="H623" s="207">
        <f t="shared" si="152"/>
        <v>313</v>
      </c>
      <c r="I623" s="208" t="s">
        <v>44</v>
      </c>
      <c r="J623" s="209">
        <f>J342</f>
        <v>297360</v>
      </c>
      <c r="K623" s="209">
        <f>K342</f>
        <v>274250</v>
      </c>
      <c r="L623" s="209">
        <f>L342</f>
        <v>4567071</v>
      </c>
      <c r="M623" s="210"/>
    </row>
    <row r="624" spans="8:13" x14ac:dyDescent="0.2">
      <c r="H624" s="207">
        <f t="shared" si="152"/>
        <v>342</v>
      </c>
      <c r="I624" s="208" t="s">
        <v>45</v>
      </c>
      <c r="J624" s="209">
        <f>J371</f>
        <v>267785</v>
      </c>
      <c r="K624" s="209">
        <f>K371</f>
        <v>242080</v>
      </c>
      <c r="L624" s="209">
        <f>L371</f>
        <v>4298335</v>
      </c>
      <c r="M624" s="210"/>
    </row>
    <row r="625" spans="8:13" x14ac:dyDescent="0.2">
      <c r="H625" s="207">
        <f t="shared" si="152"/>
        <v>371</v>
      </c>
      <c r="I625" s="208" t="s">
        <v>46</v>
      </c>
      <c r="J625" s="209">
        <f>J400</f>
        <v>299297</v>
      </c>
      <c r="K625" s="209">
        <f>K400</f>
        <v>308350</v>
      </c>
      <c r="L625" s="209">
        <f>L400</f>
        <v>4394458</v>
      </c>
      <c r="M625" s="210"/>
    </row>
    <row r="626" spans="8:13" x14ac:dyDescent="0.2">
      <c r="H626" s="212"/>
      <c r="I626" s="218"/>
      <c r="J626" s="218"/>
      <c r="K626" s="218"/>
      <c r="L626" s="218"/>
      <c r="M626" s="215"/>
    </row>
  </sheetData>
  <mergeCells count="1">
    <mergeCell ref="A407:C407"/>
  </mergeCells>
  <phoneticPr fontId="0" type="noConversion"/>
  <printOptions horizontalCentered="1"/>
  <pageMargins left="0.18" right="0.16" top="2.1800000000000002" bottom="0.54" header="0.73" footer="0.36"/>
  <pageSetup scale="67" orientation="landscape" verticalDpi="300" r:id="rId1"/>
  <headerFooter alignWithMargins="0">
    <oddHeader>&amp;L&amp;"Times New Roman,Regular"&amp;20Oil and Gas Section&amp;10
&amp;14(850) 245-3117&amp;C&amp;"Times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7" manualBreakCount="17">
    <brk id="29" max="15" man="1"/>
    <brk id="58" max="15" man="1"/>
    <brk id="87" max="15" man="1"/>
    <brk id="116" max="15" man="1"/>
    <brk id="145" max="15" man="1"/>
    <brk id="174" max="15" man="1"/>
    <brk id="203" max="15" man="1"/>
    <brk id="232" max="15" man="1"/>
    <brk id="261" max="15" man="1"/>
    <brk id="290" max="15" man="1"/>
    <brk id="319" max="15" man="1"/>
    <brk id="348" max="15" man="1"/>
    <brk id="377" max="15" man="1"/>
    <brk id="406" max="15" man="1"/>
    <brk id="438" max="15" man="1"/>
    <brk id="476" max="15" man="1"/>
    <brk id="520" max="15" man="1"/>
  </rowBreaks>
  <ignoredErrors>
    <ignoredError sqref="O34:O42 D46:H54 I16:I21 D15 J25 E15:H15 M23:O24 J16:J21 M22:O22 M25:O25 C22 C25 C15 M15:O15 K23:L24 E23:H24 I25 N21 J23:J24 I22 I23:I24 K25:L25 K22:L22 D25 E25:H25 E22:H22 D22 J22 K16:L21 I15:L15 C16:C21 E16:H21 D16:D21 M16:M21 O16:O21 N16:N19 D24 J33:L33 D33 M42:M54 I34:I41 M34:M41 I46:I54 J46:L54 C24 M33 I33 N33:O33 E33:H33 O46:O49 N52 O52 N34:N42 N46:N49 J34:L44 I42:I44 D34:H44 D4:I14 K4:O14 J5:J14" unlockedFormula="1"/>
    <ignoredError sqref="C427 C422:C425 C430" evalError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EE4FF-294E-4B7E-8393-DF0C46F3C3A0}">
  <sheetPr>
    <tabColor theme="0"/>
  </sheetPr>
  <dimension ref="A1:U626"/>
  <sheetViews>
    <sheetView showGridLines="0" topLeftCell="A438" zoomScaleNormal="100" workbookViewId="0">
      <selection activeCell="R458" sqref="R458"/>
    </sheetView>
  </sheetViews>
  <sheetFormatPr defaultRowHeight="12.75" x14ac:dyDescent="0.2"/>
  <cols>
    <col min="1" max="2" width="9.140625" style="25"/>
    <col min="3" max="3" width="15.140625" style="25" bestFit="1" customWidth="1"/>
    <col min="4" max="9" width="9.28515625" style="25" bestFit="1" customWidth="1"/>
    <col min="10" max="10" width="11" style="25" bestFit="1" customWidth="1"/>
    <col min="11" max="11" width="11.5703125" style="25" bestFit="1" customWidth="1"/>
    <col min="12" max="12" width="12.285156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6384" width="9.140625" style="25"/>
  </cols>
  <sheetData>
    <row r="1" spans="1:16" ht="18.75" x14ac:dyDescent="0.3">
      <c r="A1" s="328" t="s">
        <v>54</v>
      </c>
      <c r="B1" s="328"/>
      <c r="C1" s="328"/>
      <c r="D1" s="351" t="s">
        <v>0</v>
      </c>
      <c r="E1" s="352"/>
      <c r="F1" s="352"/>
      <c r="G1" s="352"/>
      <c r="H1" s="352"/>
      <c r="I1" s="352"/>
      <c r="J1" s="353" t="s">
        <v>1</v>
      </c>
      <c r="K1" s="352"/>
      <c r="L1" s="352"/>
      <c r="M1" s="352"/>
      <c r="N1" s="353" t="s">
        <v>2</v>
      </c>
      <c r="O1" s="352"/>
      <c r="P1" s="354"/>
    </row>
    <row r="2" spans="1:16" x14ac:dyDescent="0.2">
      <c r="A2" s="329" t="s">
        <v>3</v>
      </c>
      <c r="B2" s="330"/>
      <c r="C2" s="331"/>
      <c r="D2" s="355" t="s">
        <v>4</v>
      </c>
      <c r="E2" s="356" t="s">
        <v>5</v>
      </c>
      <c r="F2" s="356" t="s">
        <v>6</v>
      </c>
      <c r="G2" s="356" t="s">
        <v>7</v>
      </c>
      <c r="H2" s="357" t="s">
        <v>8</v>
      </c>
      <c r="I2" s="357" t="s">
        <v>12</v>
      </c>
      <c r="J2" s="358" t="s">
        <v>9</v>
      </c>
      <c r="K2" s="357" t="s">
        <v>11</v>
      </c>
      <c r="L2" s="357" t="s">
        <v>10</v>
      </c>
      <c r="M2" s="357"/>
      <c r="N2" s="358" t="s">
        <v>9</v>
      </c>
      <c r="O2" s="357" t="s">
        <v>11</v>
      </c>
      <c r="P2" s="359"/>
    </row>
    <row r="3" spans="1:16" x14ac:dyDescent="0.2">
      <c r="A3" s="332" t="s">
        <v>121</v>
      </c>
      <c r="B3" s="330"/>
      <c r="C3" s="331"/>
      <c r="D3" s="360" t="s">
        <v>13</v>
      </c>
      <c r="E3" s="361" t="s">
        <v>14</v>
      </c>
      <c r="F3" s="361" t="s">
        <v>15</v>
      </c>
      <c r="G3" s="361" t="s">
        <v>16</v>
      </c>
      <c r="H3" s="361" t="s">
        <v>17</v>
      </c>
      <c r="I3" s="361" t="s">
        <v>20</v>
      </c>
      <c r="J3" s="362" t="s">
        <v>18</v>
      </c>
      <c r="K3" s="363" t="s">
        <v>19</v>
      </c>
      <c r="L3" s="363" t="s">
        <v>18</v>
      </c>
      <c r="M3" s="363"/>
      <c r="N3" s="362" t="s">
        <v>21</v>
      </c>
      <c r="O3" s="363" t="s">
        <v>22</v>
      </c>
      <c r="P3" s="364"/>
    </row>
    <row r="4" spans="1:16" x14ac:dyDescent="0.2">
      <c r="A4" s="333" t="s">
        <v>137</v>
      </c>
      <c r="B4" s="334"/>
      <c r="C4" s="335"/>
      <c r="D4" s="45">
        <f>'2000'!D410</f>
        <v>0</v>
      </c>
      <c r="E4" s="46">
        <f>'2000'!E410</f>
        <v>0</v>
      </c>
      <c r="F4" s="46">
        <f>'2000'!F410</f>
        <v>1</v>
      </c>
      <c r="G4" s="46">
        <f>'2000'!G410</f>
        <v>1</v>
      </c>
      <c r="H4" s="46">
        <f>'2000'!H410</f>
        <v>0</v>
      </c>
      <c r="I4" s="145">
        <f t="shared" ref="I4:I12" si="0">SUM(D4:H4)</f>
        <v>2</v>
      </c>
      <c r="J4" s="48">
        <f>'2000'!J410</f>
        <v>0</v>
      </c>
      <c r="K4" s="48">
        <f>'2000'!K410</f>
        <v>0</v>
      </c>
      <c r="L4" s="48">
        <f>'2000'!L410</f>
        <v>0</v>
      </c>
      <c r="M4" s="49"/>
      <c r="N4" s="50">
        <f>'2000'!N410</f>
        <v>18450</v>
      </c>
      <c r="O4" s="50">
        <f>'2000'!O410</f>
        <v>1825</v>
      </c>
      <c r="P4" s="2"/>
    </row>
    <row r="5" spans="1:16" x14ac:dyDescent="0.2">
      <c r="A5" s="333" t="s">
        <v>138</v>
      </c>
      <c r="B5" s="334"/>
      <c r="C5" s="336"/>
      <c r="D5" s="45">
        <f>'2000'!D411</f>
        <v>0</v>
      </c>
      <c r="E5" s="46">
        <f>'2000'!E411</f>
        <v>0</v>
      </c>
      <c r="F5" s="46">
        <f>'2000'!F411</f>
        <v>0</v>
      </c>
      <c r="G5" s="46">
        <f>'2000'!G411</f>
        <v>1</v>
      </c>
      <c r="H5" s="46">
        <f>'2000'!H411</f>
        <v>0</v>
      </c>
      <c r="I5" s="47">
        <f t="shared" si="0"/>
        <v>1</v>
      </c>
      <c r="J5" s="48">
        <f>'2000'!J411</f>
        <v>0</v>
      </c>
      <c r="K5" s="48">
        <f>'2000'!K411</f>
        <v>0</v>
      </c>
      <c r="L5" s="48">
        <f>'2000'!L411</f>
        <v>0</v>
      </c>
      <c r="M5" s="52"/>
      <c r="N5" s="50">
        <f>'2000'!N411</f>
        <v>11598</v>
      </c>
      <c r="O5" s="50">
        <f>'2000'!O411</f>
        <v>982</v>
      </c>
      <c r="P5" s="3"/>
    </row>
    <row r="6" spans="1:16" x14ac:dyDescent="0.2">
      <c r="A6" s="333" t="s">
        <v>139</v>
      </c>
      <c r="B6" s="334"/>
      <c r="C6" s="335"/>
      <c r="D6" s="45">
        <f>'2000'!D412</f>
        <v>3</v>
      </c>
      <c r="E6" s="46">
        <f>'2000'!E412</f>
        <v>0</v>
      </c>
      <c r="F6" s="46">
        <f>'2000'!F412</f>
        <v>2</v>
      </c>
      <c r="G6" s="46">
        <f>'2000'!G412</f>
        <v>4</v>
      </c>
      <c r="H6" s="46">
        <f>'2000'!H412</f>
        <v>9</v>
      </c>
      <c r="I6" s="47">
        <f t="shared" si="0"/>
        <v>18</v>
      </c>
      <c r="J6" s="48">
        <f>'2000'!J412</f>
        <v>269603</v>
      </c>
      <c r="K6" s="48">
        <f>'2000'!K412</f>
        <v>24243</v>
      </c>
      <c r="L6" s="48">
        <f>'2000'!L412</f>
        <v>3856912</v>
      </c>
      <c r="M6" s="52"/>
      <c r="N6" s="50">
        <f>'2000'!N412</f>
        <v>45178.60300000001</v>
      </c>
      <c r="O6" s="50">
        <f>'2000'!O412</f>
        <v>3573.2430000000004</v>
      </c>
      <c r="P6" s="3"/>
    </row>
    <row r="7" spans="1:16" x14ac:dyDescent="0.2">
      <c r="A7" s="333" t="s">
        <v>140</v>
      </c>
      <c r="B7" s="334"/>
      <c r="C7" s="335"/>
      <c r="D7" s="45" t="str">
        <f>'2000'!D413</f>
        <v>Testing…Data not yet compiled….</v>
      </c>
      <c r="E7" s="46"/>
      <c r="F7" s="46"/>
      <c r="G7" s="46"/>
      <c r="H7" s="46"/>
      <c r="I7" s="47">
        <f t="shared" si="0"/>
        <v>0</v>
      </c>
      <c r="J7" s="48">
        <f>'2000'!J413</f>
        <v>501</v>
      </c>
      <c r="K7" s="48">
        <f>'2000'!K413</f>
        <v>0</v>
      </c>
      <c r="L7" s="48">
        <f>'2000'!L413</f>
        <v>0</v>
      </c>
      <c r="M7" s="52"/>
      <c r="N7" s="50">
        <f>'2000'!N413</f>
        <v>283.50100000000003</v>
      </c>
      <c r="O7" s="50">
        <f>'2000'!O413</f>
        <v>0</v>
      </c>
      <c r="P7" s="3"/>
    </row>
    <row r="8" spans="1:16" x14ac:dyDescent="0.2">
      <c r="A8" s="333" t="s">
        <v>141</v>
      </c>
      <c r="B8" s="334"/>
      <c r="C8" s="335"/>
      <c r="D8" s="45">
        <f>'2000'!D414</f>
        <v>3</v>
      </c>
      <c r="E8" s="46">
        <f>'2000'!E414</f>
        <v>0</v>
      </c>
      <c r="F8" s="46">
        <f>'2000'!F414</f>
        <v>2</v>
      </c>
      <c r="G8" s="46">
        <f>'2000'!G414</f>
        <v>8</v>
      </c>
      <c r="H8" s="46">
        <f>'2000'!H414</f>
        <v>2</v>
      </c>
      <c r="I8" s="47">
        <f t="shared" si="0"/>
        <v>15</v>
      </c>
      <c r="J8" s="48">
        <f>'2000'!J414</f>
        <v>85180</v>
      </c>
      <c r="K8" s="48">
        <f>'2000'!K414</f>
        <v>8290</v>
      </c>
      <c r="L8" s="48">
        <f>'2000'!L414</f>
        <v>1575575</v>
      </c>
      <c r="M8" s="52"/>
      <c r="N8" s="50">
        <f>'2000'!N414</f>
        <v>11856.179999999998</v>
      </c>
      <c r="O8" s="50">
        <f>'2000'!O414</f>
        <v>993.28999999999985</v>
      </c>
      <c r="P8" s="3"/>
    </row>
    <row r="9" spans="1:16" x14ac:dyDescent="0.2">
      <c r="A9" s="333" t="s">
        <v>142</v>
      </c>
      <c r="B9" s="334"/>
      <c r="C9" s="335"/>
      <c r="D9" s="45">
        <f>'2000'!D415</f>
        <v>1</v>
      </c>
      <c r="E9" s="46">
        <f>'2000'!E415</f>
        <v>0</v>
      </c>
      <c r="F9" s="46">
        <f>'2000'!F415</f>
        <v>1</v>
      </c>
      <c r="G9" s="46">
        <f>'2000'!G415</f>
        <v>0</v>
      </c>
      <c r="H9" s="46">
        <f>'2000'!H415</f>
        <v>0</v>
      </c>
      <c r="I9" s="47">
        <f t="shared" si="0"/>
        <v>2</v>
      </c>
      <c r="J9" s="48">
        <f>'2000'!J415</f>
        <v>41352</v>
      </c>
      <c r="K9" s="48">
        <f>'2000'!K415</f>
        <v>5046</v>
      </c>
      <c r="L9" s="48">
        <f>'2000'!L415</f>
        <v>973140</v>
      </c>
      <c r="M9" s="52"/>
      <c r="N9" s="50">
        <f>'2000'!N415</f>
        <v>5702.3520000000008</v>
      </c>
      <c r="O9" s="50">
        <f>'2000'!O415</f>
        <v>588.04599999999994</v>
      </c>
      <c r="P9" s="3"/>
    </row>
    <row r="10" spans="1:16" x14ac:dyDescent="0.2">
      <c r="A10" s="333" t="s">
        <v>143</v>
      </c>
      <c r="B10" s="334"/>
      <c r="C10" s="335"/>
      <c r="D10" s="45">
        <f>'2000'!D416</f>
        <v>0</v>
      </c>
      <c r="E10" s="46">
        <f>'2000'!E416</f>
        <v>0</v>
      </c>
      <c r="F10" s="46">
        <f>'2000'!F416</f>
        <v>1</v>
      </c>
      <c r="G10" s="46">
        <f>'2000'!G416</f>
        <v>1</v>
      </c>
      <c r="H10" s="46">
        <f>'2000'!H416</f>
        <v>0</v>
      </c>
      <c r="I10" s="47">
        <f t="shared" si="0"/>
        <v>2</v>
      </c>
      <c r="J10" s="48">
        <f>'2000'!J416</f>
        <v>100</v>
      </c>
      <c r="K10" s="48">
        <f>'2000'!K416</f>
        <v>0</v>
      </c>
      <c r="L10" s="48">
        <f>'2000'!L416</f>
        <v>0</v>
      </c>
      <c r="M10" s="52"/>
      <c r="N10" s="50">
        <f>'2000'!N416</f>
        <v>1518.1</v>
      </c>
      <c r="O10" s="50">
        <f>'2000'!O416</f>
        <v>10</v>
      </c>
      <c r="P10" s="3"/>
    </row>
    <row r="11" spans="1:16" x14ac:dyDescent="0.2">
      <c r="A11" s="333" t="s">
        <v>144</v>
      </c>
      <c r="B11" s="334"/>
      <c r="C11" s="335"/>
      <c r="D11" s="45">
        <f>'2000'!D417</f>
        <v>6</v>
      </c>
      <c r="E11" s="46">
        <f>'2000'!E417</f>
        <v>0</v>
      </c>
      <c r="F11" s="46">
        <f>'2000'!F417</f>
        <v>1</v>
      </c>
      <c r="G11" s="46">
        <f>'2000'!G417</f>
        <v>0</v>
      </c>
      <c r="H11" s="46">
        <f>'2000'!H417</f>
        <v>6</v>
      </c>
      <c r="I11" s="47">
        <f t="shared" si="0"/>
        <v>13</v>
      </c>
      <c r="J11" s="48">
        <f>'2000'!J417</f>
        <v>597853</v>
      </c>
      <c r="K11" s="48">
        <f>'2000'!K417</f>
        <v>75610</v>
      </c>
      <c r="L11" s="48">
        <f>'2000'!L417</f>
        <v>4139000</v>
      </c>
      <c r="M11" s="52"/>
      <c r="N11" s="50">
        <f>'2000'!N417</f>
        <v>14393.852999999999</v>
      </c>
      <c r="O11" s="50">
        <f>'2000'!O417</f>
        <v>1732.61</v>
      </c>
      <c r="P11" s="3"/>
    </row>
    <row r="12" spans="1:16" x14ac:dyDescent="0.2">
      <c r="A12" s="333" t="s">
        <v>145</v>
      </c>
      <c r="B12" s="334"/>
      <c r="C12" s="337"/>
      <c r="D12" s="45">
        <f>'2000'!D418</f>
        <v>3</v>
      </c>
      <c r="E12" s="46">
        <f>'2000'!E418</f>
        <v>0</v>
      </c>
      <c r="F12" s="46">
        <f>'2000'!F418</f>
        <v>0</v>
      </c>
      <c r="G12" s="46">
        <f>'2000'!G418</f>
        <v>1</v>
      </c>
      <c r="H12" s="46">
        <f>'2000'!H418</f>
        <v>0</v>
      </c>
      <c r="I12" s="55">
        <f t="shared" si="0"/>
        <v>4</v>
      </c>
      <c r="J12" s="48">
        <f>'2000'!J418</f>
        <v>50874</v>
      </c>
      <c r="K12" s="56">
        <f>'2000'!K418</f>
        <v>0</v>
      </c>
      <c r="L12" s="56">
        <f>'2000'!L418</f>
        <v>80678</v>
      </c>
      <c r="M12" s="57"/>
      <c r="N12" s="220">
        <f>'2000'!N418</f>
        <v>1157.8740000000003</v>
      </c>
      <c r="O12" s="50">
        <f>'2000'!O418</f>
        <v>0</v>
      </c>
      <c r="P12" s="4"/>
    </row>
    <row r="13" spans="1:16" x14ac:dyDescent="0.2">
      <c r="A13" s="338"/>
      <c r="B13" s="334"/>
      <c r="C13" s="339" t="s">
        <v>24</v>
      </c>
      <c r="D13" s="365">
        <f t="shared" ref="D13:L13" si="1">SUM(D4:D12)</f>
        <v>16</v>
      </c>
      <c r="E13" s="366">
        <f t="shared" si="1"/>
        <v>0</v>
      </c>
      <c r="F13" s="366">
        <f t="shared" si="1"/>
        <v>8</v>
      </c>
      <c r="G13" s="366">
        <f t="shared" si="1"/>
        <v>16</v>
      </c>
      <c r="H13" s="366">
        <f t="shared" si="1"/>
        <v>17</v>
      </c>
      <c r="I13" s="367">
        <f t="shared" si="1"/>
        <v>57</v>
      </c>
      <c r="J13" s="368">
        <f t="shared" si="1"/>
        <v>1045463</v>
      </c>
      <c r="K13" s="369">
        <f t="shared" si="1"/>
        <v>113189</v>
      </c>
      <c r="L13" s="370">
        <f t="shared" si="1"/>
        <v>10625305</v>
      </c>
      <c r="M13" s="371"/>
      <c r="N13" s="371">
        <f>SUM(N4:N12)</f>
        <v>110138.463</v>
      </c>
      <c r="O13" s="380">
        <f>SUM(O4:O12)</f>
        <v>9704.1890000000003</v>
      </c>
      <c r="P13" s="381"/>
    </row>
    <row r="14" spans="1:16" x14ac:dyDescent="0.2">
      <c r="A14" s="338"/>
      <c r="B14" s="334"/>
      <c r="C14" s="340"/>
      <c r="D14" s="372"/>
      <c r="E14" s="373"/>
      <c r="F14" s="373"/>
      <c r="G14" s="373"/>
      <c r="H14" s="373"/>
      <c r="I14" s="373"/>
      <c r="J14" s="374"/>
      <c r="K14" s="370"/>
      <c r="L14" s="370"/>
      <c r="M14" s="371"/>
      <c r="N14" s="379"/>
      <c r="O14" s="255"/>
      <c r="P14" s="3"/>
    </row>
    <row r="15" spans="1:16" x14ac:dyDescent="0.2">
      <c r="A15" s="341"/>
      <c r="B15" s="342"/>
      <c r="C15" s="343">
        <f>'2000'!C421</f>
        <v>1999</v>
      </c>
      <c r="D15" s="375">
        <f>'2000'!D421</f>
        <v>15</v>
      </c>
      <c r="E15" s="376">
        <f>'2000'!E421</f>
        <v>0</v>
      </c>
      <c r="F15" s="376">
        <f>'2000'!F421</f>
        <v>8</v>
      </c>
      <c r="G15" s="376">
        <f>'2000'!G421</f>
        <v>19</v>
      </c>
      <c r="H15" s="376">
        <f>'2000'!H421</f>
        <v>18</v>
      </c>
      <c r="I15" s="373">
        <f>'2000'!I421</f>
        <v>60</v>
      </c>
      <c r="J15" s="377">
        <f>'2000'!J421</f>
        <v>1127828</v>
      </c>
      <c r="K15" s="378">
        <f>'2000'!K421</f>
        <v>126899</v>
      </c>
      <c r="L15" s="378">
        <f>'2000'!L421</f>
        <v>8671983</v>
      </c>
      <c r="M15" s="379"/>
      <c r="N15" s="83"/>
      <c r="O15" s="50"/>
      <c r="P15" s="3"/>
    </row>
    <row r="16" spans="1:16" x14ac:dyDescent="0.2">
      <c r="A16" s="344" t="s">
        <v>23</v>
      </c>
      <c r="B16" s="345"/>
      <c r="C16" s="346"/>
      <c r="D16" s="75"/>
      <c r="E16" s="76"/>
      <c r="F16" s="76"/>
      <c r="G16" s="76"/>
      <c r="H16" s="76"/>
      <c r="I16" s="145"/>
      <c r="J16" s="146"/>
      <c r="K16" s="77"/>
      <c r="L16" s="256"/>
      <c r="M16" s="50"/>
      <c r="N16" s="50"/>
      <c r="O16" s="50"/>
      <c r="P16" s="3"/>
    </row>
    <row r="17" spans="1:16" x14ac:dyDescent="0.2">
      <c r="A17" s="347" t="s">
        <v>146</v>
      </c>
      <c r="B17" s="348"/>
      <c r="C17" s="349"/>
      <c r="D17" s="45">
        <f>'2000'!D423</f>
        <v>40</v>
      </c>
      <c r="E17" s="46">
        <f>'2000'!E423</f>
        <v>34</v>
      </c>
      <c r="F17" s="46">
        <f>'2000'!F423</f>
        <v>8</v>
      </c>
      <c r="G17" s="46">
        <f>'2000'!G423</f>
        <v>36</v>
      </c>
      <c r="H17" s="46">
        <f>'2000'!H423</f>
        <v>1</v>
      </c>
      <c r="I17" s="47">
        <f>SUM(D17:H17)</f>
        <v>119</v>
      </c>
      <c r="J17" s="230">
        <f>'2000'!J423</f>
        <v>3385659</v>
      </c>
      <c r="K17" s="82">
        <f>'2000'!K423</f>
        <v>6686994</v>
      </c>
      <c r="L17" s="82">
        <f>'2000'!L423</f>
        <v>59723505</v>
      </c>
      <c r="M17" s="50"/>
      <c r="N17" s="50">
        <f>'2000'!N423</f>
        <v>405989.65900000004</v>
      </c>
      <c r="O17" s="50">
        <f>'2000'!O423</f>
        <v>535580.99400000018</v>
      </c>
      <c r="P17" s="3"/>
    </row>
    <row r="18" spans="1:16" x14ac:dyDescent="0.2">
      <c r="A18" s="347" t="s">
        <v>147</v>
      </c>
      <c r="B18" s="348"/>
      <c r="C18" s="349"/>
      <c r="D18" s="45">
        <f>'2000'!D424</f>
        <v>12</v>
      </c>
      <c r="E18" s="46">
        <f>'2000'!E424</f>
        <v>10</v>
      </c>
      <c r="F18" s="46">
        <f>'2000'!F424</f>
        <v>2</v>
      </c>
      <c r="G18" s="46">
        <f>'2000'!G424</f>
        <v>0</v>
      </c>
      <c r="H18" s="46">
        <f>'2000'!H424</f>
        <v>0</v>
      </c>
      <c r="I18" s="47">
        <f>SUM(D18:H18)</f>
        <v>24</v>
      </c>
      <c r="J18" s="230">
        <f>'2000'!J424</f>
        <v>179095</v>
      </c>
      <c r="K18" s="82">
        <f>'2000'!K424</f>
        <v>514542</v>
      </c>
      <c r="L18" s="82">
        <f>'2000'!L424</f>
        <v>9814552</v>
      </c>
      <c r="M18" s="50"/>
      <c r="N18" s="50">
        <f>'2000'!N424</f>
        <v>57990.094999999994</v>
      </c>
      <c r="O18" s="50">
        <f>'2000'!O424</f>
        <v>60403.542000000009</v>
      </c>
      <c r="P18" s="3"/>
    </row>
    <row r="19" spans="1:16" x14ac:dyDescent="0.2">
      <c r="A19" s="347" t="s">
        <v>148</v>
      </c>
      <c r="B19" s="348"/>
      <c r="C19" s="350"/>
      <c r="D19" s="45">
        <f>'2000'!D425</f>
        <v>2</v>
      </c>
      <c r="E19" s="46">
        <f>'2000'!E425</f>
        <v>0</v>
      </c>
      <c r="F19" s="46">
        <f>'2000'!F425</f>
        <v>1</v>
      </c>
      <c r="G19" s="46">
        <f>'2000'!G425</f>
        <v>0</v>
      </c>
      <c r="H19" s="46">
        <f>'2000'!H425</f>
        <v>0</v>
      </c>
      <c r="I19" s="55">
        <f>SUM(D19:H19)</f>
        <v>3</v>
      </c>
      <c r="J19" s="231">
        <f>'2000'!J425</f>
        <v>14402</v>
      </c>
      <c r="K19" s="219">
        <f>'2000'!K425</f>
        <v>3874</v>
      </c>
      <c r="L19" s="219">
        <f>'2000'!L425</f>
        <v>42712</v>
      </c>
      <c r="M19" s="147"/>
      <c r="N19" s="147">
        <f>'2000'!N425</f>
        <v>425.40199999999999</v>
      </c>
      <c r="O19" s="50">
        <f>'2000'!O425</f>
        <v>160.874</v>
      </c>
      <c r="P19" s="4"/>
    </row>
    <row r="20" spans="1:16" x14ac:dyDescent="0.2">
      <c r="A20" s="338"/>
      <c r="B20" s="334"/>
      <c r="C20" s="339" t="s">
        <v>25</v>
      </c>
      <c r="D20" s="365">
        <f t="shared" ref="D20:L20" si="2">SUM(D17:D19)</f>
        <v>54</v>
      </c>
      <c r="E20" s="366">
        <f t="shared" si="2"/>
        <v>44</v>
      </c>
      <c r="F20" s="366">
        <f t="shared" si="2"/>
        <v>11</v>
      </c>
      <c r="G20" s="366">
        <f t="shared" si="2"/>
        <v>36</v>
      </c>
      <c r="H20" s="366">
        <f t="shared" si="2"/>
        <v>1</v>
      </c>
      <c r="I20" s="367">
        <f t="shared" si="2"/>
        <v>146</v>
      </c>
      <c r="J20" s="368">
        <f t="shared" si="2"/>
        <v>3579156</v>
      </c>
      <c r="K20" s="369">
        <f t="shared" si="2"/>
        <v>7205410</v>
      </c>
      <c r="L20" s="370">
        <f t="shared" si="2"/>
        <v>69580769</v>
      </c>
      <c r="M20" s="371"/>
      <c r="N20" s="371">
        <f>SUM(N17:N19)</f>
        <v>464405.15600000002</v>
      </c>
      <c r="O20" s="380">
        <f>SUM(O17:O19)</f>
        <v>596145.41000000015</v>
      </c>
      <c r="P20" s="381"/>
    </row>
    <row r="21" spans="1:16" x14ac:dyDescent="0.2">
      <c r="A21" s="338"/>
      <c r="B21" s="334"/>
      <c r="C21" s="340"/>
      <c r="D21" s="372"/>
      <c r="E21" s="373"/>
      <c r="F21" s="373"/>
      <c r="G21" s="373"/>
      <c r="H21" s="373"/>
      <c r="I21" s="373"/>
      <c r="J21" s="374"/>
      <c r="K21" s="370"/>
      <c r="L21" s="370"/>
      <c r="M21" s="371"/>
      <c r="N21" s="379"/>
      <c r="O21" s="255"/>
      <c r="P21" s="3"/>
    </row>
    <row r="22" spans="1:16" x14ac:dyDescent="0.2">
      <c r="A22" s="341"/>
      <c r="B22" s="342"/>
      <c r="C22" s="343">
        <f>'2000'!C428</f>
        <v>1999</v>
      </c>
      <c r="D22" s="375">
        <f>'2000'!D428</f>
        <v>55</v>
      </c>
      <c r="E22" s="376">
        <f>'2000'!E428</f>
        <v>44</v>
      </c>
      <c r="F22" s="376">
        <f>'2000'!F428</f>
        <v>11</v>
      </c>
      <c r="G22" s="376">
        <f>'2000'!G428</f>
        <v>34</v>
      </c>
      <c r="H22" s="376">
        <f>'2000'!H428</f>
        <v>2</v>
      </c>
      <c r="I22" s="373">
        <f>'2000'!I428</f>
        <v>146</v>
      </c>
      <c r="J22" s="377">
        <f>'2000'!J428</f>
        <v>3760753</v>
      </c>
      <c r="K22" s="378">
        <f>'2000'!K428</f>
        <v>6611498</v>
      </c>
      <c r="L22" s="378">
        <f>'2000'!L428</f>
        <v>81486032</v>
      </c>
      <c r="M22" s="379"/>
      <c r="N22" s="83"/>
      <c r="O22" s="50"/>
      <c r="P22" s="3"/>
    </row>
    <row r="23" spans="1:16" x14ac:dyDescent="0.2">
      <c r="A23" s="382" t="s">
        <v>26</v>
      </c>
      <c r="B23" s="383"/>
      <c r="C23" s="339"/>
      <c r="D23" s="228">
        <f t="shared" ref="D23:L23" si="3">D13+D20</f>
        <v>70</v>
      </c>
      <c r="E23" s="259">
        <f t="shared" si="3"/>
        <v>44</v>
      </c>
      <c r="F23" s="259">
        <f t="shared" si="3"/>
        <v>19</v>
      </c>
      <c r="G23" s="259">
        <f t="shared" si="3"/>
        <v>52</v>
      </c>
      <c r="H23" s="259">
        <f t="shared" si="3"/>
        <v>18</v>
      </c>
      <c r="I23" s="145">
        <f t="shared" si="3"/>
        <v>203</v>
      </c>
      <c r="J23" s="260">
        <f t="shared" si="3"/>
        <v>4624619</v>
      </c>
      <c r="K23" s="256">
        <f t="shared" si="3"/>
        <v>7318599</v>
      </c>
      <c r="L23" s="256">
        <f t="shared" si="3"/>
        <v>80206074</v>
      </c>
      <c r="M23" s="50"/>
      <c r="N23" s="50">
        <f>N13+N20</f>
        <v>574543.61900000006</v>
      </c>
      <c r="O23" s="147">
        <f>O13+O20</f>
        <v>605849.59900000016</v>
      </c>
      <c r="P23" s="4"/>
    </row>
    <row r="24" spans="1:16" x14ac:dyDescent="0.2">
      <c r="A24" s="384" t="s">
        <v>27</v>
      </c>
      <c r="B24" s="330"/>
      <c r="C24" s="340"/>
      <c r="D24" s="75"/>
      <c r="E24" s="76"/>
      <c r="F24" s="76"/>
      <c r="G24" s="76"/>
      <c r="H24" s="76"/>
      <c r="I24" s="47"/>
      <c r="J24" s="146"/>
      <c r="K24" s="77"/>
      <c r="L24" s="77"/>
      <c r="M24" s="50"/>
      <c r="N24" s="57"/>
      <c r="O24" s="371"/>
      <c r="P24" s="391"/>
    </row>
    <row r="25" spans="1:16" x14ac:dyDescent="0.2">
      <c r="A25" s="385" t="s">
        <v>28</v>
      </c>
      <c r="B25" s="386"/>
      <c r="C25" s="343">
        <f>'2000'!C431</f>
        <v>1999</v>
      </c>
      <c r="D25" s="263">
        <f>'2000'!D431</f>
        <v>70</v>
      </c>
      <c r="E25" s="242">
        <f>'2000'!E431</f>
        <v>44</v>
      </c>
      <c r="F25" s="242">
        <f>'2000'!F431</f>
        <v>19</v>
      </c>
      <c r="G25" s="242">
        <f>'2000'!G431</f>
        <v>53</v>
      </c>
      <c r="H25" s="242">
        <f>'2000'!H431</f>
        <v>20</v>
      </c>
      <c r="I25" s="55">
        <f>'2000'!I431</f>
        <v>206</v>
      </c>
      <c r="J25" s="222">
        <f>'2000'!J431</f>
        <v>4888581</v>
      </c>
      <c r="K25" s="223">
        <f>'2000'!K431</f>
        <v>6738397</v>
      </c>
      <c r="L25" s="223">
        <f>'2000'!L431</f>
        <v>90158015</v>
      </c>
      <c r="M25" s="57"/>
      <c r="N25" s="371"/>
      <c r="O25" s="371"/>
      <c r="P25" s="391"/>
    </row>
    <row r="26" spans="1:16" x14ac:dyDescent="0.2">
      <c r="A26" s="387" t="s">
        <v>149</v>
      </c>
      <c r="B26" s="388"/>
      <c r="C26" s="388"/>
      <c r="D26" s="389"/>
      <c r="E26" s="389"/>
      <c r="F26" s="389"/>
      <c r="G26" s="390"/>
      <c r="H26" s="389"/>
      <c r="I26" s="389"/>
      <c r="J26" s="390"/>
      <c r="K26" s="390"/>
      <c r="L26" s="390"/>
      <c r="M26" s="390"/>
      <c r="N26" s="371">
        <v>5779</v>
      </c>
      <c r="O26" s="371">
        <v>4998</v>
      </c>
      <c r="P26" s="391"/>
    </row>
    <row r="27" spans="1:16" ht="13.5" thickBot="1" x14ac:dyDescent="0.25">
      <c r="A27" s="392" t="s">
        <v>34</v>
      </c>
      <c r="B27" s="348"/>
      <c r="C27" s="388"/>
      <c r="D27" s="393"/>
      <c r="E27" s="393"/>
      <c r="F27" s="393"/>
      <c r="G27" s="393"/>
      <c r="H27" s="393"/>
      <c r="I27" s="393"/>
      <c r="J27" s="393"/>
      <c r="K27" s="393"/>
      <c r="L27" s="334"/>
      <c r="M27" s="334"/>
      <c r="N27" s="394"/>
      <c r="O27" s="394"/>
      <c r="P27" s="395"/>
    </row>
    <row r="28" spans="1:16" ht="13.5" thickTop="1" x14ac:dyDescent="0.2">
      <c r="A28" s="396" t="s">
        <v>32</v>
      </c>
      <c r="B28" s="348"/>
      <c r="C28" s="388"/>
      <c r="D28" s="393"/>
      <c r="E28" s="393"/>
      <c r="F28" s="393"/>
      <c r="G28" s="393"/>
      <c r="H28" s="393"/>
      <c r="I28" s="393"/>
      <c r="J28" s="393"/>
      <c r="K28" s="393"/>
      <c r="L28" s="334"/>
      <c r="M28" s="334"/>
      <c r="N28" s="397" t="s">
        <v>29</v>
      </c>
      <c r="O28" s="397" t="s">
        <v>30</v>
      </c>
      <c r="P28" s="359"/>
    </row>
    <row r="29" spans="1:16" ht="15.75" thickBot="1" x14ac:dyDescent="0.25">
      <c r="A29" s="398" t="s">
        <v>33</v>
      </c>
      <c r="B29" s="399"/>
      <c r="C29" s="400"/>
      <c r="D29" s="401"/>
      <c r="E29" s="401"/>
      <c r="F29" s="401"/>
      <c r="G29" s="401"/>
      <c r="H29" s="402"/>
      <c r="I29" s="402"/>
      <c r="J29" s="403"/>
      <c r="K29" s="403"/>
      <c r="L29" s="404" t="s">
        <v>31</v>
      </c>
      <c r="M29" s="404"/>
      <c r="N29" s="405">
        <f>N23+N26</f>
        <v>580322.61900000006</v>
      </c>
      <c r="O29" s="405">
        <f>O23+O26</f>
        <v>610847.59900000016</v>
      </c>
      <c r="P29" s="406"/>
    </row>
    <row r="30" spans="1:16" ht="18.75" x14ac:dyDescent="0.3">
      <c r="A30" s="328">
        <v>36861</v>
      </c>
      <c r="B30" s="328"/>
      <c r="C30" s="328"/>
      <c r="D30" s="351" t="s">
        <v>0</v>
      </c>
      <c r="E30" s="352"/>
      <c r="F30" s="352"/>
      <c r="G30" s="352"/>
      <c r="H30" s="352"/>
      <c r="I30" s="352"/>
      <c r="J30" s="353" t="s">
        <v>1</v>
      </c>
      <c r="K30" s="352"/>
      <c r="L30" s="352"/>
      <c r="M30" s="352"/>
      <c r="N30" s="353" t="s">
        <v>2</v>
      </c>
      <c r="O30" s="352"/>
      <c r="P30" s="354"/>
    </row>
    <row r="31" spans="1:16" ht="17.25" customHeight="1" x14ac:dyDescent="0.2">
      <c r="A31" s="329" t="s">
        <v>3</v>
      </c>
      <c r="B31" s="330"/>
      <c r="C31" s="331"/>
      <c r="D31" s="355" t="s">
        <v>4</v>
      </c>
      <c r="E31" s="356" t="s">
        <v>5</v>
      </c>
      <c r="F31" s="356" t="s">
        <v>6</v>
      </c>
      <c r="G31" s="356" t="s">
        <v>7</v>
      </c>
      <c r="H31" s="357" t="s">
        <v>8</v>
      </c>
      <c r="I31" s="357" t="s">
        <v>12</v>
      </c>
      <c r="J31" s="358" t="s">
        <v>9</v>
      </c>
      <c r="K31" s="357" t="s">
        <v>11</v>
      </c>
      <c r="L31" s="357" t="s">
        <v>10</v>
      </c>
      <c r="M31" s="357"/>
      <c r="N31" s="358" t="s">
        <v>9</v>
      </c>
      <c r="O31" s="357" t="s">
        <v>11</v>
      </c>
      <c r="P31" s="359"/>
    </row>
    <row r="32" spans="1:16" x14ac:dyDescent="0.2">
      <c r="A32" s="332" t="s">
        <v>121</v>
      </c>
      <c r="B32" s="330"/>
      <c r="C32" s="331"/>
      <c r="D32" s="360" t="s">
        <v>13</v>
      </c>
      <c r="E32" s="361" t="s">
        <v>14</v>
      </c>
      <c r="F32" s="361" t="s">
        <v>15</v>
      </c>
      <c r="G32" s="361" t="s">
        <v>16</v>
      </c>
      <c r="H32" s="361" t="s">
        <v>17</v>
      </c>
      <c r="I32" s="361" t="s">
        <v>20</v>
      </c>
      <c r="J32" s="362" t="s">
        <v>18</v>
      </c>
      <c r="K32" s="363" t="s">
        <v>19</v>
      </c>
      <c r="L32" s="363" t="s">
        <v>18</v>
      </c>
      <c r="M32" s="363"/>
      <c r="N32" s="362" t="s">
        <v>21</v>
      </c>
      <c r="O32" s="363" t="s">
        <v>22</v>
      </c>
      <c r="P32" s="364"/>
    </row>
    <row r="33" spans="1:16" x14ac:dyDescent="0.2">
      <c r="A33" s="333" t="s">
        <v>137</v>
      </c>
      <c r="B33" s="334"/>
      <c r="C33" s="335"/>
      <c r="D33" s="45">
        <f>'2000'!D381</f>
        <v>0</v>
      </c>
      <c r="E33" s="46">
        <f>'2000'!E381</f>
        <v>0</v>
      </c>
      <c r="F33" s="46">
        <f>'2000'!F381</f>
        <v>1</v>
      </c>
      <c r="G33" s="46">
        <f>'2000'!G381</f>
        <v>1</v>
      </c>
      <c r="H33" s="46">
        <f>'2000'!H381</f>
        <v>0</v>
      </c>
      <c r="I33" s="145">
        <f t="shared" ref="I33:I41" si="4">SUM(D33:H33)</f>
        <v>2</v>
      </c>
      <c r="J33" s="48">
        <f>'2000'!J381</f>
        <v>0</v>
      </c>
      <c r="K33" s="48">
        <f>'2000'!K381</f>
        <v>0</v>
      </c>
      <c r="L33" s="48">
        <f>'2000'!L381</f>
        <v>0</v>
      </c>
      <c r="M33" s="49"/>
      <c r="N33" s="50">
        <f>'2000'!N381</f>
        <v>18450</v>
      </c>
      <c r="O33" s="50">
        <f>'2000'!O381</f>
        <v>1825</v>
      </c>
      <c r="P33" s="2"/>
    </row>
    <row r="34" spans="1:16" x14ac:dyDescent="0.2">
      <c r="A34" s="333" t="s">
        <v>138</v>
      </c>
      <c r="B34" s="334"/>
      <c r="C34" s="336"/>
      <c r="D34" s="45">
        <f>'2000'!D382</f>
        <v>0</v>
      </c>
      <c r="E34" s="46">
        <f>'2000'!E382</f>
        <v>0</v>
      </c>
      <c r="F34" s="46">
        <f>'2000'!F382</f>
        <v>0</v>
      </c>
      <c r="G34" s="46">
        <f>'2000'!G382</f>
        <v>1</v>
      </c>
      <c r="H34" s="46">
        <f>'2000'!H382</f>
        <v>0</v>
      </c>
      <c r="I34" s="47">
        <f t="shared" si="4"/>
        <v>1</v>
      </c>
      <c r="J34" s="48">
        <f>'2000'!J382</f>
        <v>0</v>
      </c>
      <c r="K34" s="48">
        <f>'2000'!K382</f>
        <v>0</v>
      </c>
      <c r="L34" s="48">
        <f>'2000'!L382</f>
        <v>0</v>
      </c>
      <c r="M34" s="52"/>
      <c r="N34" s="50">
        <f>'2000'!N382</f>
        <v>11598</v>
      </c>
      <c r="O34" s="50">
        <f>'2000'!O382</f>
        <v>982</v>
      </c>
      <c r="P34" s="3"/>
    </row>
    <row r="35" spans="1:16" x14ac:dyDescent="0.2">
      <c r="A35" s="333" t="s">
        <v>139</v>
      </c>
      <c r="B35" s="334"/>
      <c r="C35" s="335"/>
      <c r="D35" s="45">
        <f>'2000'!D383</f>
        <v>3</v>
      </c>
      <c r="E35" s="46">
        <f>'2000'!E383</f>
        <v>0</v>
      </c>
      <c r="F35" s="46">
        <f>'2000'!F383</f>
        <v>2</v>
      </c>
      <c r="G35" s="46">
        <f>'2000'!G383</f>
        <v>4</v>
      </c>
      <c r="H35" s="46">
        <f>'2000'!H383</f>
        <v>9</v>
      </c>
      <c r="I35" s="47">
        <f t="shared" si="4"/>
        <v>18</v>
      </c>
      <c r="J35" s="48">
        <f>'2000'!J383</f>
        <v>19818</v>
      </c>
      <c r="K35" s="48">
        <f>'2000'!K383</f>
        <v>1831</v>
      </c>
      <c r="L35" s="48">
        <f>'2000'!L383</f>
        <v>288772</v>
      </c>
      <c r="M35" s="52"/>
      <c r="N35" s="50">
        <f>'2000'!N383</f>
        <v>45178.60300000001</v>
      </c>
      <c r="O35" s="50">
        <f>'2000'!O383</f>
        <v>3573.2430000000004</v>
      </c>
      <c r="P35" s="3"/>
    </row>
    <row r="36" spans="1:16" x14ac:dyDescent="0.2">
      <c r="A36" s="333" t="s">
        <v>140</v>
      </c>
      <c r="B36" s="334"/>
      <c r="C36" s="335"/>
      <c r="D36" s="45" t="str">
        <f>'2000'!D384</f>
        <v>Testing…Data not yet compiled….</v>
      </c>
      <c r="E36" s="46"/>
      <c r="F36" s="46"/>
      <c r="G36" s="46"/>
      <c r="H36" s="46"/>
      <c r="I36" s="47">
        <f t="shared" si="4"/>
        <v>0</v>
      </c>
      <c r="J36" s="48">
        <f>'2000'!J384</f>
        <v>0</v>
      </c>
      <c r="K36" s="48">
        <f>'2000'!K384</f>
        <v>0</v>
      </c>
      <c r="L36" s="48">
        <f>'2000'!L384</f>
        <v>0</v>
      </c>
      <c r="M36" s="52"/>
      <c r="N36" s="50">
        <f>'2000'!N384</f>
        <v>283.50100000000003</v>
      </c>
      <c r="O36" s="50">
        <f>'2000'!O384</f>
        <v>0</v>
      </c>
      <c r="P36" s="3"/>
    </row>
    <row r="37" spans="1:16" x14ac:dyDescent="0.2">
      <c r="A37" s="333" t="s">
        <v>141</v>
      </c>
      <c r="B37" s="334"/>
      <c r="C37" s="335"/>
      <c r="D37" s="45">
        <f>'2000'!D385</f>
        <v>3</v>
      </c>
      <c r="E37" s="46">
        <f>'2000'!E385</f>
        <v>0</v>
      </c>
      <c r="F37" s="46">
        <f>'2000'!F385</f>
        <v>2</v>
      </c>
      <c r="G37" s="46">
        <f>'2000'!G385</f>
        <v>8</v>
      </c>
      <c r="H37" s="46">
        <f>'2000'!H385</f>
        <v>2</v>
      </c>
      <c r="I37" s="47">
        <f t="shared" si="4"/>
        <v>15</v>
      </c>
      <c r="J37" s="48">
        <f>'2000'!J385</f>
        <v>10642</v>
      </c>
      <c r="K37" s="48">
        <f>'2000'!K385</f>
        <v>1103</v>
      </c>
      <c r="L37" s="48">
        <f>'2000'!L385</f>
        <v>167265</v>
      </c>
      <c r="M37" s="52"/>
      <c r="N37" s="50">
        <f>'2000'!N385</f>
        <v>11856.179999999998</v>
      </c>
      <c r="O37" s="50">
        <f>'2000'!O385</f>
        <v>993.28999999999985</v>
      </c>
      <c r="P37" s="3"/>
    </row>
    <row r="38" spans="1:16" x14ac:dyDescent="0.2">
      <c r="A38" s="333" t="s">
        <v>142</v>
      </c>
      <c r="B38" s="334"/>
      <c r="C38" s="335"/>
      <c r="D38" s="45">
        <f>'2000'!D386</f>
        <v>1</v>
      </c>
      <c r="E38" s="46">
        <f>'2000'!E386</f>
        <v>0</v>
      </c>
      <c r="F38" s="46">
        <f>'2000'!F386</f>
        <v>1</v>
      </c>
      <c r="G38" s="46">
        <f>'2000'!G386</f>
        <v>0</v>
      </c>
      <c r="H38" s="46">
        <f>'2000'!H386</f>
        <v>0</v>
      </c>
      <c r="I38" s="47">
        <f t="shared" si="4"/>
        <v>2</v>
      </c>
      <c r="J38" s="48">
        <f>'2000'!J386</f>
        <v>3359</v>
      </c>
      <c r="K38" s="48">
        <f>'2000'!K386</f>
        <v>410</v>
      </c>
      <c r="L38" s="48">
        <f>'2000'!L386</f>
        <v>80705</v>
      </c>
      <c r="M38" s="52"/>
      <c r="N38" s="50">
        <f>'2000'!N386</f>
        <v>5702.3520000000008</v>
      </c>
      <c r="O38" s="50">
        <f>'2000'!O386</f>
        <v>588.04599999999994</v>
      </c>
      <c r="P38" s="3"/>
    </row>
    <row r="39" spans="1:16" x14ac:dyDescent="0.2">
      <c r="A39" s="333" t="s">
        <v>143</v>
      </c>
      <c r="B39" s="334"/>
      <c r="C39" s="335"/>
      <c r="D39" s="45">
        <f>'2000'!D387</f>
        <v>0</v>
      </c>
      <c r="E39" s="46">
        <f>'2000'!E387</f>
        <v>0</v>
      </c>
      <c r="F39" s="46">
        <f>'2000'!F387</f>
        <v>1</v>
      </c>
      <c r="G39" s="46">
        <f>'2000'!G387</f>
        <v>1</v>
      </c>
      <c r="H39" s="46">
        <f>'2000'!H387</f>
        <v>0</v>
      </c>
      <c r="I39" s="47">
        <f t="shared" si="4"/>
        <v>2</v>
      </c>
      <c r="J39" s="48">
        <f>'2000'!J387</f>
        <v>0</v>
      </c>
      <c r="K39" s="48">
        <f>'2000'!K387</f>
        <v>0</v>
      </c>
      <c r="L39" s="48">
        <f>'2000'!L387</f>
        <v>0</v>
      </c>
      <c r="M39" s="52"/>
      <c r="N39" s="50">
        <f>'2000'!N387</f>
        <v>1518.1</v>
      </c>
      <c r="O39" s="50">
        <f>'2000'!O387</f>
        <v>10</v>
      </c>
      <c r="P39" s="3"/>
    </row>
    <row r="40" spans="1:16" x14ac:dyDescent="0.2">
      <c r="A40" s="333" t="s">
        <v>144</v>
      </c>
      <c r="B40" s="334"/>
      <c r="C40" s="335"/>
      <c r="D40" s="45">
        <f>'2000'!D388</f>
        <v>6</v>
      </c>
      <c r="E40" s="46">
        <f>'2000'!E388</f>
        <v>0</v>
      </c>
      <c r="F40" s="46">
        <f>'2000'!F388</f>
        <v>1</v>
      </c>
      <c r="G40" s="46">
        <f>'2000'!G388</f>
        <v>0</v>
      </c>
      <c r="H40" s="46">
        <f>'2000'!H388</f>
        <v>6</v>
      </c>
      <c r="I40" s="47">
        <f t="shared" si="4"/>
        <v>13</v>
      </c>
      <c r="J40" s="48">
        <f>'2000'!J388</f>
        <v>60317</v>
      </c>
      <c r="K40" s="48">
        <f>'2000'!K388</f>
        <v>7674</v>
      </c>
      <c r="L40" s="48">
        <f>'2000'!L388</f>
        <v>389556</v>
      </c>
      <c r="M40" s="52"/>
      <c r="N40" s="50">
        <f>'2000'!N388</f>
        <v>14393.852999999999</v>
      </c>
      <c r="O40" s="50">
        <f>'2000'!O388</f>
        <v>1732.61</v>
      </c>
      <c r="P40" s="3"/>
    </row>
    <row r="41" spans="1:16" x14ac:dyDescent="0.2">
      <c r="A41" s="333" t="s">
        <v>145</v>
      </c>
      <c r="B41" s="334"/>
      <c r="C41" s="337"/>
      <c r="D41" s="45">
        <f>'2000'!D389</f>
        <v>3</v>
      </c>
      <c r="E41" s="46">
        <f>'2000'!E389</f>
        <v>0</v>
      </c>
      <c r="F41" s="46">
        <f>'2000'!F389</f>
        <v>0</v>
      </c>
      <c r="G41" s="46">
        <f>'2000'!G389</f>
        <v>1</v>
      </c>
      <c r="H41" s="46">
        <f>'2000'!H389</f>
        <v>0</v>
      </c>
      <c r="I41" s="55">
        <f t="shared" si="4"/>
        <v>4</v>
      </c>
      <c r="J41" s="48">
        <f>'2000'!J389</f>
        <v>3796</v>
      </c>
      <c r="K41" s="56">
        <f>'2000'!K389</f>
        <v>0</v>
      </c>
      <c r="L41" s="56">
        <f>'2000'!L389</f>
        <v>7482</v>
      </c>
      <c r="M41" s="57"/>
      <c r="N41" s="220">
        <f>'2000'!N389</f>
        <v>1157.8740000000003</v>
      </c>
      <c r="O41" s="50">
        <f>'2000'!O389</f>
        <v>0</v>
      </c>
      <c r="P41" s="4"/>
    </row>
    <row r="42" spans="1:16" ht="16.5" customHeight="1" x14ac:dyDescent="0.2">
      <c r="A42" s="338"/>
      <c r="B42" s="334"/>
      <c r="C42" s="339" t="s">
        <v>24</v>
      </c>
      <c r="D42" s="365">
        <f t="shared" ref="D42:L42" si="5">SUM(D33:D41)</f>
        <v>16</v>
      </c>
      <c r="E42" s="366">
        <f t="shared" si="5"/>
        <v>0</v>
      </c>
      <c r="F42" s="366">
        <f t="shared" si="5"/>
        <v>8</v>
      </c>
      <c r="G42" s="366">
        <f t="shared" si="5"/>
        <v>16</v>
      </c>
      <c r="H42" s="366">
        <f t="shared" si="5"/>
        <v>17</v>
      </c>
      <c r="I42" s="367">
        <f t="shared" si="5"/>
        <v>57</v>
      </c>
      <c r="J42" s="368">
        <f t="shared" si="5"/>
        <v>97932</v>
      </c>
      <c r="K42" s="369">
        <f t="shared" si="5"/>
        <v>11018</v>
      </c>
      <c r="L42" s="370">
        <f t="shared" si="5"/>
        <v>933780</v>
      </c>
      <c r="M42" s="371"/>
      <c r="N42" s="371">
        <f>SUM(N33:N41)</f>
        <v>110138.463</v>
      </c>
      <c r="O42" s="380">
        <f>SUM(O33:O41)</f>
        <v>9704.1890000000003</v>
      </c>
      <c r="P42" s="381"/>
    </row>
    <row r="43" spans="1:16" x14ac:dyDescent="0.2">
      <c r="A43" s="338"/>
      <c r="B43" s="334"/>
      <c r="C43" s="340">
        <f>C53</f>
        <v>36860</v>
      </c>
      <c r="D43" s="372">
        <f>'2000'!D391</f>
        <v>16</v>
      </c>
      <c r="E43" s="373">
        <f>'2000'!E391</f>
        <v>0</v>
      </c>
      <c r="F43" s="373">
        <f>'2000'!F391</f>
        <v>8</v>
      </c>
      <c r="G43" s="373">
        <f>'2000'!G391</f>
        <v>20</v>
      </c>
      <c r="H43" s="373">
        <f>'2000'!H391</f>
        <v>18</v>
      </c>
      <c r="I43" s="373">
        <f>SUM(D43:H43)</f>
        <v>62</v>
      </c>
      <c r="J43" s="374">
        <f>'2000'!J391</f>
        <v>88163</v>
      </c>
      <c r="K43" s="370">
        <f>'2000'!K391</f>
        <v>9634</v>
      </c>
      <c r="L43" s="370">
        <f>'2000'!L391</f>
        <v>841690</v>
      </c>
      <c r="M43" s="371"/>
      <c r="N43" s="379"/>
      <c r="O43" s="255"/>
      <c r="P43" s="3"/>
    </row>
    <row r="44" spans="1:16" x14ac:dyDescent="0.2">
      <c r="A44" s="341"/>
      <c r="B44" s="342"/>
      <c r="C44" s="343">
        <f>C54</f>
        <v>36496</v>
      </c>
      <c r="D44" s="375">
        <f>'2000'!D392</f>
        <v>15</v>
      </c>
      <c r="E44" s="376">
        <f>'2000'!E392</f>
        <v>0</v>
      </c>
      <c r="F44" s="376">
        <f>'2000'!F392</f>
        <v>8</v>
      </c>
      <c r="G44" s="376">
        <f>'2000'!G392</f>
        <v>19</v>
      </c>
      <c r="H44" s="376">
        <f>'2000'!H392</f>
        <v>18</v>
      </c>
      <c r="I44" s="373">
        <f>SUM(D44:H44)</f>
        <v>60</v>
      </c>
      <c r="J44" s="377">
        <f>'2000'!J392</f>
        <v>65344</v>
      </c>
      <c r="K44" s="378">
        <f>'2000'!K392</f>
        <v>6953</v>
      </c>
      <c r="L44" s="378">
        <f>'2000'!L392</f>
        <v>762886</v>
      </c>
      <c r="M44" s="379"/>
      <c r="N44" s="83"/>
      <c r="O44" s="50"/>
      <c r="P44" s="3"/>
    </row>
    <row r="45" spans="1:16" ht="16.5" customHeight="1" x14ac:dyDescent="0.2">
      <c r="A45" s="344" t="s">
        <v>23</v>
      </c>
      <c r="B45" s="345"/>
      <c r="C45" s="346"/>
      <c r="D45" s="75"/>
      <c r="E45" s="76"/>
      <c r="F45" s="76"/>
      <c r="G45" s="76"/>
      <c r="H45" s="76"/>
      <c r="I45" s="145"/>
      <c r="J45" s="146"/>
      <c r="K45" s="77"/>
      <c r="L45" s="256"/>
      <c r="M45" s="50"/>
      <c r="N45" s="50"/>
      <c r="O45" s="50"/>
      <c r="P45" s="3"/>
    </row>
    <row r="46" spans="1:16" x14ac:dyDescent="0.2">
      <c r="A46" s="347" t="s">
        <v>146</v>
      </c>
      <c r="B46" s="348"/>
      <c r="C46" s="349"/>
      <c r="D46" s="45">
        <f>'2000'!D394</f>
        <v>40</v>
      </c>
      <c r="E46" s="46">
        <f>'2000'!E394</f>
        <v>34</v>
      </c>
      <c r="F46" s="46">
        <f>'2000'!F394</f>
        <v>8</v>
      </c>
      <c r="G46" s="46">
        <f>'2000'!G394</f>
        <v>36</v>
      </c>
      <c r="H46" s="46">
        <f>'2000'!H394</f>
        <v>1</v>
      </c>
      <c r="I46" s="47">
        <f>SUM(D46:H46)</f>
        <v>119</v>
      </c>
      <c r="J46" s="230">
        <f>'2000'!J394</f>
        <v>280283</v>
      </c>
      <c r="K46" s="82">
        <f>'2000'!K394</f>
        <v>524924</v>
      </c>
      <c r="L46" s="82">
        <f>'2000'!L394</f>
        <v>4450856</v>
      </c>
      <c r="M46" s="50"/>
      <c r="N46" s="50">
        <f>'2000'!N394</f>
        <v>405989.65900000004</v>
      </c>
      <c r="O46" s="50">
        <f>'2000'!O394</f>
        <v>535580.99400000018</v>
      </c>
      <c r="P46" s="3"/>
    </row>
    <row r="47" spans="1:16" x14ac:dyDescent="0.2">
      <c r="A47" s="347" t="s">
        <v>147</v>
      </c>
      <c r="B47" s="348"/>
      <c r="C47" s="349"/>
      <c r="D47" s="45">
        <f>'2000'!D395</f>
        <v>12</v>
      </c>
      <c r="E47" s="46">
        <f>'2000'!E395</f>
        <v>10</v>
      </c>
      <c r="F47" s="46">
        <f>'2000'!F395</f>
        <v>2</v>
      </c>
      <c r="G47" s="46">
        <f>'2000'!G395</f>
        <v>0</v>
      </c>
      <c r="H47" s="46">
        <f>'2000'!H395</f>
        <v>0</v>
      </c>
      <c r="I47" s="47">
        <f>SUM(D47:H47)</f>
        <v>24</v>
      </c>
      <c r="J47" s="230">
        <f>'2000'!J395</f>
        <v>15193</v>
      </c>
      <c r="K47" s="82">
        <f>'2000'!K395</f>
        <v>44362</v>
      </c>
      <c r="L47" s="82">
        <f>'2000'!L395</f>
        <v>793982</v>
      </c>
      <c r="M47" s="50"/>
      <c r="N47" s="50">
        <f>'2000'!N395</f>
        <v>57990.094999999994</v>
      </c>
      <c r="O47" s="50">
        <f>'2000'!O395</f>
        <v>60403.542000000009</v>
      </c>
      <c r="P47" s="3"/>
    </row>
    <row r="48" spans="1:16" x14ac:dyDescent="0.2">
      <c r="A48" s="347" t="s">
        <v>148</v>
      </c>
      <c r="B48" s="348"/>
      <c r="C48" s="350"/>
      <c r="D48" s="45">
        <f>'2000'!D396</f>
        <v>2</v>
      </c>
      <c r="E48" s="46">
        <f>'2000'!E396</f>
        <v>0</v>
      </c>
      <c r="F48" s="46">
        <f>'2000'!F396</f>
        <v>1</v>
      </c>
      <c r="G48" s="46">
        <f>'2000'!G396</f>
        <v>0</v>
      </c>
      <c r="H48" s="46">
        <f>'2000'!H396</f>
        <v>0</v>
      </c>
      <c r="I48" s="55">
        <f>SUM(D48:H48)</f>
        <v>3</v>
      </c>
      <c r="J48" s="231">
        <f>'2000'!J396</f>
        <v>1059</v>
      </c>
      <c r="K48" s="219">
        <f>'2000'!K396</f>
        <v>106</v>
      </c>
      <c r="L48" s="219">
        <f>'2000'!L396</f>
        <v>2067</v>
      </c>
      <c r="M48" s="147"/>
      <c r="N48" s="147">
        <f>'2000'!N396</f>
        <v>425.40199999999999</v>
      </c>
      <c r="O48" s="50">
        <f>'2000'!O396</f>
        <v>160.874</v>
      </c>
      <c r="P48" s="4"/>
    </row>
    <row r="49" spans="1:16" ht="16.5" customHeight="1" x14ac:dyDescent="0.2">
      <c r="A49" s="338"/>
      <c r="B49" s="334"/>
      <c r="C49" s="339" t="s">
        <v>25</v>
      </c>
      <c r="D49" s="365">
        <f t="shared" ref="D49:L49" si="6">SUM(D46:D48)</f>
        <v>54</v>
      </c>
      <c r="E49" s="366">
        <f t="shared" si="6"/>
        <v>44</v>
      </c>
      <c r="F49" s="366">
        <f t="shared" si="6"/>
        <v>11</v>
      </c>
      <c r="G49" s="366">
        <f t="shared" si="6"/>
        <v>36</v>
      </c>
      <c r="H49" s="366">
        <f t="shared" si="6"/>
        <v>1</v>
      </c>
      <c r="I49" s="367">
        <f t="shared" si="6"/>
        <v>146</v>
      </c>
      <c r="J49" s="368">
        <f t="shared" si="6"/>
        <v>296535</v>
      </c>
      <c r="K49" s="369">
        <f t="shared" si="6"/>
        <v>569392</v>
      </c>
      <c r="L49" s="370">
        <f t="shared" si="6"/>
        <v>5246905</v>
      </c>
      <c r="M49" s="371"/>
      <c r="N49" s="371">
        <f>SUM(N46:N48)</f>
        <v>464405.15600000002</v>
      </c>
      <c r="O49" s="380">
        <f>SUM(O46:O48)</f>
        <v>596145.41000000015</v>
      </c>
      <c r="P49" s="381"/>
    </row>
    <row r="50" spans="1:16" x14ac:dyDescent="0.2">
      <c r="A50" s="338"/>
      <c r="B50" s="334"/>
      <c r="C50" s="340">
        <f>C53</f>
        <v>36860</v>
      </c>
      <c r="D50" s="372">
        <f>'2000'!D398</f>
        <v>54</v>
      </c>
      <c r="E50" s="373">
        <f>'2000'!E398</f>
        <v>44</v>
      </c>
      <c r="F50" s="373">
        <f>'2000'!F398</f>
        <v>11</v>
      </c>
      <c r="G50" s="373">
        <f>'2000'!G398</f>
        <v>36</v>
      </c>
      <c r="H50" s="373">
        <f>'2000'!H398</f>
        <v>1</v>
      </c>
      <c r="I50" s="373">
        <f>SUM(D50:H50)</f>
        <v>146</v>
      </c>
      <c r="J50" s="374">
        <f>'2000'!J398</f>
        <v>297489</v>
      </c>
      <c r="K50" s="370">
        <f>'2000'!K398</f>
        <v>499075</v>
      </c>
      <c r="L50" s="370">
        <f>'2000'!L398</f>
        <v>5173093</v>
      </c>
      <c r="M50" s="371"/>
      <c r="N50" s="379"/>
      <c r="O50" s="255"/>
      <c r="P50" s="3"/>
    </row>
    <row r="51" spans="1:16" x14ac:dyDescent="0.2">
      <c r="A51" s="341"/>
      <c r="B51" s="342"/>
      <c r="C51" s="343">
        <f>C54</f>
        <v>36496</v>
      </c>
      <c r="D51" s="375">
        <f>'2000'!D399</f>
        <v>55</v>
      </c>
      <c r="E51" s="376">
        <f>'2000'!E399</f>
        <v>44</v>
      </c>
      <c r="F51" s="376">
        <f>'2000'!F399</f>
        <v>11</v>
      </c>
      <c r="G51" s="376">
        <f>'2000'!G399</f>
        <v>34</v>
      </c>
      <c r="H51" s="376">
        <f>'2000'!H399</f>
        <v>2</v>
      </c>
      <c r="I51" s="373">
        <f>SUM(D51:H51)</f>
        <v>146</v>
      </c>
      <c r="J51" s="377">
        <f>'2000'!J399</f>
        <v>331254</v>
      </c>
      <c r="K51" s="378">
        <f>'2000'!K399</f>
        <v>564698</v>
      </c>
      <c r="L51" s="378">
        <f>'2000'!L399</f>
        <v>5960816</v>
      </c>
      <c r="M51" s="379"/>
      <c r="N51" s="83"/>
      <c r="O51" s="50"/>
      <c r="P51" s="3"/>
    </row>
    <row r="52" spans="1:16" ht="16.5" customHeight="1" x14ac:dyDescent="0.2">
      <c r="A52" s="382" t="s">
        <v>26</v>
      </c>
      <c r="B52" s="383"/>
      <c r="C52" s="339">
        <f>A30</f>
        <v>36861</v>
      </c>
      <c r="D52" s="228">
        <f t="shared" ref="D52:L52" si="7">D42+D49</f>
        <v>70</v>
      </c>
      <c r="E52" s="259">
        <f t="shared" si="7"/>
        <v>44</v>
      </c>
      <c r="F52" s="259">
        <f t="shared" si="7"/>
        <v>19</v>
      </c>
      <c r="G52" s="259">
        <f t="shared" si="7"/>
        <v>52</v>
      </c>
      <c r="H52" s="259">
        <f t="shared" si="7"/>
        <v>18</v>
      </c>
      <c r="I52" s="145">
        <f t="shared" si="7"/>
        <v>203</v>
      </c>
      <c r="J52" s="260">
        <f t="shared" si="7"/>
        <v>394467</v>
      </c>
      <c r="K52" s="256">
        <f t="shared" si="7"/>
        <v>580410</v>
      </c>
      <c r="L52" s="256">
        <f t="shared" si="7"/>
        <v>6180685</v>
      </c>
      <c r="M52" s="50"/>
      <c r="N52" s="50">
        <f>N42+N49</f>
        <v>574543.61900000006</v>
      </c>
      <c r="O52" s="147">
        <f>O42+O49</f>
        <v>605849.59900000016</v>
      </c>
      <c r="P52" s="4"/>
    </row>
    <row r="53" spans="1:16" x14ac:dyDescent="0.2">
      <c r="A53" s="384" t="s">
        <v>27</v>
      </c>
      <c r="B53" s="330"/>
      <c r="C53" s="340">
        <f>C52-1</f>
        <v>36860</v>
      </c>
      <c r="D53" s="75">
        <f t="shared" ref="D53:L53" si="8">D43+D50</f>
        <v>70</v>
      </c>
      <c r="E53" s="76">
        <f t="shared" si="8"/>
        <v>44</v>
      </c>
      <c r="F53" s="76">
        <f t="shared" si="8"/>
        <v>19</v>
      </c>
      <c r="G53" s="76">
        <f t="shared" si="8"/>
        <v>56</v>
      </c>
      <c r="H53" s="76">
        <f t="shared" si="8"/>
        <v>19</v>
      </c>
      <c r="I53" s="47">
        <f t="shared" si="8"/>
        <v>208</v>
      </c>
      <c r="J53" s="146">
        <f t="shared" si="8"/>
        <v>385652</v>
      </c>
      <c r="K53" s="77">
        <f t="shared" si="8"/>
        <v>508709</v>
      </c>
      <c r="L53" s="77">
        <f t="shared" si="8"/>
        <v>6014783</v>
      </c>
      <c r="M53" s="50"/>
      <c r="N53" s="57"/>
      <c r="O53" s="371"/>
      <c r="P53" s="391"/>
    </row>
    <row r="54" spans="1:16" x14ac:dyDescent="0.2">
      <c r="A54" s="385" t="s">
        <v>28</v>
      </c>
      <c r="B54" s="386"/>
      <c r="C54" s="343">
        <f>C52-365</f>
        <v>36496</v>
      </c>
      <c r="D54" s="263">
        <f t="shared" ref="D54:L54" si="9">D44+D51</f>
        <v>70</v>
      </c>
      <c r="E54" s="242">
        <f t="shared" si="9"/>
        <v>44</v>
      </c>
      <c r="F54" s="242">
        <f t="shared" si="9"/>
        <v>19</v>
      </c>
      <c r="G54" s="242">
        <f t="shared" si="9"/>
        <v>53</v>
      </c>
      <c r="H54" s="242">
        <f t="shared" si="9"/>
        <v>20</v>
      </c>
      <c r="I54" s="55">
        <f t="shared" si="9"/>
        <v>206</v>
      </c>
      <c r="J54" s="222">
        <f t="shared" si="9"/>
        <v>396598</v>
      </c>
      <c r="K54" s="223">
        <f t="shared" si="9"/>
        <v>571651</v>
      </c>
      <c r="L54" s="223">
        <f t="shared" si="9"/>
        <v>6723702</v>
      </c>
      <c r="M54" s="57"/>
      <c r="N54" s="371"/>
      <c r="O54" s="371"/>
      <c r="P54" s="391"/>
    </row>
    <row r="55" spans="1:16" ht="18" customHeight="1" x14ac:dyDescent="0.2">
      <c r="A55" s="387" t="s">
        <v>149</v>
      </c>
      <c r="B55" s="388"/>
      <c r="C55" s="388"/>
      <c r="D55" s="389"/>
      <c r="E55" s="389"/>
      <c r="F55" s="389"/>
      <c r="G55" s="390"/>
      <c r="H55" s="389"/>
      <c r="I55" s="389"/>
      <c r="J55" s="390"/>
      <c r="K55" s="390"/>
      <c r="L55" s="390"/>
      <c r="M55" s="390"/>
      <c r="N55" s="371">
        <v>5779</v>
      </c>
      <c r="O55" s="371">
        <v>4998</v>
      </c>
      <c r="P55" s="391"/>
    </row>
    <row r="56" spans="1:16" ht="15" customHeight="1" thickBot="1" x14ac:dyDescent="0.25">
      <c r="A56" s="392" t="s">
        <v>34</v>
      </c>
      <c r="B56" s="348"/>
      <c r="C56" s="388"/>
      <c r="D56" s="393"/>
      <c r="E56" s="393"/>
      <c r="F56" s="393"/>
      <c r="G56" s="393"/>
      <c r="H56" s="393"/>
      <c r="I56" s="393"/>
      <c r="J56" s="393"/>
      <c r="K56" s="393"/>
      <c r="L56" s="334"/>
      <c r="M56" s="334"/>
      <c r="N56" s="394"/>
      <c r="O56" s="394"/>
      <c r="P56" s="395"/>
    </row>
    <row r="57" spans="1:16" ht="15" customHeight="1" thickTop="1" x14ac:dyDescent="0.2">
      <c r="A57" s="396" t="s">
        <v>32</v>
      </c>
      <c r="B57" s="348"/>
      <c r="C57" s="388"/>
      <c r="D57" s="393"/>
      <c r="E57" s="393"/>
      <c r="F57" s="393"/>
      <c r="G57" s="393"/>
      <c r="H57" s="393"/>
      <c r="I57" s="393"/>
      <c r="J57" s="393"/>
      <c r="K57" s="393"/>
      <c r="L57" s="334"/>
      <c r="M57" s="334"/>
      <c r="N57" s="397" t="s">
        <v>29</v>
      </c>
      <c r="O57" s="397" t="s">
        <v>30</v>
      </c>
      <c r="P57" s="359"/>
    </row>
    <row r="58" spans="1:16" ht="15.75" thickBot="1" x14ac:dyDescent="0.25">
      <c r="A58" s="398" t="s">
        <v>33</v>
      </c>
      <c r="B58" s="399"/>
      <c r="C58" s="400"/>
      <c r="D58" s="401"/>
      <c r="E58" s="401"/>
      <c r="F58" s="401"/>
      <c r="G58" s="401"/>
      <c r="H58" s="402"/>
      <c r="I58" s="402"/>
      <c r="J58" s="403"/>
      <c r="K58" s="403"/>
      <c r="L58" s="404" t="s">
        <v>31</v>
      </c>
      <c r="M58" s="404"/>
      <c r="N58" s="405">
        <f>N52+N55</f>
        <v>580322.61900000006</v>
      </c>
      <c r="O58" s="405">
        <f>O52+O55</f>
        <v>610847.59900000016</v>
      </c>
      <c r="P58" s="406"/>
    </row>
    <row r="59" spans="1:16" ht="18.75" x14ac:dyDescent="0.3">
      <c r="A59" s="328">
        <f>A30+31</f>
        <v>36892</v>
      </c>
      <c r="B59" s="328"/>
      <c r="C59" s="328"/>
      <c r="D59" s="351" t="s">
        <v>0</v>
      </c>
      <c r="E59" s="352"/>
      <c r="F59" s="352"/>
      <c r="G59" s="352"/>
      <c r="H59" s="352"/>
      <c r="I59" s="352"/>
      <c r="J59" s="353" t="s">
        <v>1</v>
      </c>
      <c r="K59" s="352"/>
      <c r="L59" s="352"/>
      <c r="M59" s="352"/>
      <c r="N59" s="353" t="s">
        <v>2</v>
      </c>
      <c r="O59" s="352"/>
      <c r="P59" s="354"/>
    </row>
    <row r="60" spans="1:16" x14ac:dyDescent="0.2">
      <c r="A60" s="329" t="s">
        <v>3</v>
      </c>
      <c r="B60" s="330"/>
      <c r="C60" s="331"/>
      <c r="D60" s="355" t="s">
        <v>4</v>
      </c>
      <c r="E60" s="356" t="s">
        <v>5</v>
      </c>
      <c r="F60" s="356" t="s">
        <v>6</v>
      </c>
      <c r="G60" s="356" t="s">
        <v>7</v>
      </c>
      <c r="H60" s="357" t="s">
        <v>8</v>
      </c>
      <c r="I60" s="357" t="s">
        <v>12</v>
      </c>
      <c r="J60" s="358" t="s">
        <v>9</v>
      </c>
      <c r="K60" s="357" t="s">
        <v>11</v>
      </c>
      <c r="L60" s="357" t="s">
        <v>10</v>
      </c>
      <c r="M60" s="357"/>
      <c r="N60" s="358" t="s">
        <v>9</v>
      </c>
      <c r="O60" s="357" t="s">
        <v>11</v>
      </c>
      <c r="P60" s="359"/>
    </row>
    <row r="61" spans="1:16" x14ac:dyDescent="0.2">
      <c r="A61" s="332" t="s">
        <v>121</v>
      </c>
      <c r="B61" s="330"/>
      <c r="C61" s="331"/>
      <c r="D61" s="360" t="s">
        <v>13</v>
      </c>
      <c r="E61" s="361" t="s">
        <v>14</v>
      </c>
      <c r="F61" s="361" t="s">
        <v>15</v>
      </c>
      <c r="G61" s="361" t="s">
        <v>16</v>
      </c>
      <c r="H61" s="361" t="s">
        <v>17</v>
      </c>
      <c r="I61" s="361" t="s">
        <v>20</v>
      </c>
      <c r="J61" s="362" t="s">
        <v>18</v>
      </c>
      <c r="K61" s="363" t="s">
        <v>19</v>
      </c>
      <c r="L61" s="363" t="s">
        <v>18</v>
      </c>
      <c r="M61" s="363"/>
      <c r="N61" s="362" t="s">
        <v>21</v>
      </c>
      <c r="O61" s="363" t="s">
        <v>22</v>
      </c>
      <c r="P61" s="364"/>
    </row>
    <row r="62" spans="1:16" x14ac:dyDescent="0.2">
      <c r="A62" s="333" t="s">
        <v>137</v>
      </c>
      <c r="B62" s="334"/>
      <c r="C62" s="335"/>
      <c r="D62" s="45">
        <v>1</v>
      </c>
      <c r="E62" s="46">
        <v>0</v>
      </c>
      <c r="F62" s="46">
        <v>1</v>
      </c>
      <c r="G62" s="46">
        <v>0</v>
      </c>
      <c r="H62" s="46">
        <v>0</v>
      </c>
      <c r="I62" s="145">
        <f t="shared" ref="I62:I70" si="10">SUM(D62:H62)</f>
        <v>2</v>
      </c>
      <c r="J62" s="48">
        <v>0</v>
      </c>
      <c r="K62" s="48">
        <v>0</v>
      </c>
      <c r="L62" s="48">
        <v>10088</v>
      </c>
      <c r="M62" s="49"/>
      <c r="N62" s="50">
        <f t="shared" ref="N62:N70" si="11">N33+(J62/1000)</f>
        <v>18450</v>
      </c>
      <c r="O62" s="50">
        <f t="shared" ref="O62:O70" si="12">O33+(K62/1000)</f>
        <v>1825</v>
      </c>
      <c r="P62" s="2"/>
    </row>
    <row r="63" spans="1:16" x14ac:dyDescent="0.2">
      <c r="A63" s="333" t="s">
        <v>138</v>
      </c>
      <c r="B63" s="334"/>
      <c r="C63" s="336"/>
      <c r="D63" s="45">
        <v>0</v>
      </c>
      <c r="E63" s="46">
        <v>0</v>
      </c>
      <c r="F63" s="46">
        <v>1</v>
      </c>
      <c r="G63" s="46">
        <v>0</v>
      </c>
      <c r="H63" s="46">
        <v>0</v>
      </c>
      <c r="I63" s="47">
        <f t="shared" si="10"/>
        <v>1</v>
      </c>
      <c r="J63" s="48">
        <v>0</v>
      </c>
      <c r="K63" s="48">
        <v>0</v>
      </c>
      <c r="L63" s="48">
        <v>0</v>
      </c>
      <c r="M63" s="52"/>
      <c r="N63" s="50">
        <f t="shared" si="11"/>
        <v>11598</v>
      </c>
      <c r="O63" s="50">
        <f t="shared" si="12"/>
        <v>982</v>
      </c>
      <c r="P63" s="3"/>
    </row>
    <row r="64" spans="1:16" x14ac:dyDescent="0.2">
      <c r="A64" s="333" t="s">
        <v>139</v>
      </c>
      <c r="B64" s="334"/>
      <c r="C64" s="335"/>
      <c r="D64" s="45">
        <v>3</v>
      </c>
      <c r="E64" s="46">
        <v>0</v>
      </c>
      <c r="F64" s="46">
        <v>2</v>
      </c>
      <c r="G64" s="46">
        <v>4</v>
      </c>
      <c r="H64" s="46">
        <v>9</v>
      </c>
      <c r="I64" s="47">
        <f t="shared" si="10"/>
        <v>18</v>
      </c>
      <c r="J64" s="48">
        <v>29211</v>
      </c>
      <c r="K64" s="48">
        <v>2626</v>
      </c>
      <c r="L64" s="48">
        <v>359333</v>
      </c>
      <c r="M64" s="52"/>
      <c r="N64" s="50">
        <f t="shared" si="11"/>
        <v>45207.814000000013</v>
      </c>
      <c r="O64" s="50">
        <f t="shared" si="12"/>
        <v>3575.8690000000006</v>
      </c>
      <c r="P64" s="3"/>
    </row>
    <row r="65" spans="1:16" x14ac:dyDescent="0.2">
      <c r="A65" s="333" t="s">
        <v>140</v>
      </c>
      <c r="B65" s="334"/>
      <c r="C65" s="335"/>
      <c r="D65" s="45">
        <v>1</v>
      </c>
      <c r="E65" s="46">
        <v>0</v>
      </c>
      <c r="F65" s="46">
        <v>0</v>
      </c>
      <c r="G65" s="46">
        <v>0</v>
      </c>
      <c r="H65" s="46">
        <v>0</v>
      </c>
      <c r="I65" s="47">
        <f t="shared" si="10"/>
        <v>1</v>
      </c>
      <c r="J65" s="48">
        <v>10</v>
      </c>
      <c r="K65" s="48">
        <v>0</v>
      </c>
      <c r="L65" s="48">
        <v>0</v>
      </c>
      <c r="M65" s="52"/>
      <c r="N65" s="50">
        <f t="shared" si="11"/>
        <v>283.51100000000002</v>
      </c>
      <c r="O65" s="50">
        <f t="shared" si="12"/>
        <v>0</v>
      </c>
      <c r="P65" s="3"/>
    </row>
    <row r="66" spans="1:16" x14ac:dyDescent="0.2">
      <c r="A66" s="333" t="s">
        <v>141</v>
      </c>
      <c r="B66" s="334"/>
      <c r="C66" s="335"/>
      <c r="D66" s="45">
        <v>3</v>
      </c>
      <c r="E66" s="46">
        <v>0</v>
      </c>
      <c r="F66" s="46">
        <v>2</v>
      </c>
      <c r="G66" s="46">
        <v>8</v>
      </c>
      <c r="H66" s="46">
        <v>2</v>
      </c>
      <c r="I66" s="47">
        <f t="shared" si="10"/>
        <v>15</v>
      </c>
      <c r="J66" s="48">
        <v>13732</v>
      </c>
      <c r="K66" s="48">
        <v>1542</v>
      </c>
      <c r="L66" s="48">
        <v>164941</v>
      </c>
      <c r="M66" s="52"/>
      <c r="N66" s="50">
        <f t="shared" si="11"/>
        <v>11869.911999999998</v>
      </c>
      <c r="O66" s="50">
        <f t="shared" si="12"/>
        <v>994.83199999999988</v>
      </c>
      <c r="P66" s="3"/>
    </row>
    <row r="67" spans="1:16" x14ac:dyDescent="0.2">
      <c r="A67" s="333" t="s">
        <v>142</v>
      </c>
      <c r="B67" s="334"/>
      <c r="C67" s="335"/>
      <c r="D67" s="45">
        <v>1</v>
      </c>
      <c r="E67" s="46">
        <v>0</v>
      </c>
      <c r="F67" s="46">
        <v>1</v>
      </c>
      <c r="G67" s="46">
        <v>0</v>
      </c>
      <c r="H67" s="46">
        <v>0</v>
      </c>
      <c r="I67" s="47">
        <f t="shared" si="10"/>
        <v>2</v>
      </c>
      <c r="J67" s="48">
        <v>2836</v>
      </c>
      <c r="K67" s="48">
        <v>346</v>
      </c>
      <c r="L67" s="48">
        <v>70020</v>
      </c>
      <c r="M67" s="52"/>
      <c r="N67" s="50">
        <f t="shared" si="11"/>
        <v>5705.188000000001</v>
      </c>
      <c r="O67" s="50">
        <f t="shared" si="12"/>
        <v>588.39199999999994</v>
      </c>
      <c r="P67" s="3"/>
    </row>
    <row r="68" spans="1:16" x14ac:dyDescent="0.2">
      <c r="A68" s="333" t="s">
        <v>143</v>
      </c>
      <c r="B68" s="334"/>
      <c r="C68" s="335"/>
      <c r="D68" s="45">
        <v>0</v>
      </c>
      <c r="E68" s="46">
        <v>0</v>
      </c>
      <c r="F68" s="46">
        <v>1</v>
      </c>
      <c r="G68" s="46">
        <v>1</v>
      </c>
      <c r="H68" s="46">
        <v>0</v>
      </c>
      <c r="I68" s="47">
        <f t="shared" si="10"/>
        <v>2</v>
      </c>
      <c r="J68" s="48">
        <v>0</v>
      </c>
      <c r="K68" s="48">
        <v>0</v>
      </c>
      <c r="L68" s="48">
        <v>0</v>
      </c>
      <c r="M68" s="52"/>
      <c r="N68" s="50">
        <f t="shared" si="11"/>
        <v>1518.1</v>
      </c>
      <c r="O68" s="50">
        <f t="shared" si="12"/>
        <v>10</v>
      </c>
      <c r="P68" s="3"/>
    </row>
    <row r="69" spans="1:16" x14ac:dyDescent="0.2">
      <c r="A69" s="333" t="s">
        <v>144</v>
      </c>
      <c r="B69" s="334"/>
      <c r="C69" s="335"/>
      <c r="D69" s="45">
        <v>6</v>
      </c>
      <c r="E69" s="46">
        <v>0</v>
      </c>
      <c r="F69" s="46">
        <v>1</v>
      </c>
      <c r="G69" s="46">
        <v>0</v>
      </c>
      <c r="H69" s="46">
        <v>6</v>
      </c>
      <c r="I69" s="47">
        <f t="shared" si="10"/>
        <v>13</v>
      </c>
      <c r="J69" s="48">
        <v>61857</v>
      </c>
      <c r="K69" s="48">
        <v>7815</v>
      </c>
      <c r="L69" s="48">
        <v>455735</v>
      </c>
      <c r="M69" s="52"/>
      <c r="N69" s="50">
        <f t="shared" si="11"/>
        <v>14455.71</v>
      </c>
      <c r="O69" s="50">
        <f t="shared" si="12"/>
        <v>1740.425</v>
      </c>
      <c r="P69" s="3"/>
    </row>
    <row r="70" spans="1:16" x14ac:dyDescent="0.2">
      <c r="A70" s="333" t="s">
        <v>145</v>
      </c>
      <c r="B70" s="334"/>
      <c r="C70" s="337"/>
      <c r="D70" s="45">
        <v>3</v>
      </c>
      <c r="E70" s="46">
        <v>0</v>
      </c>
      <c r="F70" s="46">
        <v>0</v>
      </c>
      <c r="G70" s="46">
        <v>1</v>
      </c>
      <c r="H70" s="46">
        <v>0</v>
      </c>
      <c r="I70" s="55">
        <f t="shared" si="10"/>
        <v>4</v>
      </c>
      <c r="J70" s="48">
        <v>5980</v>
      </c>
      <c r="K70" s="56">
        <v>0</v>
      </c>
      <c r="L70" s="56">
        <v>9480</v>
      </c>
      <c r="M70" s="57"/>
      <c r="N70" s="220">
        <f t="shared" si="11"/>
        <v>1163.8540000000003</v>
      </c>
      <c r="O70" s="50">
        <f t="shared" si="12"/>
        <v>0</v>
      </c>
      <c r="P70" s="4"/>
    </row>
    <row r="71" spans="1:16" x14ac:dyDescent="0.2">
      <c r="A71" s="338"/>
      <c r="B71" s="334"/>
      <c r="C71" s="339" t="s">
        <v>24</v>
      </c>
      <c r="D71" s="365">
        <f t="shared" ref="D71:L71" si="13">SUM(D62:D70)</f>
        <v>18</v>
      </c>
      <c r="E71" s="366">
        <f t="shared" si="13"/>
        <v>0</v>
      </c>
      <c r="F71" s="366">
        <f t="shared" si="13"/>
        <v>9</v>
      </c>
      <c r="G71" s="366">
        <f t="shared" si="13"/>
        <v>14</v>
      </c>
      <c r="H71" s="366">
        <f t="shared" si="13"/>
        <v>17</v>
      </c>
      <c r="I71" s="367">
        <f t="shared" si="13"/>
        <v>58</v>
      </c>
      <c r="J71" s="368">
        <f t="shared" si="13"/>
        <v>113626</v>
      </c>
      <c r="K71" s="369">
        <f t="shared" si="13"/>
        <v>12329</v>
      </c>
      <c r="L71" s="370">
        <f t="shared" si="13"/>
        <v>1069597</v>
      </c>
      <c r="M71" s="371"/>
      <c r="N71" s="371">
        <f>SUM(N62:N70)</f>
        <v>110252.08900000002</v>
      </c>
      <c r="O71" s="380">
        <f>SUM(O62:O70)</f>
        <v>9716.518</v>
      </c>
      <c r="P71" s="381"/>
    </row>
    <row r="72" spans="1:16" x14ac:dyDescent="0.2">
      <c r="A72" s="338"/>
      <c r="B72" s="334"/>
      <c r="C72" s="340">
        <f>C82</f>
        <v>36891</v>
      </c>
      <c r="D72" s="372">
        <f t="shared" ref="D72:L72" si="14">D42</f>
        <v>16</v>
      </c>
      <c r="E72" s="373">
        <f t="shared" si="14"/>
        <v>0</v>
      </c>
      <c r="F72" s="373">
        <f t="shared" si="14"/>
        <v>8</v>
      </c>
      <c r="G72" s="373">
        <f t="shared" si="14"/>
        <v>16</v>
      </c>
      <c r="H72" s="373">
        <f t="shared" si="14"/>
        <v>17</v>
      </c>
      <c r="I72" s="373">
        <f t="shared" si="14"/>
        <v>57</v>
      </c>
      <c r="J72" s="374">
        <f t="shared" si="14"/>
        <v>97932</v>
      </c>
      <c r="K72" s="370">
        <f t="shared" si="14"/>
        <v>11018</v>
      </c>
      <c r="L72" s="370">
        <f t="shared" si="14"/>
        <v>933780</v>
      </c>
      <c r="M72" s="371"/>
      <c r="N72" s="379"/>
      <c r="O72" s="255"/>
      <c r="P72" s="3"/>
    </row>
    <row r="73" spans="1:16" x14ac:dyDescent="0.2">
      <c r="A73" s="341"/>
      <c r="B73" s="342"/>
      <c r="C73" s="343">
        <f>C83</f>
        <v>36527</v>
      </c>
      <c r="D73" s="375">
        <f>'2000'!D71</f>
        <v>13</v>
      </c>
      <c r="E73" s="376">
        <f>'2000'!E71</f>
        <v>0</v>
      </c>
      <c r="F73" s="376">
        <f>'2000'!F71</f>
        <v>8</v>
      </c>
      <c r="G73" s="376">
        <f>'2000'!G71</f>
        <v>21</v>
      </c>
      <c r="H73" s="376">
        <f>'2000'!H71</f>
        <v>18</v>
      </c>
      <c r="I73" s="373">
        <f>SUM(D73:H73)</f>
        <v>60</v>
      </c>
      <c r="J73" s="377">
        <f>'2000'!J71</f>
        <v>56586</v>
      </c>
      <c r="K73" s="378">
        <f>'2000'!K71</f>
        <v>6074</v>
      </c>
      <c r="L73" s="378">
        <f>'2000'!L71</f>
        <v>625128</v>
      </c>
      <c r="M73" s="379"/>
      <c r="N73" s="83"/>
      <c r="O73" s="50"/>
      <c r="P73" s="3"/>
    </row>
    <row r="74" spans="1:16" x14ac:dyDescent="0.2">
      <c r="A74" s="344" t="s">
        <v>23</v>
      </c>
      <c r="B74" s="345"/>
      <c r="C74" s="346"/>
      <c r="D74" s="75"/>
      <c r="E74" s="76"/>
      <c r="F74" s="76"/>
      <c r="G74" s="76"/>
      <c r="H74" s="76"/>
      <c r="I74" s="145"/>
      <c r="J74" s="146"/>
      <c r="K74" s="77"/>
      <c r="L74" s="256"/>
      <c r="M74" s="50"/>
      <c r="N74" s="50"/>
      <c r="O74" s="50"/>
      <c r="P74" s="3"/>
    </row>
    <row r="75" spans="1:16" x14ac:dyDescent="0.2">
      <c r="A75" s="347" t="s">
        <v>146</v>
      </c>
      <c r="B75" s="348"/>
      <c r="C75" s="349"/>
      <c r="D75" s="45">
        <v>40</v>
      </c>
      <c r="E75" s="46">
        <v>34</v>
      </c>
      <c r="F75" s="46">
        <v>6</v>
      </c>
      <c r="G75" s="46">
        <v>38</v>
      </c>
      <c r="H75" s="46">
        <v>0</v>
      </c>
      <c r="I75" s="47">
        <f>SUM(D75:H75)</f>
        <v>118</v>
      </c>
      <c r="J75" s="230">
        <v>300156</v>
      </c>
      <c r="K75" s="82">
        <v>461302</v>
      </c>
      <c r="L75" s="82">
        <v>4466015</v>
      </c>
      <c r="M75" s="50"/>
      <c r="N75" s="50">
        <f t="shared" ref="N75:O77" si="15">N46+(J75/1000)</f>
        <v>406289.81500000006</v>
      </c>
      <c r="O75" s="50">
        <f t="shared" si="15"/>
        <v>536042.29600000021</v>
      </c>
      <c r="P75" s="3"/>
    </row>
    <row r="76" spans="1:16" x14ac:dyDescent="0.2">
      <c r="A76" s="347" t="s">
        <v>147</v>
      </c>
      <c r="B76" s="348"/>
      <c r="C76" s="349"/>
      <c r="D76" s="45">
        <v>12</v>
      </c>
      <c r="E76" s="46">
        <v>10</v>
      </c>
      <c r="F76" s="46">
        <v>2</v>
      </c>
      <c r="G76" s="46">
        <v>0</v>
      </c>
      <c r="H76" s="46">
        <v>1</v>
      </c>
      <c r="I76" s="47">
        <f>SUM(D76:H76)</f>
        <v>25</v>
      </c>
      <c r="J76" s="230">
        <v>12646</v>
      </c>
      <c r="K76" s="82">
        <v>41758</v>
      </c>
      <c r="L76" s="82">
        <v>801587</v>
      </c>
      <c r="M76" s="50"/>
      <c r="N76" s="50">
        <f t="shared" si="15"/>
        <v>58002.740999999995</v>
      </c>
      <c r="O76" s="50">
        <f t="shared" si="15"/>
        <v>60445.30000000001</v>
      </c>
      <c r="P76" s="3"/>
    </row>
    <row r="77" spans="1:16" x14ac:dyDescent="0.2">
      <c r="A77" s="347" t="s">
        <v>148</v>
      </c>
      <c r="B77" s="348"/>
      <c r="C77" s="350"/>
      <c r="D77" s="45">
        <v>2</v>
      </c>
      <c r="E77" s="46">
        <v>1</v>
      </c>
      <c r="F77" s="46">
        <v>0</v>
      </c>
      <c r="G77" s="46">
        <v>0</v>
      </c>
      <c r="H77" s="46">
        <v>0</v>
      </c>
      <c r="I77" s="55">
        <f>SUM(D77:H77)</f>
        <v>3</v>
      </c>
      <c r="J77" s="231">
        <v>391</v>
      </c>
      <c r="K77" s="219">
        <v>42</v>
      </c>
      <c r="L77" s="219">
        <v>2640</v>
      </c>
      <c r="M77" s="147"/>
      <c r="N77" s="147">
        <f t="shared" si="15"/>
        <v>425.79300000000001</v>
      </c>
      <c r="O77" s="50">
        <f t="shared" si="15"/>
        <v>160.916</v>
      </c>
      <c r="P77" s="4"/>
    </row>
    <row r="78" spans="1:16" x14ac:dyDescent="0.2">
      <c r="A78" s="338"/>
      <c r="B78" s="334"/>
      <c r="C78" s="339" t="s">
        <v>25</v>
      </c>
      <c r="D78" s="365">
        <f t="shared" ref="D78:L78" si="16">SUM(D75:D77)</f>
        <v>54</v>
      </c>
      <c r="E78" s="366">
        <f t="shared" si="16"/>
        <v>45</v>
      </c>
      <c r="F78" s="366">
        <f t="shared" si="16"/>
        <v>8</v>
      </c>
      <c r="G78" s="366">
        <f t="shared" si="16"/>
        <v>38</v>
      </c>
      <c r="H78" s="366">
        <f t="shared" si="16"/>
        <v>1</v>
      </c>
      <c r="I78" s="367">
        <f t="shared" si="16"/>
        <v>146</v>
      </c>
      <c r="J78" s="368">
        <f t="shared" si="16"/>
        <v>313193</v>
      </c>
      <c r="K78" s="369">
        <f t="shared" si="16"/>
        <v>503102</v>
      </c>
      <c r="L78" s="370">
        <f t="shared" si="16"/>
        <v>5270242</v>
      </c>
      <c r="M78" s="371"/>
      <c r="N78" s="371">
        <f>SUM(N75:N77)</f>
        <v>464718.34900000005</v>
      </c>
      <c r="O78" s="380">
        <f>SUM(O75:O77)</f>
        <v>596648.51200000022</v>
      </c>
      <c r="P78" s="381"/>
    </row>
    <row r="79" spans="1:16" x14ac:dyDescent="0.2">
      <c r="A79" s="338"/>
      <c r="B79" s="334"/>
      <c r="C79" s="340">
        <f>C82</f>
        <v>36891</v>
      </c>
      <c r="D79" s="372">
        <f t="shared" ref="D79:L79" si="17">D49</f>
        <v>54</v>
      </c>
      <c r="E79" s="373">
        <f t="shared" si="17"/>
        <v>44</v>
      </c>
      <c r="F79" s="373">
        <f t="shared" si="17"/>
        <v>11</v>
      </c>
      <c r="G79" s="373">
        <f t="shared" si="17"/>
        <v>36</v>
      </c>
      <c r="H79" s="373">
        <f t="shared" si="17"/>
        <v>1</v>
      </c>
      <c r="I79" s="373">
        <f t="shared" si="17"/>
        <v>146</v>
      </c>
      <c r="J79" s="374">
        <f t="shared" si="17"/>
        <v>296535</v>
      </c>
      <c r="K79" s="370">
        <f t="shared" si="17"/>
        <v>569392</v>
      </c>
      <c r="L79" s="370">
        <f t="shared" si="17"/>
        <v>5246905</v>
      </c>
      <c r="M79" s="371"/>
      <c r="N79" s="379"/>
      <c r="O79" s="255"/>
      <c r="P79" s="3"/>
    </row>
    <row r="80" spans="1:16" x14ac:dyDescent="0.2">
      <c r="A80" s="341"/>
      <c r="B80" s="342"/>
      <c r="C80" s="343">
        <f>C83</f>
        <v>36527</v>
      </c>
      <c r="D80" s="375">
        <f>'2000'!D78</f>
        <v>54</v>
      </c>
      <c r="E80" s="376">
        <f>'2000'!E78</f>
        <v>44</v>
      </c>
      <c r="F80" s="376">
        <f>'2000'!F78</f>
        <v>11</v>
      </c>
      <c r="G80" s="376">
        <f>'2000'!G78</f>
        <v>35</v>
      </c>
      <c r="H80" s="376">
        <f>'2000'!H78</f>
        <v>2</v>
      </c>
      <c r="I80" s="373">
        <f>SUM(D80:H80)</f>
        <v>146</v>
      </c>
      <c r="J80" s="377">
        <f>'2000'!J78</f>
        <v>303727</v>
      </c>
      <c r="K80" s="378">
        <f>'2000'!K78</f>
        <v>560251</v>
      </c>
      <c r="L80" s="378">
        <f>'2000'!L78</f>
        <v>5964453</v>
      </c>
      <c r="M80" s="379"/>
      <c r="N80" s="83"/>
      <c r="O80" s="50"/>
      <c r="P80" s="3"/>
    </row>
    <row r="81" spans="1:16" x14ac:dyDescent="0.2">
      <c r="A81" s="382" t="s">
        <v>56</v>
      </c>
      <c r="B81" s="383"/>
      <c r="C81" s="339">
        <f>A59</f>
        <v>36892</v>
      </c>
      <c r="D81" s="228">
        <f t="shared" ref="D81:L81" si="18">D71+D78</f>
        <v>72</v>
      </c>
      <c r="E81" s="259">
        <f t="shared" si="18"/>
        <v>45</v>
      </c>
      <c r="F81" s="259">
        <f t="shared" si="18"/>
        <v>17</v>
      </c>
      <c r="G81" s="259">
        <f t="shared" si="18"/>
        <v>52</v>
      </c>
      <c r="H81" s="259">
        <f t="shared" si="18"/>
        <v>18</v>
      </c>
      <c r="I81" s="145">
        <f t="shared" si="18"/>
        <v>204</v>
      </c>
      <c r="J81" s="260">
        <f t="shared" si="18"/>
        <v>426819</v>
      </c>
      <c r="K81" s="256">
        <f t="shared" si="18"/>
        <v>515431</v>
      </c>
      <c r="L81" s="256">
        <f t="shared" si="18"/>
        <v>6339839</v>
      </c>
      <c r="M81" s="50"/>
      <c r="N81" s="50">
        <f>N71+N78</f>
        <v>574970.43800000008</v>
      </c>
      <c r="O81" s="147">
        <f>O71+O78</f>
        <v>606365.03000000026</v>
      </c>
      <c r="P81" s="4"/>
    </row>
    <row r="82" spans="1:16" x14ac:dyDescent="0.2">
      <c r="A82" s="384"/>
      <c r="B82" s="330"/>
      <c r="C82" s="340">
        <f>C81-1</f>
        <v>36891</v>
      </c>
      <c r="D82" s="75">
        <f t="shared" ref="D82:L82" si="19">D72+D79</f>
        <v>70</v>
      </c>
      <c r="E82" s="76">
        <f t="shared" si="19"/>
        <v>44</v>
      </c>
      <c r="F82" s="76">
        <f t="shared" si="19"/>
        <v>19</v>
      </c>
      <c r="G82" s="76">
        <f t="shared" si="19"/>
        <v>52</v>
      </c>
      <c r="H82" s="76">
        <f t="shared" si="19"/>
        <v>18</v>
      </c>
      <c r="I82" s="47">
        <f t="shared" si="19"/>
        <v>203</v>
      </c>
      <c r="J82" s="146">
        <f t="shared" si="19"/>
        <v>394467</v>
      </c>
      <c r="K82" s="77">
        <f t="shared" si="19"/>
        <v>580410</v>
      </c>
      <c r="L82" s="77">
        <f t="shared" si="19"/>
        <v>6180685</v>
      </c>
      <c r="M82" s="50"/>
      <c r="N82" s="57"/>
      <c r="O82" s="371"/>
      <c r="P82" s="391"/>
    </row>
    <row r="83" spans="1:16" x14ac:dyDescent="0.2">
      <c r="A83" s="385"/>
      <c r="B83" s="386"/>
      <c r="C83" s="343">
        <f>C81-365</f>
        <v>36527</v>
      </c>
      <c r="D83" s="263">
        <f t="shared" ref="D83:L83" si="20">D73+D80</f>
        <v>67</v>
      </c>
      <c r="E83" s="242">
        <f t="shared" si="20"/>
        <v>44</v>
      </c>
      <c r="F83" s="242">
        <f t="shared" si="20"/>
        <v>19</v>
      </c>
      <c r="G83" s="242">
        <f t="shared" si="20"/>
        <v>56</v>
      </c>
      <c r="H83" s="242">
        <f t="shared" si="20"/>
        <v>20</v>
      </c>
      <c r="I83" s="55">
        <f t="shared" si="20"/>
        <v>206</v>
      </c>
      <c r="J83" s="222">
        <f t="shared" si="20"/>
        <v>360313</v>
      </c>
      <c r="K83" s="223">
        <f t="shared" si="20"/>
        <v>566325</v>
      </c>
      <c r="L83" s="223">
        <f t="shared" si="20"/>
        <v>6589581</v>
      </c>
      <c r="M83" s="57"/>
      <c r="N83" s="371"/>
      <c r="O83" s="371"/>
      <c r="P83" s="391"/>
    </row>
    <row r="84" spans="1:16" x14ac:dyDescent="0.2">
      <c r="A84" s="387" t="s">
        <v>149</v>
      </c>
      <c r="B84" s="388"/>
      <c r="C84" s="388"/>
      <c r="D84" s="389"/>
      <c r="E84" s="389"/>
      <c r="F84" s="389"/>
      <c r="G84" s="390"/>
      <c r="H84" s="389"/>
      <c r="I84" s="389"/>
      <c r="J84" s="390"/>
      <c r="K84" s="390"/>
      <c r="L84" s="390"/>
      <c r="M84" s="390"/>
      <c r="N84" s="371">
        <f>N55</f>
        <v>5779</v>
      </c>
      <c r="O84" s="371">
        <f>O55</f>
        <v>4998</v>
      </c>
      <c r="P84" s="391"/>
    </row>
    <row r="85" spans="1:16" ht="13.5" thickBot="1" x14ac:dyDescent="0.25">
      <c r="A85" s="392" t="s">
        <v>34</v>
      </c>
      <c r="B85" s="348"/>
      <c r="C85" s="388"/>
      <c r="D85" s="393"/>
      <c r="E85" s="393"/>
      <c r="F85" s="393"/>
      <c r="G85" s="393"/>
      <c r="H85" s="393"/>
      <c r="I85" s="393"/>
      <c r="J85" s="393"/>
      <c r="K85" s="393"/>
      <c r="L85" s="334"/>
      <c r="M85" s="334"/>
      <c r="N85" s="394"/>
      <c r="O85" s="394"/>
      <c r="P85" s="395"/>
    </row>
    <row r="86" spans="1:16" ht="13.5" thickTop="1" x14ac:dyDescent="0.2">
      <c r="A86" s="396" t="s">
        <v>32</v>
      </c>
      <c r="B86" s="348"/>
      <c r="C86" s="388"/>
      <c r="D86" s="393"/>
      <c r="E86" s="393"/>
      <c r="F86" s="393"/>
      <c r="G86" s="393"/>
      <c r="H86" s="393"/>
      <c r="I86" s="393"/>
      <c r="J86" s="393"/>
      <c r="K86" s="393"/>
      <c r="L86" s="334"/>
      <c r="M86" s="334"/>
      <c r="N86" s="397" t="s">
        <v>29</v>
      </c>
      <c r="O86" s="397" t="s">
        <v>30</v>
      </c>
      <c r="P86" s="359"/>
    </row>
    <row r="87" spans="1:16" ht="15.75" thickBot="1" x14ac:dyDescent="0.25">
      <c r="A87" s="398" t="s">
        <v>33</v>
      </c>
      <c r="B87" s="399"/>
      <c r="C87" s="400"/>
      <c r="D87" s="401"/>
      <c r="E87" s="401"/>
      <c r="F87" s="401"/>
      <c r="G87" s="401"/>
      <c r="H87" s="402"/>
      <c r="I87" s="402"/>
      <c r="J87" s="403"/>
      <c r="K87" s="403"/>
      <c r="L87" s="404" t="s">
        <v>31</v>
      </c>
      <c r="M87" s="404"/>
      <c r="N87" s="405">
        <f>N81+N84</f>
        <v>580749.43800000008</v>
      </c>
      <c r="O87" s="405">
        <f>O81+O84</f>
        <v>611363.03000000026</v>
      </c>
      <c r="P87" s="406"/>
    </row>
    <row r="88" spans="1:16" ht="18.75" x14ac:dyDescent="0.3">
      <c r="A88" s="328">
        <f>A59+31</f>
        <v>36923</v>
      </c>
      <c r="B88" s="328"/>
      <c r="C88" s="328"/>
      <c r="D88" s="351" t="s">
        <v>0</v>
      </c>
      <c r="E88" s="352"/>
      <c r="F88" s="352"/>
      <c r="G88" s="352"/>
      <c r="H88" s="352"/>
      <c r="I88" s="352"/>
      <c r="J88" s="353" t="s">
        <v>1</v>
      </c>
      <c r="K88" s="352"/>
      <c r="L88" s="352"/>
      <c r="M88" s="352"/>
      <c r="N88" s="353" t="s">
        <v>2</v>
      </c>
      <c r="O88" s="352"/>
      <c r="P88" s="354"/>
    </row>
    <row r="89" spans="1:16" x14ac:dyDescent="0.2">
      <c r="A89" s="329" t="s">
        <v>3</v>
      </c>
      <c r="B89" s="330"/>
      <c r="C89" s="331"/>
      <c r="D89" s="355" t="s">
        <v>4</v>
      </c>
      <c r="E89" s="356" t="s">
        <v>5</v>
      </c>
      <c r="F89" s="356" t="s">
        <v>6</v>
      </c>
      <c r="G89" s="356" t="s">
        <v>7</v>
      </c>
      <c r="H89" s="357" t="s">
        <v>8</v>
      </c>
      <c r="I89" s="357" t="s">
        <v>12</v>
      </c>
      <c r="J89" s="358" t="s">
        <v>9</v>
      </c>
      <c r="K89" s="357" t="s">
        <v>11</v>
      </c>
      <c r="L89" s="357" t="s">
        <v>10</v>
      </c>
      <c r="M89" s="357"/>
      <c r="N89" s="358" t="s">
        <v>9</v>
      </c>
      <c r="O89" s="357" t="s">
        <v>11</v>
      </c>
      <c r="P89" s="359"/>
    </row>
    <row r="90" spans="1:16" x14ac:dyDescent="0.2">
      <c r="A90" s="332" t="s">
        <v>121</v>
      </c>
      <c r="B90" s="330"/>
      <c r="C90" s="331"/>
      <c r="D90" s="360" t="s">
        <v>13</v>
      </c>
      <c r="E90" s="361" t="s">
        <v>14</v>
      </c>
      <c r="F90" s="361" t="s">
        <v>15</v>
      </c>
      <c r="G90" s="361" t="s">
        <v>16</v>
      </c>
      <c r="H90" s="361" t="s">
        <v>17</v>
      </c>
      <c r="I90" s="361" t="s">
        <v>20</v>
      </c>
      <c r="J90" s="362" t="s">
        <v>18</v>
      </c>
      <c r="K90" s="363" t="s">
        <v>19</v>
      </c>
      <c r="L90" s="363" t="s">
        <v>18</v>
      </c>
      <c r="M90" s="363"/>
      <c r="N90" s="362" t="s">
        <v>21</v>
      </c>
      <c r="O90" s="363" t="s">
        <v>22</v>
      </c>
      <c r="P90" s="364"/>
    </row>
    <row r="91" spans="1:16" x14ac:dyDescent="0.2">
      <c r="A91" s="333" t="s">
        <v>137</v>
      </c>
      <c r="B91" s="334"/>
      <c r="C91" s="335"/>
      <c r="D91" s="45">
        <v>1</v>
      </c>
      <c r="E91" s="46">
        <v>0</v>
      </c>
      <c r="F91" s="46">
        <v>1</v>
      </c>
      <c r="G91" s="46">
        <v>0</v>
      </c>
      <c r="H91" s="46">
        <v>0</v>
      </c>
      <c r="I91" s="145">
        <f t="shared" ref="I91:I99" si="21">SUM(D91:H91)</f>
        <v>2</v>
      </c>
      <c r="J91" s="48">
        <v>845</v>
      </c>
      <c r="K91" s="48">
        <v>78</v>
      </c>
      <c r="L91" s="48">
        <v>79023</v>
      </c>
      <c r="M91" s="49"/>
      <c r="N91" s="50">
        <f t="shared" ref="N91:N99" si="22">N62+(J91/1000)</f>
        <v>18450.845000000001</v>
      </c>
      <c r="O91" s="50">
        <f t="shared" ref="O91:O99" si="23">O62+(K91/1000)</f>
        <v>1825.078</v>
      </c>
      <c r="P91" s="2"/>
    </row>
    <row r="92" spans="1:16" x14ac:dyDescent="0.2">
      <c r="A92" s="333" t="s">
        <v>138</v>
      </c>
      <c r="B92" s="334"/>
      <c r="C92" s="336"/>
      <c r="D92" s="45">
        <v>0</v>
      </c>
      <c r="E92" s="46">
        <v>0</v>
      </c>
      <c r="F92" s="46">
        <v>1</v>
      </c>
      <c r="G92" s="46">
        <v>0</v>
      </c>
      <c r="H92" s="46">
        <v>0</v>
      </c>
      <c r="I92" s="47">
        <f t="shared" si="21"/>
        <v>1</v>
      </c>
      <c r="J92" s="48">
        <v>0</v>
      </c>
      <c r="K92" s="48">
        <v>0</v>
      </c>
      <c r="L92" s="48">
        <v>0</v>
      </c>
      <c r="M92" s="52"/>
      <c r="N92" s="50">
        <f t="shared" si="22"/>
        <v>11598</v>
      </c>
      <c r="O92" s="50">
        <f t="shared" si="23"/>
        <v>982</v>
      </c>
      <c r="P92" s="3"/>
    </row>
    <row r="93" spans="1:16" x14ac:dyDescent="0.2">
      <c r="A93" s="333" t="s">
        <v>139</v>
      </c>
      <c r="B93" s="334"/>
      <c r="C93" s="335"/>
      <c r="D93" s="45">
        <v>3</v>
      </c>
      <c r="E93" s="46">
        <v>0</v>
      </c>
      <c r="F93" s="46">
        <v>2</v>
      </c>
      <c r="G93" s="46">
        <v>4</v>
      </c>
      <c r="H93" s="46">
        <v>9</v>
      </c>
      <c r="I93" s="47">
        <f t="shared" si="21"/>
        <v>18</v>
      </c>
      <c r="J93" s="48">
        <v>25846</v>
      </c>
      <c r="K93" s="48">
        <v>2315</v>
      </c>
      <c r="L93" s="48">
        <v>318420</v>
      </c>
      <c r="M93" s="52"/>
      <c r="N93" s="50">
        <f t="shared" si="22"/>
        <v>45233.660000000011</v>
      </c>
      <c r="O93" s="50">
        <f t="shared" si="23"/>
        <v>3578.1840000000007</v>
      </c>
      <c r="P93" s="3"/>
    </row>
    <row r="94" spans="1:16" x14ac:dyDescent="0.2">
      <c r="A94" s="333" t="s">
        <v>140</v>
      </c>
      <c r="B94" s="334"/>
      <c r="C94" s="335"/>
      <c r="D94" s="45">
        <v>1</v>
      </c>
      <c r="E94" s="46">
        <v>0</v>
      </c>
      <c r="F94" s="46">
        <v>0</v>
      </c>
      <c r="G94" s="46">
        <v>0</v>
      </c>
      <c r="H94" s="46">
        <v>0</v>
      </c>
      <c r="I94" s="47">
        <f t="shared" si="21"/>
        <v>1</v>
      </c>
      <c r="J94" s="48">
        <v>370</v>
      </c>
      <c r="K94" s="48">
        <v>0</v>
      </c>
      <c r="L94" s="48">
        <v>0</v>
      </c>
      <c r="M94" s="52"/>
      <c r="N94" s="50">
        <f t="shared" si="22"/>
        <v>283.88100000000003</v>
      </c>
      <c r="O94" s="50">
        <f t="shared" si="23"/>
        <v>0</v>
      </c>
      <c r="P94" s="3"/>
    </row>
    <row r="95" spans="1:16" x14ac:dyDescent="0.2">
      <c r="A95" s="333" t="s">
        <v>141</v>
      </c>
      <c r="B95" s="334"/>
      <c r="C95" s="335"/>
      <c r="D95" s="45">
        <v>4</v>
      </c>
      <c r="E95" s="46">
        <v>0</v>
      </c>
      <c r="F95" s="46">
        <v>2</v>
      </c>
      <c r="G95" s="46">
        <v>7</v>
      </c>
      <c r="H95" s="46">
        <v>2</v>
      </c>
      <c r="I95" s="47">
        <f t="shared" si="21"/>
        <v>15</v>
      </c>
      <c r="J95" s="48">
        <v>11021</v>
      </c>
      <c r="K95" s="48">
        <v>1217</v>
      </c>
      <c r="L95" s="48">
        <v>103950</v>
      </c>
      <c r="M95" s="52"/>
      <c r="N95" s="50">
        <f t="shared" si="22"/>
        <v>11880.932999999999</v>
      </c>
      <c r="O95" s="50">
        <f t="shared" si="23"/>
        <v>996.04899999999986</v>
      </c>
      <c r="P95" s="3"/>
    </row>
    <row r="96" spans="1:16" x14ac:dyDescent="0.2">
      <c r="A96" s="333" t="s">
        <v>142</v>
      </c>
      <c r="B96" s="334"/>
      <c r="C96" s="335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1"/>
        <v>2</v>
      </c>
      <c r="J96" s="48">
        <v>2899</v>
      </c>
      <c r="K96" s="48">
        <v>354</v>
      </c>
      <c r="L96" s="48">
        <v>68771</v>
      </c>
      <c r="M96" s="52"/>
      <c r="N96" s="50">
        <f t="shared" si="22"/>
        <v>5708.0870000000014</v>
      </c>
      <c r="O96" s="50">
        <f t="shared" si="23"/>
        <v>588.74599999999998</v>
      </c>
      <c r="P96" s="3"/>
    </row>
    <row r="97" spans="1:16" x14ac:dyDescent="0.2">
      <c r="A97" s="333" t="s">
        <v>143</v>
      </c>
      <c r="B97" s="334"/>
      <c r="C97" s="335"/>
      <c r="D97" s="45">
        <v>0</v>
      </c>
      <c r="E97" s="46">
        <v>0</v>
      </c>
      <c r="F97" s="46">
        <v>1</v>
      </c>
      <c r="G97" s="46">
        <v>1</v>
      </c>
      <c r="H97" s="46">
        <v>0</v>
      </c>
      <c r="I97" s="47">
        <f t="shared" si="21"/>
        <v>2</v>
      </c>
      <c r="J97" s="48">
        <v>0</v>
      </c>
      <c r="K97" s="48">
        <v>0</v>
      </c>
      <c r="L97" s="48">
        <v>0</v>
      </c>
      <c r="M97" s="52"/>
      <c r="N97" s="50">
        <f t="shared" si="22"/>
        <v>1518.1</v>
      </c>
      <c r="O97" s="50">
        <f t="shared" si="23"/>
        <v>10</v>
      </c>
      <c r="P97" s="3"/>
    </row>
    <row r="98" spans="1:16" x14ac:dyDescent="0.2">
      <c r="A98" s="333" t="s">
        <v>144</v>
      </c>
      <c r="B98" s="334"/>
      <c r="C98" s="335"/>
      <c r="D98" s="45">
        <v>6</v>
      </c>
      <c r="E98" s="46">
        <v>0</v>
      </c>
      <c r="F98" s="46">
        <v>1</v>
      </c>
      <c r="G98" s="46">
        <v>0</v>
      </c>
      <c r="H98" s="46">
        <v>6</v>
      </c>
      <c r="I98" s="47">
        <f t="shared" si="21"/>
        <v>13</v>
      </c>
      <c r="J98" s="48">
        <v>48294</v>
      </c>
      <c r="K98" s="48">
        <v>6085</v>
      </c>
      <c r="L98" s="48">
        <v>364171</v>
      </c>
      <c r="M98" s="52"/>
      <c r="N98" s="50">
        <f t="shared" si="22"/>
        <v>14504.003999999999</v>
      </c>
      <c r="O98" s="50">
        <f t="shared" si="23"/>
        <v>1746.51</v>
      </c>
      <c r="P98" s="3"/>
    </row>
    <row r="99" spans="1:16" x14ac:dyDescent="0.2">
      <c r="A99" s="333" t="s">
        <v>145</v>
      </c>
      <c r="B99" s="334"/>
      <c r="C99" s="337"/>
      <c r="D99" s="45">
        <v>3</v>
      </c>
      <c r="E99" s="46">
        <v>0</v>
      </c>
      <c r="F99" s="46">
        <v>0</v>
      </c>
      <c r="G99" s="46">
        <v>1</v>
      </c>
      <c r="H99" s="46">
        <v>0</v>
      </c>
      <c r="I99" s="55">
        <f t="shared" si="21"/>
        <v>4</v>
      </c>
      <c r="J99" s="48">
        <v>2955</v>
      </c>
      <c r="K99" s="56">
        <v>0</v>
      </c>
      <c r="L99" s="56">
        <v>5832</v>
      </c>
      <c r="M99" s="57"/>
      <c r="N99" s="220">
        <f t="shared" si="22"/>
        <v>1166.8090000000002</v>
      </c>
      <c r="O99" s="50">
        <f t="shared" si="23"/>
        <v>0</v>
      </c>
      <c r="P99" s="4"/>
    </row>
    <row r="100" spans="1:16" x14ac:dyDescent="0.2">
      <c r="A100" s="338"/>
      <c r="B100" s="334"/>
      <c r="C100" s="339" t="s">
        <v>24</v>
      </c>
      <c r="D100" s="365">
        <f t="shared" ref="D100:L100" si="24">SUM(D91:D99)</f>
        <v>19</v>
      </c>
      <c r="E100" s="366">
        <f t="shared" si="24"/>
        <v>0</v>
      </c>
      <c r="F100" s="366">
        <f t="shared" si="24"/>
        <v>9</v>
      </c>
      <c r="G100" s="366">
        <f t="shared" si="24"/>
        <v>13</v>
      </c>
      <c r="H100" s="366">
        <f t="shared" si="24"/>
        <v>17</v>
      </c>
      <c r="I100" s="367">
        <f t="shared" si="24"/>
        <v>58</v>
      </c>
      <c r="J100" s="368">
        <f t="shared" si="24"/>
        <v>92230</v>
      </c>
      <c r="K100" s="369">
        <f t="shared" si="24"/>
        <v>10049</v>
      </c>
      <c r="L100" s="370">
        <f t="shared" si="24"/>
        <v>940167</v>
      </c>
      <c r="M100" s="371"/>
      <c r="N100" s="371">
        <f>SUM(N91:N99)</f>
        <v>110344.319</v>
      </c>
      <c r="O100" s="380">
        <f>SUM(O91:O99)</f>
        <v>9726.5670000000009</v>
      </c>
      <c r="P100" s="381"/>
    </row>
    <row r="101" spans="1:16" x14ac:dyDescent="0.2">
      <c r="A101" s="338"/>
      <c r="B101" s="334"/>
      <c r="C101" s="340">
        <f>C111</f>
        <v>36922</v>
      </c>
      <c r="D101" s="372">
        <f t="shared" ref="D101:L101" si="25">D71</f>
        <v>18</v>
      </c>
      <c r="E101" s="373">
        <f t="shared" si="25"/>
        <v>0</v>
      </c>
      <c r="F101" s="373">
        <f t="shared" si="25"/>
        <v>9</v>
      </c>
      <c r="G101" s="373">
        <f t="shared" si="25"/>
        <v>14</v>
      </c>
      <c r="H101" s="373">
        <f t="shared" si="25"/>
        <v>17</v>
      </c>
      <c r="I101" s="373">
        <f t="shared" si="25"/>
        <v>58</v>
      </c>
      <c r="J101" s="374">
        <f t="shared" si="25"/>
        <v>113626</v>
      </c>
      <c r="K101" s="370">
        <f t="shared" si="25"/>
        <v>12329</v>
      </c>
      <c r="L101" s="370">
        <f t="shared" si="25"/>
        <v>1069597</v>
      </c>
      <c r="M101" s="371"/>
      <c r="N101" s="379"/>
      <c r="O101" s="255"/>
      <c r="P101" s="3"/>
    </row>
    <row r="102" spans="1:16" x14ac:dyDescent="0.2">
      <c r="A102" s="341"/>
      <c r="B102" s="342"/>
      <c r="C102" s="343">
        <f>C112</f>
        <v>36558</v>
      </c>
      <c r="D102" s="375">
        <f>'2000'!D100</f>
        <v>16</v>
      </c>
      <c r="E102" s="376">
        <f>'2000'!E100</f>
        <v>0</v>
      </c>
      <c r="F102" s="376">
        <f>'2000'!F100</f>
        <v>8</v>
      </c>
      <c r="G102" s="376">
        <f>'2000'!G100</f>
        <v>18</v>
      </c>
      <c r="H102" s="376">
        <f>'2000'!H100</f>
        <v>18</v>
      </c>
      <c r="I102" s="373">
        <f>SUM(D102:H102)</f>
        <v>60</v>
      </c>
      <c r="J102" s="377">
        <f>'2000'!J100</f>
        <v>61306</v>
      </c>
      <c r="K102" s="378">
        <f>'2000'!K100</f>
        <v>6316</v>
      </c>
      <c r="L102" s="378">
        <f>'2000'!L100</f>
        <v>690560</v>
      </c>
      <c r="M102" s="379"/>
      <c r="N102" s="83"/>
      <c r="O102" s="50"/>
      <c r="P102" s="3"/>
    </row>
    <row r="103" spans="1:16" x14ac:dyDescent="0.2">
      <c r="A103" s="344" t="s">
        <v>23</v>
      </c>
      <c r="B103" s="345"/>
      <c r="C103" s="346"/>
      <c r="D103" s="75"/>
      <c r="E103" s="76"/>
      <c r="F103" s="76"/>
      <c r="G103" s="76"/>
      <c r="H103" s="76"/>
      <c r="I103" s="145"/>
      <c r="J103" s="146"/>
      <c r="K103" s="77"/>
      <c r="L103" s="256"/>
      <c r="M103" s="50"/>
      <c r="N103" s="50"/>
      <c r="O103" s="50"/>
      <c r="P103" s="3"/>
    </row>
    <row r="104" spans="1:16" x14ac:dyDescent="0.2">
      <c r="A104" s="347" t="s">
        <v>146</v>
      </c>
      <c r="B104" s="348"/>
      <c r="C104" s="349"/>
      <c r="D104" s="45">
        <v>40</v>
      </c>
      <c r="E104" s="46">
        <v>34</v>
      </c>
      <c r="F104" s="46">
        <v>8</v>
      </c>
      <c r="G104" s="46">
        <v>36</v>
      </c>
      <c r="H104" s="46">
        <v>0</v>
      </c>
      <c r="I104" s="47">
        <f>SUM(D104:H104)</f>
        <v>118</v>
      </c>
      <c r="J104" s="230">
        <v>251529</v>
      </c>
      <c r="K104" s="82">
        <v>402262</v>
      </c>
      <c r="L104" s="82">
        <v>4129244</v>
      </c>
      <c r="M104" s="50"/>
      <c r="N104" s="50">
        <f t="shared" ref="N104:O106" si="26">N75+(J104/1000)</f>
        <v>406541.34400000004</v>
      </c>
      <c r="O104" s="50">
        <f t="shared" si="26"/>
        <v>536444.55800000019</v>
      </c>
      <c r="P104" s="3"/>
    </row>
    <row r="105" spans="1:16" x14ac:dyDescent="0.2">
      <c r="A105" s="347" t="s">
        <v>147</v>
      </c>
      <c r="B105" s="348"/>
      <c r="C105" s="349"/>
      <c r="D105" s="45">
        <v>12</v>
      </c>
      <c r="E105" s="46">
        <v>10</v>
      </c>
      <c r="F105" s="46">
        <v>2</v>
      </c>
      <c r="G105" s="46">
        <v>0</v>
      </c>
      <c r="H105" s="46">
        <v>1</v>
      </c>
      <c r="I105" s="47">
        <f>SUM(D105:H105)</f>
        <v>25</v>
      </c>
      <c r="J105" s="230">
        <v>13640</v>
      </c>
      <c r="K105" s="82">
        <v>38775</v>
      </c>
      <c r="L105" s="82">
        <v>770241</v>
      </c>
      <c r="M105" s="50"/>
      <c r="N105" s="50">
        <f t="shared" si="26"/>
        <v>58016.380999999994</v>
      </c>
      <c r="O105" s="50">
        <f t="shared" si="26"/>
        <v>60484.075000000012</v>
      </c>
      <c r="P105" s="3"/>
    </row>
    <row r="106" spans="1:16" x14ac:dyDescent="0.2">
      <c r="A106" s="347" t="s">
        <v>148</v>
      </c>
      <c r="B106" s="348"/>
      <c r="C106" s="350"/>
      <c r="D106" s="45">
        <v>2</v>
      </c>
      <c r="E106" s="46">
        <v>0</v>
      </c>
      <c r="F106" s="46">
        <v>1</v>
      </c>
      <c r="G106" s="46">
        <v>0</v>
      </c>
      <c r="H106" s="46">
        <v>0</v>
      </c>
      <c r="I106" s="55">
        <f>SUM(D106:H106)</f>
        <v>3</v>
      </c>
      <c r="J106" s="231">
        <v>1167</v>
      </c>
      <c r="K106" s="219">
        <v>120</v>
      </c>
      <c r="L106" s="219">
        <v>3231</v>
      </c>
      <c r="M106" s="147"/>
      <c r="N106" s="147">
        <f t="shared" si="26"/>
        <v>426.96</v>
      </c>
      <c r="O106" s="50">
        <f t="shared" si="26"/>
        <v>161.036</v>
      </c>
      <c r="P106" s="4"/>
    </row>
    <row r="107" spans="1:16" x14ac:dyDescent="0.2">
      <c r="A107" s="338"/>
      <c r="B107" s="334"/>
      <c r="C107" s="339" t="s">
        <v>25</v>
      </c>
      <c r="D107" s="365">
        <f t="shared" ref="D107:L107" si="27">SUM(D104:D106)</f>
        <v>54</v>
      </c>
      <c r="E107" s="366">
        <f t="shared" si="27"/>
        <v>44</v>
      </c>
      <c r="F107" s="366">
        <f t="shared" si="27"/>
        <v>11</v>
      </c>
      <c r="G107" s="366">
        <f t="shared" si="27"/>
        <v>36</v>
      </c>
      <c r="H107" s="366">
        <f t="shared" si="27"/>
        <v>1</v>
      </c>
      <c r="I107" s="367">
        <f t="shared" si="27"/>
        <v>146</v>
      </c>
      <c r="J107" s="368">
        <f t="shared" si="27"/>
        <v>266336</v>
      </c>
      <c r="K107" s="369">
        <f t="shared" si="27"/>
        <v>441157</v>
      </c>
      <c r="L107" s="370">
        <f t="shared" si="27"/>
        <v>4902716</v>
      </c>
      <c r="M107" s="371"/>
      <c r="N107" s="371">
        <f>SUM(N104:N106)</f>
        <v>464984.68500000006</v>
      </c>
      <c r="O107" s="380">
        <f>SUM(O104:O106)</f>
        <v>597089.66900000011</v>
      </c>
      <c r="P107" s="381"/>
    </row>
    <row r="108" spans="1:16" x14ac:dyDescent="0.2">
      <c r="A108" s="338"/>
      <c r="B108" s="334"/>
      <c r="C108" s="340">
        <f>C111</f>
        <v>36922</v>
      </c>
      <c r="D108" s="372">
        <f t="shared" ref="D108:L108" si="28">D78</f>
        <v>54</v>
      </c>
      <c r="E108" s="373">
        <f t="shared" si="28"/>
        <v>45</v>
      </c>
      <c r="F108" s="373">
        <f t="shared" si="28"/>
        <v>8</v>
      </c>
      <c r="G108" s="373">
        <f t="shared" si="28"/>
        <v>38</v>
      </c>
      <c r="H108" s="373">
        <f t="shared" si="28"/>
        <v>1</v>
      </c>
      <c r="I108" s="373">
        <f t="shared" si="28"/>
        <v>146</v>
      </c>
      <c r="J108" s="374">
        <f t="shared" si="28"/>
        <v>313193</v>
      </c>
      <c r="K108" s="370">
        <f t="shared" si="28"/>
        <v>503102</v>
      </c>
      <c r="L108" s="370">
        <f t="shared" si="28"/>
        <v>5270242</v>
      </c>
      <c r="M108" s="371"/>
      <c r="N108" s="379"/>
      <c r="O108" s="255"/>
      <c r="P108" s="3"/>
    </row>
    <row r="109" spans="1:16" x14ac:dyDescent="0.2">
      <c r="A109" s="341"/>
      <c r="B109" s="342"/>
      <c r="C109" s="343">
        <f>C112</f>
        <v>36558</v>
      </c>
      <c r="D109" s="375">
        <f>'2000'!D107</f>
        <v>56</v>
      </c>
      <c r="E109" s="376">
        <f>'2000'!E107</f>
        <v>44</v>
      </c>
      <c r="F109" s="376">
        <f>'2000'!F107</f>
        <v>11</v>
      </c>
      <c r="G109" s="376">
        <f>'2000'!G107</f>
        <v>33</v>
      </c>
      <c r="H109" s="376">
        <f>'2000'!H107</f>
        <v>2</v>
      </c>
      <c r="I109" s="373">
        <f>SUM(D109:H109)</f>
        <v>146</v>
      </c>
      <c r="J109" s="377">
        <f>'2000'!J107</f>
        <v>287224</v>
      </c>
      <c r="K109" s="378">
        <f>'2000'!K107</f>
        <v>538920</v>
      </c>
      <c r="L109" s="378">
        <f>'2000'!L107</f>
        <v>5679970</v>
      </c>
      <c r="M109" s="379"/>
      <c r="N109" s="83"/>
      <c r="O109" s="50"/>
      <c r="P109" s="3"/>
    </row>
    <row r="110" spans="1:16" x14ac:dyDescent="0.2">
      <c r="A110" s="382" t="s">
        <v>56</v>
      </c>
      <c r="B110" s="383"/>
      <c r="C110" s="339">
        <f>A88</f>
        <v>36923</v>
      </c>
      <c r="D110" s="228">
        <f t="shared" ref="D110:L110" si="29">D100+D107</f>
        <v>73</v>
      </c>
      <c r="E110" s="259">
        <f t="shared" si="29"/>
        <v>44</v>
      </c>
      <c r="F110" s="259">
        <f t="shared" si="29"/>
        <v>20</v>
      </c>
      <c r="G110" s="259">
        <f t="shared" si="29"/>
        <v>49</v>
      </c>
      <c r="H110" s="259">
        <f t="shared" si="29"/>
        <v>18</v>
      </c>
      <c r="I110" s="145">
        <f t="shared" si="29"/>
        <v>204</v>
      </c>
      <c r="J110" s="260">
        <f t="shared" si="29"/>
        <v>358566</v>
      </c>
      <c r="K110" s="256">
        <f t="shared" si="29"/>
        <v>451206</v>
      </c>
      <c r="L110" s="256">
        <f t="shared" si="29"/>
        <v>5842883</v>
      </c>
      <c r="M110" s="50"/>
      <c r="N110" s="50">
        <f>N100+N107</f>
        <v>575329.00400000007</v>
      </c>
      <c r="O110" s="147">
        <f>O100+O107</f>
        <v>606816.23600000015</v>
      </c>
      <c r="P110" s="4"/>
    </row>
    <row r="111" spans="1:16" x14ac:dyDescent="0.2">
      <c r="A111" s="384"/>
      <c r="B111" s="330"/>
      <c r="C111" s="340">
        <f>C110-1</f>
        <v>36922</v>
      </c>
      <c r="D111" s="75">
        <f t="shared" ref="D111:L111" si="30">D101+D108</f>
        <v>72</v>
      </c>
      <c r="E111" s="76">
        <f t="shared" si="30"/>
        <v>45</v>
      </c>
      <c r="F111" s="76">
        <f t="shared" si="30"/>
        <v>17</v>
      </c>
      <c r="G111" s="76">
        <f t="shared" si="30"/>
        <v>52</v>
      </c>
      <c r="H111" s="76">
        <f t="shared" si="30"/>
        <v>18</v>
      </c>
      <c r="I111" s="47">
        <f t="shared" si="30"/>
        <v>204</v>
      </c>
      <c r="J111" s="146">
        <f t="shared" si="30"/>
        <v>426819</v>
      </c>
      <c r="K111" s="77">
        <f t="shared" si="30"/>
        <v>515431</v>
      </c>
      <c r="L111" s="77">
        <f t="shared" si="30"/>
        <v>6339839</v>
      </c>
      <c r="M111" s="50"/>
      <c r="N111" s="57"/>
      <c r="O111" s="371"/>
      <c r="P111" s="391"/>
    </row>
    <row r="112" spans="1:16" x14ac:dyDescent="0.2">
      <c r="A112" s="385"/>
      <c r="B112" s="386"/>
      <c r="C112" s="343">
        <f>C110-365</f>
        <v>36558</v>
      </c>
      <c r="D112" s="263">
        <f t="shared" ref="D112:L112" si="31">D102+D109</f>
        <v>72</v>
      </c>
      <c r="E112" s="242">
        <f t="shared" si="31"/>
        <v>44</v>
      </c>
      <c r="F112" s="242">
        <f t="shared" si="31"/>
        <v>19</v>
      </c>
      <c r="G112" s="242">
        <f t="shared" si="31"/>
        <v>51</v>
      </c>
      <c r="H112" s="242">
        <f t="shared" si="31"/>
        <v>20</v>
      </c>
      <c r="I112" s="55">
        <f t="shared" si="31"/>
        <v>206</v>
      </c>
      <c r="J112" s="222">
        <f t="shared" si="31"/>
        <v>348530</v>
      </c>
      <c r="K112" s="223">
        <f t="shared" si="31"/>
        <v>545236</v>
      </c>
      <c r="L112" s="223">
        <f t="shared" si="31"/>
        <v>6370530</v>
      </c>
      <c r="M112" s="57"/>
      <c r="N112" s="371"/>
      <c r="O112" s="371"/>
      <c r="P112" s="391"/>
    </row>
    <row r="113" spans="1:16" x14ac:dyDescent="0.2">
      <c r="A113" s="387" t="s">
        <v>149</v>
      </c>
      <c r="B113" s="388"/>
      <c r="C113" s="388"/>
      <c r="D113" s="389"/>
      <c r="E113" s="389"/>
      <c r="F113" s="389"/>
      <c r="G113" s="390"/>
      <c r="H113" s="389"/>
      <c r="I113" s="389"/>
      <c r="J113" s="390"/>
      <c r="K113" s="390"/>
      <c r="L113" s="390"/>
      <c r="M113" s="390"/>
      <c r="N113" s="371">
        <f>N84</f>
        <v>5779</v>
      </c>
      <c r="O113" s="371">
        <f>O84</f>
        <v>4998</v>
      </c>
      <c r="P113" s="391"/>
    </row>
    <row r="114" spans="1:16" ht="13.5" thickBot="1" x14ac:dyDescent="0.25">
      <c r="A114" s="392" t="s">
        <v>34</v>
      </c>
      <c r="B114" s="348"/>
      <c r="C114" s="388"/>
      <c r="D114" s="393"/>
      <c r="E114" s="393"/>
      <c r="F114" s="393"/>
      <c r="G114" s="393"/>
      <c r="H114" s="393"/>
      <c r="I114" s="393"/>
      <c r="J114" s="393"/>
      <c r="K114" s="393"/>
      <c r="L114" s="334"/>
      <c r="M114" s="334"/>
      <c r="N114" s="394"/>
      <c r="O114" s="394"/>
      <c r="P114" s="395"/>
    </row>
    <row r="115" spans="1:16" ht="13.5" thickTop="1" x14ac:dyDescent="0.2">
      <c r="A115" s="396" t="s">
        <v>32</v>
      </c>
      <c r="B115" s="348"/>
      <c r="C115" s="388"/>
      <c r="D115" s="393"/>
      <c r="E115" s="393"/>
      <c r="F115" s="393"/>
      <c r="G115" s="393"/>
      <c r="H115" s="393"/>
      <c r="I115" s="393"/>
      <c r="J115" s="393"/>
      <c r="K115" s="393"/>
      <c r="L115" s="334"/>
      <c r="M115" s="334"/>
      <c r="N115" s="397" t="s">
        <v>29</v>
      </c>
      <c r="O115" s="397" t="s">
        <v>30</v>
      </c>
      <c r="P115" s="359"/>
    </row>
    <row r="116" spans="1:16" ht="15.75" thickBot="1" x14ac:dyDescent="0.25">
      <c r="A116" s="398" t="s">
        <v>33</v>
      </c>
      <c r="B116" s="399"/>
      <c r="C116" s="400"/>
      <c r="D116" s="401"/>
      <c r="E116" s="401"/>
      <c r="F116" s="401"/>
      <c r="G116" s="401"/>
      <c r="H116" s="402"/>
      <c r="I116" s="402"/>
      <c r="J116" s="403"/>
      <c r="K116" s="403"/>
      <c r="L116" s="404" t="s">
        <v>31</v>
      </c>
      <c r="M116" s="404"/>
      <c r="N116" s="405">
        <f>N110+N113</f>
        <v>581108.00400000007</v>
      </c>
      <c r="O116" s="405">
        <f>O110+O113</f>
        <v>611814.23600000015</v>
      </c>
      <c r="P116" s="406"/>
    </row>
    <row r="117" spans="1:16" ht="18.75" x14ac:dyDescent="0.3">
      <c r="A117" s="328">
        <f>A88+31</f>
        <v>36954</v>
      </c>
      <c r="B117" s="328"/>
      <c r="C117" s="328"/>
      <c r="D117" s="351" t="s">
        <v>0</v>
      </c>
      <c r="E117" s="352"/>
      <c r="F117" s="352"/>
      <c r="G117" s="352"/>
      <c r="H117" s="352"/>
      <c r="I117" s="352"/>
      <c r="J117" s="353" t="s">
        <v>1</v>
      </c>
      <c r="K117" s="352"/>
      <c r="L117" s="352"/>
      <c r="M117" s="352"/>
      <c r="N117" s="353" t="s">
        <v>2</v>
      </c>
      <c r="O117" s="352"/>
      <c r="P117" s="354"/>
    </row>
    <row r="118" spans="1:16" x14ac:dyDescent="0.2">
      <c r="A118" s="329" t="s">
        <v>3</v>
      </c>
      <c r="B118" s="330"/>
      <c r="C118" s="331"/>
      <c r="D118" s="355" t="s">
        <v>4</v>
      </c>
      <c r="E118" s="356" t="s">
        <v>5</v>
      </c>
      <c r="F118" s="356" t="s">
        <v>6</v>
      </c>
      <c r="G118" s="356" t="s">
        <v>7</v>
      </c>
      <c r="H118" s="357" t="s">
        <v>8</v>
      </c>
      <c r="I118" s="357" t="s">
        <v>12</v>
      </c>
      <c r="J118" s="358" t="s">
        <v>9</v>
      </c>
      <c r="K118" s="357" t="s">
        <v>11</v>
      </c>
      <c r="L118" s="357" t="s">
        <v>10</v>
      </c>
      <c r="M118" s="357"/>
      <c r="N118" s="358" t="s">
        <v>9</v>
      </c>
      <c r="O118" s="357" t="s">
        <v>11</v>
      </c>
      <c r="P118" s="359"/>
    </row>
    <row r="119" spans="1:16" x14ac:dyDescent="0.2">
      <c r="A119" s="332" t="s">
        <v>121</v>
      </c>
      <c r="B119" s="330"/>
      <c r="C119" s="331"/>
      <c r="D119" s="360" t="s">
        <v>13</v>
      </c>
      <c r="E119" s="361" t="s">
        <v>14</v>
      </c>
      <c r="F119" s="361" t="s">
        <v>15</v>
      </c>
      <c r="G119" s="361" t="s">
        <v>16</v>
      </c>
      <c r="H119" s="361" t="s">
        <v>17</v>
      </c>
      <c r="I119" s="361" t="s">
        <v>20</v>
      </c>
      <c r="J119" s="362" t="s">
        <v>18</v>
      </c>
      <c r="K119" s="363" t="s">
        <v>19</v>
      </c>
      <c r="L119" s="363" t="s">
        <v>18</v>
      </c>
      <c r="M119" s="363"/>
      <c r="N119" s="362" t="s">
        <v>21</v>
      </c>
      <c r="O119" s="363" t="s">
        <v>22</v>
      </c>
      <c r="P119" s="364"/>
    </row>
    <row r="120" spans="1:16" x14ac:dyDescent="0.2">
      <c r="A120" s="333" t="s">
        <v>137</v>
      </c>
      <c r="B120" s="334"/>
      <c r="C120" s="335"/>
      <c r="D120" s="45">
        <v>1</v>
      </c>
      <c r="E120" s="46">
        <v>0</v>
      </c>
      <c r="F120" s="46">
        <v>1</v>
      </c>
      <c r="G120" s="46">
        <v>0</v>
      </c>
      <c r="H120" s="46">
        <v>0</v>
      </c>
      <c r="I120" s="145">
        <f t="shared" ref="I120:I128" si="32">SUM(D120:H120)</f>
        <v>2</v>
      </c>
      <c r="J120" s="48">
        <v>1023</v>
      </c>
      <c r="K120" s="48">
        <v>94</v>
      </c>
      <c r="L120" s="48">
        <v>84271</v>
      </c>
      <c r="M120" s="49"/>
      <c r="N120" s="50">
        <f t="shared" ref="N120:N128" si="33">N91+(J120/1000)</f>
        <v>18451.868000000002</v>
      </c>
      <c r="O120" s="50">
        <f t="shared" ref="O120:O128" si="34">O91+(K120/1000)</f>
        <v>1825.172</v>
      </c>
      <c r="P120" s="2"/>
    </row>
    <row r="121" spans="1:16" x14ac:dyDescent="0.2">
      <c r="A121" s="333" t="s">
        <v>138</v>
      </c>
      <c r="B121" s="334"/>
      <c r="C121" s="336"/>
      <c r="D121" s="45">
        <v>0</v>
      </c>
      <c r="E121" s="46">
        <v>0</v>
      </c>
      <c r="F121" s="46">
        <v>1</v>
      </c>
      <c r="G121" s="46">
        <v>0</v>
      </c>
      <c r="H121" s="46">
        <v>0</v>
      </c>
      <c r="I121" s="47">
        <f t="shared" si="32"/>
        <v>1</v>
      </c>
      <c r="J121" s="48">
        <v>0</v>
      </c>
      <c r="K121" s="48">
        <v>0</v>
      </c>
      <c r="L121" s="48">
        <v>0</v>
      </c>
      <c r="M121" s="52"/>
      <c r="N121" s="50">
        <f t="shared" si="33"/>
        <v>11598</v>
      </c>
      <c r="O121" s="50">
        <f t="shared" si="34"/>
        <v>982</v>
      </c>
      <c r="P121" s="3"/>
    </row>
    <row r="122" spans="1:16" x14ac:dyDescent="0.2">
      <c r="A122" s="333" t="s">
        <v>139</v>
      </c>
      <c r="B122" s="334"/>
      <c r="C122" s="335"/>
      <c r="D122" s="45">
        <v>3</v>
      </c>
      <c r="E122" s="46">
        <v>0</v>
      </c>
      <c r="F122" s="46">
        <v>2</v>
      </c>
      <c r="G122" s="46">
        <v>4</v>
      </c>
      <c r="H122" s="46">
        <v>9</v>
      </c>
      <c r="I122" s="47">
        <f t="shared" si="32"/>
        <v>18</v>
      </c>
      <c r="J122" s="48">
        <v>24557</v>
      </c>
      <c r="K122" s="48">
        <v>2190</v>
      </c>
      <c r="L122" s="48">
        <v>310514</v>
      </c>
      <c r="M122" s="52"/>
      <c r="N122" s="50">
        <f t="shared" si="33"/>
        <v>45258.217000000011</v>
      </c>
      <c r="O122" s="50">
        <f t="shared" si="34"/>
        <v>3580.3740000000007</v>
      </c>
      <c r="P122" s="3"/>
    </row>
    <row r="123" spans="1:16" x14ac:dyDescent="0.2">
      <c r="A123" s="333" t="s">
        <v>140</v>
      </c>
      <c r="B123" s="334"/>
      <c r="C123" s="335"/>
      <c r="D123" s="45">
        <v>1</v>
      </c>
      <c r="E123" s="46">
        <v>0</v>
      </c>
      <c r="F123" s="46">
        <v>0</v>
      </c>
      <c r="G123" s="46">
        <v>0</v>
      </c>
      <c r="H123" s="46">
        <v>0</v>
      </c>
      <c r="I123" s="47">
        <f t="shared" si="32"/>
        <v>1</v>
      </c>
      <c r="J123" s="48">
        <v>537</v>
      </c>
      <c r="K123" s="48">
        <v>0</v>
      </c>
      <c r="L123" s="48">
        <v>0</v>
      </c>
      <c r="M123" s="52"/>
      <c r="N123" s="50">
        <f t="shared" si="33"/>
        <v>284.41800000000001</v>
      </c>
      <c r="O123" s="50">
        <f t="shared" si="34"/>
        <v>0</v>
      </c>
      <c r="P123" s="3"/>
    </row>
    <row r="124" spans="1:16" x14ac:dyDescent="0.2">
      <c r="A124" s="333" t="s">
        <v>141</v>
      </c>
      <c r="B124" s="334"/>
      <c r="C124" s="335"/>
      <c r="D124" s="45">
        <v>4</v>
      </c>
      <c r="E124" s="46">
        <v>0</v>
      </c>
      <c r="F124" s="46">
        <v>2</v>
      </c>
      <c r="G124" s="46">
        <v>7</v>
      </c>
      <c r="H124" s="46">
        <v>2</v>
      </c>
      <c r="I124" s="47">
        <f t="shared" si="32"/>
        <v>15</v>
      </c>
      <c r="J124" s="48">
        <v>16659</v>
      </c>
      <c r="K124" s="48">
        <v>1829</v>
      </c>
      <c r="L124" s="48">
        <v>148616</v>
      </c>
      <c r="M124" s="52"/>
      <c r="N124" s="50">
        <f t="shared" si="33"/>
        <v>11897.591999999999</v>
      </c>
      <c r="O124" s="50">
        <f t="shared" si="34"/>
        <v>997.87799999999982</v>
      </c>
      <c r="P124" s="3"/>
    </row>
    <row r="125" spans="1:16" x14ac:dyDescent="0.2">
      <c r="A125" s="333" t="s">
        <v>142</v>
      </c>
      <c r="B125" s="334"/>
      <c r="C125" s="335"/>
      <c r="D125" s="45">
        <v>1</v>
      </c>
      <c r="E125" s="46">
        <v>0</v>
      </c>
      <c r="F125" s="46">
        <v>1</v>
      </c>
      <c r="G125" s="46">
        <v>0</v>
      </c>
      <c r="H125" s="46">
        <v>0</v>
      </c>
      <c r="I125" s="47">
        <f t="shared" si="32"/>
        <v>2</v>
      </c>
      <c r="J125" s="48">
        <v>2499</v>
      </c>
      <c r="K125" s="48">
        <v>305</v>
      </c>
      <c r="L125" s="48">
        <v>59767</v>
      </c>
      <c r="M125" s="52"/>
      <c r="N125" s="50">
        <f t="shared" si="33"/>
        <v>5710.5860000000011</v>
      </c>
      <c r="O125" s="50">
        <f t="shared" si="34"/>
        <v>589.05099999999993</v>
      </c>
      <c r="P125" s="3"/>
    </row>
    <row r="126" spans="1:16" x14ac:dyDescent="0.2">
      <c r="A126" s="333" t="s">
        <v>143</v>
      </c>
      <c r="B126" s="334"/>
      <c r="C126" s="335"/>
      <c r="D126" s="45">
        <v>0</v>
      </c>
      <c r="E126" s="46">
        <v>0</v>
      </c>
      <c r="F126" s="46">
        <v>1</v>
      </c>
      <c r="G126" s="46">
        <v>1</v>
      </c>
      <c r="H126" s="46">
        <v>0</v>
      </c>
      <c r="I126" s="47">
        <f t="shared" si="32"/>
        <v>2</v>
      </c>
      <c r="J126" s="48">
        <v>0</v>
      </c>
      <c r="K126" s="48">
        <v>0</v>
      </c>
      <c r="L126" s="48">
        <v>0</v>
      </c>
      <c r="M126" s="52"/>
      <c r="N126" s="50">
        <f t="shared" si="33"/>
        <v>1518.1</v>
      </c>
      <c r="O126" s="50">
        <f t="shared" si="34"/>
        <v>10</v>
      </c>
      <c r="P126" s="3"/>
    </row>
    <row r="127" spans="1:16" x14ac:dyDescent="0.2">
      <c r="A127" s="333" t="s">
        <v>144</v>
      </c>
      <c r="B127" s="334"/>
      <c r="C127" s="335"/>
      <c r="D127" s="45">
        <v>6</v>
      </c>
      <c r="E127" s="46">
        <v>0</v>
      </c>
      <c r="F127" s="46">
        <v>1</v>
      </c>
      <c r="G127" s="46">
        <v>0</v>
      </c>
      <c r="H127" s="46">
        <v>6</v>
      </c>
      <c r="I127" s="47">
        <f t="shared" si="32"/>
        <v>13</v>
      </c>
      <c r="J127" s="48">
        <v>53414</v>
      </c>
      <c r="K127" s="48">
        <v>6734</v>
      </c>
      <c r="L127" s="48">
        <v>429575</v>
      </c>
      <c r="M127" s="52"/>
      <c r="N127" s="50">
        <f t="shared" si="33"/>
        <v>14557.418</v>
      </c>
      <c r="O127" s="50">
        <f t="shared" si="34"/>
        <v>1753.2439999999999</v>
      </c>
      <c r="P127" s="3"/>
    </row>
    <row r="128" spans="1:16" x14ac:dyDescent="0.2">
      <c r="A128" s="333" t="s">
        <v>145</v>
      </c>
      <c r="B128" s="334"/>
      <c r="C128" s="337"/>
      <c r="D128" s="45">
        <v>3</v>
      </c>
      <c r="E128" s="46">
        <v>0</v>
      </c>
      <c r="F128" s="46">
        <v>0</v>
      </c>
      <c r="G128" s="46">
        <v>1</v>
      </c>
      <c r="H128" s="46">
        <v>0</v>
      </c>
      <c r="I128" s="55">
        <f t="shared" si="32"/>
        <v>4</v>
      </c>
      <c r="J128" s="48">
        <v>2782</v>
      </c>
      <c r="K128" s="56">
        <v>0</v>
      </c>
      <c r="L128" s="56">
        <v>6803</v>
      </c>
      <c r="M128" s="57"/>
      <c r="N128" s="220">
        <f t="shared" si="33"/>
        <v>1169.5910000000001</v>
      </c>
      <c r="O128" s="50">
        <f t="shared" si="34"/>
        <v>0</v>
      </c>
      <c r="P128" s="4"/>
    </row>
    <row r="129" spans="1:16" x14ac:dyDescent="0.2">
      <c r="A129" s="338"/>
      <c r="B129" s="334"/>
      <c r="C129" s="339" t="s">
        <v>24</v>
      </c>
      <c r="D129" s="365">
        <f t="shared" ref="D129:L129" si="35">SUM(D120:D128)</f>
        <v>19</v>
      </c>
      <c r="E129" s="366">
        <f t="shared" si="35"/>
        <v>0</v>
      </c>
      <c r="F129" s="366">
        <f t="shared" si="35"/>
        <v>9</v>
      </c>
      <c r="G129" s="366">
        <f t="shared" si="35"/>
        <v>13</v>
      </c>
      <c r="H129" s="366">
        <f t="shared" si="35"/>
        <v>17</v>
      </c>
      <c r="I129" s="367">
        <f t="shared" si="35"/>
        <v>58</v>
      </c>
      <c r="J129" s="368">
        <f t="shared" si="35"/>
        <v>101471</v>
      </c>
      <c r="K129" s="369">
        <f t="shared" si="35"/>
        <v>11152</v>
      </c>
      <c r="L129" s="370">
        <f t="shared" si="35"/>
        <v>1039546</v>
      </c>
      <c r="M129" s="371"/>
      <c r="N129" s="371">
        <f>SUM(N120:N128)</f>
        <v>110445.79000000004</v>
      </c>
      <c r="O129" s="380">
        <f>SUM(O120:O128)</f>
        <v>9737.719000000001</v>
      </c>
      <c r="P129" s="381"/>
    </row>
    <row r="130" spans="1:16" x14ac:dyDescent="0.2">
      <c r="A130" s="338"/>
      <c r="B130" s="334"/>
      <c r="C130" s="340">
        <f>C140</f>
        <v>36924</v>
      </c>
      <c r="D130" s="372">
        <f t="shared" ref="D130:L130" si="36">D100</f>
        <v>19</v>
      </c>
      <c r="E130" s="373">
        <f t="shared" si="36"/>
        <v>0</v>
      </c>
      <c r="F130" s="373">
        <f t="shared" si="36"/>
        <v>9</v>
      </c>
      <c r="G130" s="373">
        <f t="shared" si="36"/>
        <v>13</v>
      </c>
      <c r="H130" s="373">
        <f t="shared" si="36"/>
        <v>17</v>
      </c>
      <c r="I130" s="373">
        <f t="shared" si="36"/>
        <v>58</v>
      </c>
      <c r="J130" s="374">
        <f t="shared" si="36"/>
        <v>92230</v>
      </c>
      <c r="K130" s="370">
        <f t="shared" si="36"/>
        <v>10049</v>
      </c>
      <c r="L130" s="370">
        <f t="shared" si="36"/>
        <v>940167</v>
      </c>
      <c r="M130" s="371"/>
      <c r="N130" s="379"/>
      <c r="O130" s="255"/>
      <c r="P130" s="3"/>
    </row>
    <row r="131" spans="1:16" x14ac:dyDescent="0.2">
      <c r="A131" s="341"/>
      <c r="B131" s="342"/>
      <c r="C131" s="343">
        <f>C141</f>
        <v>36589</v>
      </c>
      <c r="D131" s="375">
        <f>'2000'!D129</f>
        <v>16</v>
      </c>
      <c r="E131" s="376">
        <f>'2000'!E129</f>
        <v>0</v>
      </c>
      <c r="F131" s="376">
        <f>'2000'!F129</f>
        <v>8</v>
      </c>
      <c r="G131" s="376">
        <f>'2000'!G129</f>
        <v>18</v>
      </c>
      <c r="H131" s="376">
        <f>'2000'!H129</f>
        <v>18</v>
      </c>
      <c r="I131" s="373">
        <f>SUM(D131:H131)</f>
        <v>60</v>
      </c>
      <c r="J131" s="377">
        <f>'2000'!J129</f>
        <v>82498</v>
      </c>
      <c r="K131" s="378">
        <f>'2000'!K129</f>
        <v>8858</v>
      </c>
      <c r="L131" s="378">
        <f>'2000'!L129</f>
        <v>1010844</v>
      </c>
      <c r="M131" s="379"/>
      <c r="N131" s="83"/>
      <c r="O131" s="50"/>
      <c r="P131" s="3"/>
    </row>
    <row r="132" spans="1:16" x14ac:dyDescent="0.2">
      <c r="A132" s="344" t="s">
        <v>23</v>
      </c>
      <c r="B132" s="345"/>
      <c r="C132" s="346"/>
      <c r="D132" s="75"/>
      <c r="E132" s="76"/>
      <c r="F132" s="76"/>
      <c r="G132" s="76"/>
      <c r="H132" s="76"/>
      <c r="I132" s="145"/>
      <c r="J132" s="146"/>
      <c r="K132" s="77"/>
      <c r="L132" s="256"/>
      <c r="M132" s="50"/>
      <c r="N132" s="50"/>
      <c r="O132" s="50"/>
      <c r="P132" s="3"/>
    </row>
    <row r="133" spans="1:16" x14ac:dyDescent="0.2">
      <c r="A133" s="347" t="s">
        <v>146</v>
      </c>
      <c r="B133" s="348"/>
      <c r="C133" s="349"/>
      <c r="D133" s="45">
        <v>40</v>
      </c>
      <c r="E133" s="46">
        <v>34</v>
      </c>
      <c r="F133" s="46">
        <v>8</v>
      </c>
      <c r="G133" s="46">
        <v>36</v>
      </c>
      <c r="H133" s="46">
        <v>0</v>
      </c>
      <c r="I133" s="47">
        <f>SUM(D133:H133)</f>
        <v>118</v>
      </c>
      <c r="J133" s="230">
        <v>271388</v>
      </c>
      <c r="K133" s="82">
        <v>443817</v>
      </c>
      <c r="L133" s="82">
        <v>5061153</v>
      </c>
      <c r="M133" s="50"/>
      <c r="N133" s="50">
        <f t="shared" ref="N133:O135" si="37">N104+(J133/1000)</f>
        <v>406812.73200000002</v>
      </c>
      <c r="O133" s="50">
        <f t="shared" si="37"/>
        <v>536888.37500000023</v>
      </c>
      <c r="P133" s="3"/>
    </row>
    <row r="134" spans="1:16" x14ac:dyDescent="0.2">
      <c r="A134" s="347" t="s">
        <v>147</v>
      </c>
      <c r="B134" s="348"/>
      <c r="C134" s="349"/>
      <c r="D134" s="45">
        <v>12</v>
      </c>
      <c r="E134" s="46">
        <v>10</v>
      </c>
      <c r="F134" s="46">
        <v>2</v>
      </c>
      <c r="G134" s="46">
        <v>0</v>
      </c>
      <c r="H134" s="46">
        <v>1</v>
      </c>
      <c r="I134" s="47">
        <f>SUM(D134:H134)</f>
        <v>25</v>
      </c>
      <c r="J134" s="230">
        <v>13685</v>
      </c>
      <c r="K134" s="82">
        <v>39954</v>
      </c>
      <c r="L134" s="82">
        <v>824184</v>
      </c>
      <c r="M134" s="50"/>
      <c r="N134" s="50">
        <f t="shared" si="37"/>
        <v>58030.065999999992</v>
      </c>
      <c r="O134" s="50">
        <f t="shared" si="37"/>
        <v>60524.02900000001</v>
      </c>
      <c r="P134" s="3"/>
    </row>
    <row r="135" spans="1:16" x14ac:dyDescent="0.2">
      <c r="A135" s="347" t="s">
        <v>148</v>
      </c>
      <c r="B135" s="348"/>
      <c r="C135" s="350"/>
      <c r="D135" s="45">
        <v>2</v>
      </c>
      <c r="E135" s="46">
        <v>0</v>
      </c>
      <c r="F135" s="46">
        <v>1</v>
      </c>
      <c r="G135" s="46">
        <v>0</v>
      </c>
      <c r="H135" s="46">
        <v>0</v>
      </c>
      <c r="I135" s="55">
        <f>SUM(D135:H135)</f>
        <v>3</v>
      </c>
      <c r="J135" s="231">
        <v>1050</v>
      </c>
      <c r="K135" s="219">
        <v>119</v>
      </c>
      <c r="L135" s="219">
        <v>2625</v>
      </c>
      <c r="M135" s="147"/>
      <c r="N135" s="147">
        <f t="shared" si="37"/>
        <v>428.01</v>
      </c>
      <c r="O135" s="50">
        <f t="shared" si="37"/>
        <v>161.155</v>
      </c>
      <c r="P135" s="4"/>
    </row>
    <row r="136" spans="1:16" x14ac:dyDescent="0.2">
      <c r="A136" s="338"/>
      <c r="B136" s="334"/>
      <c r="C136" s="339" t="s">
        <v>25</v>
      </c>
      <c r="D136" s="365">
        <f t="shared" ref="D136:L136" si="38">SUM(D133:D135)</f>
        <v>54</v>
      </c>
      <c r="E136" s="366">
        <f t="shared" si="38"/>
        <v>44</v>
      </c>
      <c r="F136" s="366">
        <f t="shared" si="38"/>
        <v>11</v>
      </c>
      <c r="G136" s="366">
        <f t="shared" si="38"/>
        <v>36</v>
      </c>
      <c r="H136" s="366">
        <f t="shared" si="38"/>
        <v>1</v>
      </c>
      <c r="I136" s="367">
        <f t="shared" si="38"/>
        <v>146</v>
      </c>
      <c r="J136" s="368">
        <f t="shared" si="38"/>
        <v>286123</v>
      </c>
      <c r="K136" s="369">
        <f t="shared" si="38"/>
        <v>483890</v>
      </c>
      <c r="L136" s="370">
        <f t="shared" si="38"/>
        <v>5887962</v>
      </c>
      <c r="M136" s="371"/>
      <c r="N136" s="371">
        <f>SUM(N133:N135)</f>
        <v>465270.80800000002</v>
      </c>
      <c r="O136" s="380">
        <f>SUM(O133:O135)</f>
        <v>597573.55900000024</v>
      </c>
      <c r="P136" s="381"/>
    </row>
    <row r="137" spans="1:16" x14ac:dyDescent="0.2">
      <c r="A137" s="338"/>
      <c r="B137" s="334"/>
      <c r="C137" s="340">
        <f>C140</f>
        <v>36924</v>
      </c>
      <c r="D137" s="372">
        <f t="shared" ref="D137:L137" si="39">D107</f>
        <v>54</v>
      </c>
      <c r="E137" s="373">
        <f t="shared" si="39"/>
        <v>44</v>
      </c>
      <c r="F137" s="373">
        <f t="shared" si="39"/>
        <v>11</v>
      </c>
      <c r="G137" s="373">
        <f t="shared" si="39"/>
        <v>36</v>
      </c>
      <c r="H137" s="373">
        <f t="shared" si="39"/>
        <v>1</v>
      </c>
      <c r="I137" s="373">
        <f t="shared" si="39"/>
        <v>146</v>
      </c>
      <c r="J137" s="374">
        <f t="shared" si="39"/>
        <v>266336</v>
      </c>
      <c r="K137" s="370">
        <f t="shared" si="39"/>
        <v>441157</v>
      </c>
      <c r="L137" s="370">
        <f t="shared" si="39"/>
        <v>4902716</v>
      </c>
      <c r="M137" s="371"/>
      <c r="N137" s="379"/>
      <c r="O137" s="255"/>
      <c r="P137" s="3"/>
    </row>
    <row r="138" spans="1:16" x14ac:dyDescent="0.2">
      <c r="A138" s="341"/>
      <c r="B138" s="342"/>
      <c r="C138" s="343">
        <f>C141</f>
        <v>36589</v>
      </c>
      <c r="D138" s="375">
        <f>'2000'!D136</f>
        <v>56</v>
      </c>
      <c r="E138" s="376">
        <f>'2000'!E136</f>
        <v>44</v>
      </c>
      <c r="F138" s="376">
        <f>'2000'!F136</f>
        <v>11</v>
      </c>
      <c r="G138" s="376">
        <f>'2000'!G136</f>
        <v>33</v>
      </c>
      <c r="H138" s="376">
        <f>'2000'!H136</f>
        <v>2</v>
      </c>
      <c r="I138" s="373">
        <f>SUM(D138:H138)</f>
        <v>146</v>
      </c>
      <c r="J138" s="377">
        <f>'2000'!J136</f>
        <v>290068</v>
      </c>
      <c r="K138" s="378">
        <f>'2000'!K136</f>
        <v>635559</v>
      </c>
      <c r="L138" s="378">
        <f>'2000'!L136</f>
        <v>6065006</v>
      </c>
      <c r="M138" s="379"/>
      <c r="N138" s="83"/>
      <c r="O138" s="50"/>
      <c r="P138" s="3"/>
    </row>
    <row r="139" spans="1:16" x14ac:dyDescent="0.2">
      <c r="A139" s="382" t="s">
        <v>56</v>
      </c>
      <c r="B139" s="383"/>
      <c r="C139" s="339">
        <f>A117</f>
        <v>36954</v>
      </c>
      <c r="D139" s="228">
        <f t="shared" ref="D139:L139" si="40">D129+D136</f>
        <v>73</v>
      </c>
      <c r="E139" s="259">
        <f t="shared" si="40"/>
        <v>44</v>
      </c>
      <c r="F139" s="259">
        <f t="shared" si="40"/>
        <v>20</v>
      </c>
      <c r="G139" s="259">
        <f t="shared" si="40"/>
        <v>49</v>
      </c>
      <c r="H139" s="259">
        <f t="shared" si="40"/>
        <v>18</v>
      </c>
      <c r="I139" s="145">
        <f t="shared" si="40"/>
        <v>204</v>
      </c>
      <c r="J139" s="260">
        <f t="shared" si="40"/>
        <v>387594</v>
      </c>
      <c r="K139" s="256">
        <f t="shared" si="40"/>
        <v>495042</v>
      </c>
      <c r="L139" s="256">
        <f t="shared" si="40"/>
        <v>6927508</v>
      </c>
      <c r="M139" s="50"/>
      <c r="N139" s="50">
        <f>N129+N136</f>
        <v>575716.598</v>
      </c>
      <c r="O139" s="147">
        <f>O129+O136</f>
        <v>607311.27800000028</v>
      </c>
      <c r="P139" s="4"/>
    </row>
    <row r="140" spans="1:16" x14ac:dyDescent="0.2">
      <c r="A140" s="384"/>
      <c r="B140" s="330"/>
      <c r="C140" s="340">
        <f>C139-30</f>
        <v>36924</v>
      </c>
      <c r="D140" s="75">
        <f t="shared" ref="D140:L140" si="41">D130+D137</f>
        <v>73</v>
      </c>
      <c r="E140" s="76">
        <f t="shared" si="41"/>
        <v>44</v>
      </c>
      <c r="F140" s="76">
        <f t="shared" si="41"/>
        <v>20</v>
      </c>
      <c r="G140" s="76">
        <f t="shared" si="41"/>
        <v>49</v>
      </c>
      <c r="H140" s="76">
        <f t="shared" si="41"/>
        <v>18</v>
      </c>
      <c r="I140" s="47">
        <f t="shared" si="41"/>
        <v>204</v>
      </c>
      <c r="J140" s="146">
        <f t="shared" si="41"/>
        <v>358566</v>
      </c>
      <c r="K140" s="77">
        <f t="shared" si="41"/>
        <v>451206</v>
      </c>
      <c r="L140" s="77">
        <f t="shared" si="41"/>
        <v>5842883</v>
      </c>
      <c r="M140" s="50"/>
      <c r="N140" s="57"/>
      <c r="O140" s="371"/>
      <c r="P140" s="391"/>
    </row>
    <row r="141" spans="1:16" x14ac:dyDescent="0.2">
      <c r="A141" s="385"/>
      <c r="B141" s="386"/>
      <c r="C141" s="343">
        <f>C139-365</f>
        <v>36589</v>
      </c>
      <c r="D141" s="263">
        <f t="shared" ref="D141:L141" si="42">D131+D138</f>
        <v>72</v>
      </c>
      <c r="E141" s="242">
        <f t="shared" si="42"/>
        <v>44</v>
      </c>
      <c r="F141" s="242">
        <f t="shared" si="42"/>
        <v>19</v>
      </c>
      <c r="G141" s="242">
        <f t="shared" si="42"/>
        <v>51</v>
      </c>
      <c r="H141" s="242">
        <f t="shared" si="42"/>
        <v>20</v>
      </c>
      <c r="I141" s="55">
        <f t="shared" si="42"/>
        <v>206</v>
      </c>
      <c r="J141" s="222">
        <f t="shared" si="42"/>
        <v>372566</v>
      </c>
      <c r="K141" s="223">
        <f t="shared" si="42"/>
        <v>644417</v>
      </c>
      <c r="L141" s="223">
        <f t="shared" si="42"/>
        <v>7075850</v>
      </c>
      <c r="M141" s="57"/>
      <c r="N141" s="371"/>
      <c r="O141" s="371"/>
      <c r="P141" s="391"/>
    </row>
    <row r="142" spans="1:16" x14ac:dyDescent="0.2">
      <c r="A142" s="387" t="s">
        <v>149</v>
      </c>
      <c r="B142" s="388"/>
      <c r="C142" s="388"/>
      <c r="D142" s="389"/>
      <c r="E142" s="389"/>
      <c r="F142" s="389"/>
      <c r="G142" s="390"/>
      <c r="H142" s="389"/>
      <c r="I142" s="389"/>
      <c r="J142" s="390"/>
      <c r="K142" s="390"/>
      <c r="L142" s="390"/>
      <c r="M142" s="390"/>
      <c r="N142" s="371">
        <f>N113</f>
        <v>5779</v>
      </c>
      <c r="O142" s="371">
        <f>O113</f>
        <v>4998</v>
      </c>
      <c r="P142" s="391"/>
    </row>
    <row r="143" spans="1:16" ht="13.5" thickBot="1" x14ac:dyDescent="0.25">
      <c r="A143" s="392" t="s">
        <v>34</v>
      </c>
      <c r="B143" s="348"/>
      <c r="C143" s="388"/>
      <c r="D143" s="393"/>
      <c r="E143" s="393"/>
      <c r="F143" s="393"/>
      <c r="G143" s="393"/>
      <c r="H143" s="393"/>
      <c r="I143" s="393"/>
      <c r="J143" s="393"/>
      <c r="K143" s="393"/>
      <c r="L143" s="334"/>
      <c r="M143" s="334"/>
      <c r="N143" s="394"/>
      <c r="O143" s="394"/>
      <c r="P143" s="395"/>
    </row>
    <row r="144" spans="1:16" ht="13.5" thickTop="1" x14ac:dyDescent="0.2">
      <c r="A144" s="396" t="s">
        <v>32</v>
      </c>
      <c r="B144" s="348"/>
      <c r="C144" s="388"/>
      <c r="D144" s="393"/>
      <c r="E144" s="393"/>
      <c r="F144" s="393"/>
      <c r="G144" s="393"/>
      <c r="H144" s="393"/>
      <c r="I144" s="393"/>
      <c r="J144" s="393"/>
      <c r="K144" s="393"/>
      <c r="L144" s="334"/>
      <c r="M144" s="334"/>
      <c r="N144" s="397" t="s">
        <v>29</v>
      </c>
      <c r="O144" s="397" t="s">
        <v>30</v>
      </c>
      <c r="P144" s="359"/>
    </row>
    <row r="145" spans="1:16" ht="15.75" thickBot="1" x14ac:dyDescent="0.25">
      <c r="A145" s="398" t="s">
        <v>33</v>
      </c>
      <c r="B145" s="399"/>
      <c r="C145" s="400"/>
      <c r="D145" s="401"/>
      <c r="E145" s="401"/>
      <c r="F145" s="401"/>
      <c r="G145" s="401"/>
      <c r="H145" s="402"/>
      <c r="I145" s="402"/>
      <c r="J145" s="403"/>
      <c r="K145" s="403"/>
      <c r="L145" s="404" t="s">
        <v>31</v>
      </c>
      <c r="M145" s="404"/>
      <c r="N145" s="405">
        <f>N139+N142</f>
        <v>581495.598</v>
      </c>
      <c r="O145" s="405">
        <f>O139+O142</f>
        <v>612309.27800000028</v>
      </c>
      <c r="P145" s="406"/>
    </row>
    <row r="146" spans="1:16" ht="18.75" x14ac:dyDescent="0.3">
      <c r="A146" s="328">
        <f>A117+31</f>
        <v>36985</v>
      </c>
      <c r="B146" s="328"/>
      <c r="C146" s="328"/>
      <c r="D146" s="351" t="s">
        <v>0</v>
      </c>
      <c r="E146" s="352"/>
      <c r="F146" s="352"/>
      <c r="G146" s="352"/>
      <c r="H146" s="352"/>
      <c r="I146" s="352"/>
      <c r="J146" s="353" t="s">
        <v>1</v>
      </c>
      <c r="K146" s="352"/>
      <c r="L146" s="352"/>
      <c r="M146" s="352"/>
      <c r="N146" s="353" t="s">
        <v>2</v>
      </c>
      <c r="O146" s="352"/>
      <c r="P146" s="354"/>
    </row>
    <row r="147" spans="1:16" x14ac:dyDescent="0.2">
      <c r="A147" s="329" t="s">
        <v>3</v>
      </c>
      <c r="B147" s="330"/>
      <c r="C147" s="331"/>
      <c r="D147" s="355" t="s">
        <v>4</v>
      </c>
      <c r="E147" s="356" t="s">
        <v>5</v>
      </c>
      <c r="F147" s="356" t="s">
        <v>6</v>
      </c>
      <c r="G147" s="356" t="s">
        <v>7</v>
      </c>
      <c r="H147" s="357" t="s">
        <v>8</v>
      </c>
      <c r="I147" s="357" t="s">
        <v>12</v>
      </c>
      <c r="J147" s="358" t="s">
        <v>9</v>
      </c>
      <c r="K147" s="357" t="s">
        <v>11</v>
      </c>
      <c r="L147" s="357" t="s">
        <v>10</v>
      </c>
      <c r="M147" s="357"/>
      <c r="N147" s="358" t="s">
        <v>9</v>
      </c>
      <c r="O147" s="357" t="s">
        <v>11</v>
      </c>
      <c r="P147" s="359"/>
    </row>
    <row r="148" spans="1:16" x14ac:dyDescent="0.2">
      <c r="A148" s="332" t="s">
        <v>121</v>
      </c>
      <c r="B148" s="330"/>
      <c r="C148" s="331"/>
      <c r="D148" s="360" t="s">
        <v>13</v>
      </c>
      <c r="E148" s="361" t="s">
        <v>14</v>
      </c>
      <c r="F148" s="361" t="s">
        <v>15</v>
      </c>
      <c r="G148" s="361" t="s">
        <v>16</v>
      </c>
      <c r="H148" s="361" t="s">
        <v>17</v>
      </c>
      <c r="I148" s="361" t="s">
        <v>20</v>
      </c>
      <c r="J148" s="362" t="s">
        <v>18</v>
      </c>
      <c r="K148" s="363" t="s">
        <v>19</v>
      </c>
      <c r="L148" s="363" t="s">
        <v>18</v>
      </c>
      <c r="M148" s="363"/>
      <c r="N148" s="362" t="s">
        <v>21</v>
      </c>
      <c r="O148" s="363" t="s">
        <v>22</v>
      </c>
      <c r="P148" s="364"/>
    </row>
    <row r="149" spans="1:16" x14ac:dyDescent="0.2">
      <c r="A149" s="333" t="s">
        <v>137</v>
      </c>
      <c r="B149" s="334"/>
      <c r="C149" s="335"/>
      <c r="D149" s="45">
        <v>1</v>
      </c>
      <c r="E149" s="46">
        <v>0</v>
      </c>
      <c r="F149" s="46">
        <v>1</v>
      </c>
      <c r="G149" s="46">
        <v>0</v>
      </c>
      <c r="H149" s="46">
        <v>0</v>
      </c>
      <c r="I149" s="145">
        <f t="shared" ref="I149:I157" si="43">SUM(D149:H149)</f>
        <v>2</v>
      </c>
      <c r="J149" s="48">
        <v>397</v>
      </c>
      <c r="K149" s="48">
        <v>37</v>
      </c>
      <c r="L149" s="48">
        <v>76123</v>
      </c>
      <c r="M149" s="49"/>
      <c r="N149" s="50">
        <f t="shared" ref="N149:N157" si="44">N120+(J149/1000)</f>
        <v>18452.265000000003</v>
      </c>
      <c r="O149" s="50">
        <f t="shared" ref="O149:O157" si="45">O120+(K149/1000)</f>
        <v>1825.2090000000001</v>
      </c>
      <c r="P149" s="2"/>
    </row>
    <row r="150" spans="1:16" x14ac:dyDescent="0.2">
      <c r="A150" s="333" t="s">
        <v>138</v>
      </c>
      <c r="B150" s="334"/>
      <c r="C150" s="336"/>
      <c r="D150" s="45">
        <v>0</v>
      </c>
      <c r="E150" s="46">
        <v>0</v>
      </c>
      <c r="F150" s="46">
        <v>1</v>
      </c>
      <c r="G150" s="46">
        <v>0</v>
      </c>
      <c r="H150" s="46">
        <v>0</v>
      </c>
      <c r="I150" s="47">
        <f t="shared" si="43"/>
        <v>1</v>
      </c>
      <c r="J150" s="48">
        <v>0</v>
      </c>
      <c r="K150" s="48">
        <v>0</v>
      </c>
      <c r="L150" s="48">
        <v>0</v>
      </c>
      <c r="M150" s="52"/>
      <c r="N150" s="50">
        <f t="shared" si="44"/>
        <v>11598</v>
      </c>
      <c r="O150" s="50">
        <f t="shared" si="45"/>
        <v>982</v>
      </c>
      <c r="P150" s="3"/>
    </row>
    <row r="151" spans="1:16" x14ac:dyDescent="0.2">
      <c r="A151" s="333" t="s">
        <v>139</v>
      </c>
      <c r="B151" s="334"/>
      <c r="C151" s="335"/>
      <c r="D151" s="45">
        <v>3</v>
      </c>
      <c r="E151" s="46">
        <v>0</v>
      </c>
      <c r="F151" s="46">
        <v>2</v>
      </c>
      <c r="G151" s="46">
        <v>4</v>
      </c>
      <c r="H151" s="46">
        <v>9</v>
      </c>
      <c r="I151" s="47">
        <f t="shared" si="43"/>
        <v>18</v>
      </c>
      <c r="J151" s="48">
        <v>28316</v>
      </c>
      <c r="K151" s="48">
        <v>2541</v>
      </c>
      <c r="L151" s="48">
        <v>357286</v>
      </c>
      <c r="M151" s="52"/>
      <c r="N151" s="50">
        <f t="shared" si="44"/>
        <v>45286.53300000001</v>
      </c>
      <c r="O151" s="50">
        <f t="shared" si="45"/>
        <v>3582.9150000000009</v>
      </c>
      <c r="P151" s="3"/>
    </row>
    <row r="152" spans="1:16" x14ac:dyDescent="0.2">
      <c r="A152" s="333" t="s">
        <v>140</v>
      </c>
      <c r="B152" s="334"/>
      <c r="C152" s="335"/>
      <c r="D152" s="45">
        <v>1</v>
      </c>
      <c r="E152" s="46">
        <v>0</v>
      </c>
      <c r="F152" s="46">
        <v>0</v>
      </c>
      <c r="G152" s="46">
        <v>0</v>
      </c>
      <c r="H152" s="46">
        <v>0</v>
      </c>
      <c r="I152" s="47">
        <f t="shared" si="43"/>
        <v>1</v>
      </c>
      <c r="J152" s="48">
        <v>911</v>
      </c>
      <c r="K152" s="48">
        <v>0</v>
      </c>
      <c r="L152" s="48">
        <v>0</v>
      </c>
      <c r="M152" s="52"/>
      <c r="N152" s="50">
        <f t="shared" si="44"/>
        <v>285.32900000000001</v>
      </c>
      <c r="O152" s="50">
        <f t="shared" si="45"/>
        <v>0</v>
      </c>
      <c r="P152" s="3"/>
    </row>
    <row r="153" spans="1:16" x14ac:dyDescent="0.2">
      <c r="A153" s="333" t="s">
        <v>141</v>
      </c>
      <c r="B153" s="334"/>
      <c r="C153" s="335"/>
      <c r="D153" s="45">
        <v>4</v>
      </c>
      <c r="E153" s="46">
        <v>0</v>
      </c>
      <c r="F153" s="46">
        <v>2</v>
      </c>
      <c r="G153" s="46">
        <v>7</v>
      </c>
      <c r="H153" s="46">
        <v>2</v>
      </c>
      <c r="I153" s="47">
        <f t="shared" si="43"/>
        <v>15</v>
      </c>
      <c r="J153" s="48">
        <v>19087</v>
      </c>
      <c r="K153" s="48">
        <v>2074</v>
      </c>
      <c r="L153" s="48">
        <v>191041</v>
      </c>
      <c r="M153" s="52"/>
      <c r="N153" s="50">
        <f t="shared" si="44"/>
        <v>11916.678999999998</v>
      </c>
      <c r="O153" s="50">
        <f t="shared" si="45"/>
        <v>999.95199999999977</v>
      </c>
      <c r="P153" s="3"/>
    </row>
    <row r="154" spans="1:16" x14ac:dyDescent="0.2">
      <c r="A154" s="333" t="s">
        <v>142</v>
      </c>
      <c r="B154" s="334"/>
      <c r="C154" s="335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43"/>
        <v>2</v>
      </c>
      <c r="J154" s="48">
        <v>2764</v>
      </c>
      <c r="K154" s="48">
        <v>337</v>
      </c>
      <c r="L154" s="48">
        <v>67011</v>
      </c>
      <c r="M154" s="52"/>
      <c r="N154" s="50">
        <f t="shared" si="44"/>
        <v>5713.3500000000013</v>
      </c>
      <c r="O154" s="50">
        <f t="shared" si="45"/>
        <v>589.38799999999992</v>
      </c>
      <c r="P154" s="3"/>
    </row>
    <row r="155" spans="1:16" x14ac:dyDescent="0.2">
      <c r="A155" s="333" t="s">
        <v>143</v>
      </c>
      <c r="B155" s="334"/>
      <c r="C155" s="335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43"/>
        <v>2</v>
      </c>
      <c r="J155" s="48">
        <v>0</v>
      </c>
      <c r="K155" s="48">
        <v>0</v>
      </c>
      <c r="L155" s="48">
        <v>0</v>
      </c>
      <c r="M155" s="52"/>
      <c r="N155" s="50">
        <f t="shared" si="44"/>
        <v>1518.1</v>
      </c>
      <c r="O155" s="50">
        <f t="shared" si="45"/>
        <v>10</v>
      </c>
      <c r="P155" s="3"/>
    </row>
    <row r="156" spans="1:16" x14ac:dyDescent="0.2">
      <c r="A156" s="333" t="s">
        <v>144</v>
      </c>
      <c r="B156" s="334"/>
      <c r="C156" s="335"/>
      <c r="D156" s="45">
        <v>6</v>
      </c>
      <c r="E156" s="46">
        <v>0</v>
      </c>
      <c r="F156" s="46">
        <v>1</v>
      </c>
      <c r="G156" s="46">
        <v>0</v>
      </c>
      <c r="H156" s="46">
        <v>6</v>
      </c>
      <c r="I156" s="47">
        <f t="shared" si="43"/>
        <v>13</v>
      </c>
      <c r="J156" s="48">
        <v>53761</v>
      </c>
      <c r="K156" s="48">
        <v>6764</v>
      </c>
      <c r="L156" s="48">
        <v>439849</v>
      </c>
      <c r="M156" s="52"/>
      <c r="N156" s="50">
        <f t="shared" si="44"/>
        <v>14611.179</v>
      </c>
      <c r="O156" s="50">
        <f t="shared" si="45"/>
        <v>1760.0079999999998</v>
      </c>
      <c r="P156" s="3"/>
    </row>
    <row r="157" spans="1:16" x14ac:dyDescent="0.2">
      <c r="A157" s="333" t="s">
        <v>145</v>
      </c>
      <c r="B157" s="334"/>
      <c r="C157" s="337"/>
      <c r="D157" s="45">
        <v>3</v>
      </c>
      <c r="E157" s="46">
        <v>0</v>
      </c>
      <c r="F157" s="46">
        <v>0</v>
      </c>
      <c r="G157" s="46">
        <v>1</v>
      </c>
      <c r="H157" s="46">
        <v>0</v>
      </c>
      <c r="I157" s="55">
        <f t="shared" si="43"/>
        <v>4</v>
      </c>
      <c r="J157" s="48">
        <v>8434</v>
      </c>
      <c r="K157" s="56">
        <v>0</v>
      </c>
      <c r="L157" s="56">
        <v>9132</v>
      </c>
      <c r="M157" s="57"/>
      <c r="N157" s="220">
        <f t="shared" si="44"/>
        <v>1178.0250000000001</v>
      </c>
      <c r="O157" s="50">
        <f t="shared" si="45"/>
        <v>0</v>
      </c>
      <c r="P157" s="4"/>
    </row>
    <row r="158" spans="1:16" x14ac:dyDescent="0.2">
      <c r="A158" s="338"/>
      <c r="B158" s="334"/>
      <c r="C158" s="339" t="s">
        <v>24</v>
      </c>
      <c r="D158" s="365">
        <f t="shared" ref="D158:L158" si="46">SUM(D149:D157)</f>
        <v>19</v>
      </c>
      <c r="E158" s="366">
        <f t="shared" si="46"/>
        <v>0</v>
      </c>
      <c r="F158" s="366">
        <f t="shared" si="46"/>
        <v>9</v>
      </c>
      <c r="G158" s="366">
        <f t="shared" si="46"/>
        <v>13</v>
      </c>
      <c r="H158" s="366">
        <f t="shared" si="46"/>
        <v>17</v>
      </c>
      <c r="I158" s="367">
        <f t="shared" si="46"/>
        <v>58</v>
      </c>
      <c r="J158" s="368">
        <f t="shared" si="46"/>
        <v>113670</v>
      </c>
      <c r="K158" s="369">
        <f t="shared" si="46"/>
        <v>11753</v>
      </c>
      <c r="L158" s="370">
        <f t="shared" si="46"/>
        <v>1140442</v>
      </c>
      <c r="M158" s="371"/>
      <c r="N158" s="371">
        <f>SUM(N149:N157)</f>
        <v>110559.46000000002</v>
      </c>
      <c r="O158" s="380">
        <f>SUM(O149:O157)</f>
        <v>9749.4720000000016</v>
      </c>
      <c r="P158" s="381"/>
    </row>
    <row r="159" spans="1:16" x14ac:dyDescent="0.2">
      <c r="A159" s="338"/>
      <c r="B159" s="334"/>
      <c r="C159" s="340">
        <f>C169</f>
        <v>36955</v>
      </c>
      <c r="D159" s="372">
        <f t="shared" ref="D159:L159" si="47">D129</f>
        <v>19</v>
      </c>
      <c r="E159" s="373">
        <f t="shared" si="47"/>
        <v>0</v>
      </c>
      <c r="F159" s="373">
        <f t="shared" si="47"/>
        <v>9</v>
      </c>
      <c r="G159" s="373">
        <f t="shared" si="47"/>
        <v>13</v>
      </c>
      <c r="H159" s="373">
        <f t="shared" si="47"/>
        <v>17</v>
      </c>
      <c r="I159" s="373">
        <f t="shared" si="47"/>
        <v>58</v>
      </c>
      <c r="J159" s="374">
        <f t="shared" si="47"/>
        <v>101471</v>
      </c>
      <c r="K159" s="370">
        <f t="shared" si="47"/>
        <v>11152</v>
      </c>
      <c r="L159" s="370">
        <f t="shared" si="47"/>
        <v>1039546</v>
      </c>
      <c r="M159" s="371"/>
      <c r="N159" s="379"/>
      <c r="O159" s="255"/>
      <c r="P159" s="3"/>
    </row>
    <row r="160" spans="1:16" x14ac:dyDescent="0.2">
      <c r="A160" s="341"/>
      <c r="B160" s="342"/>
      <c r="C160" s="343">
        <f>C170</f>
        <v>36620</v>
      </c>
      <c r="D160" s="375">
        <f>'2000'!D158</f>
        <v>17</v>
      </c>
      <c r="E160" s="376">
        <f>'2000'!E158</f>
        <v>0</v>
      </c>
      <c r="F160" s="376">
        <f>'2000'!F158</f>
        <v>8</v>
      </c>
      <c r="G160" s="376">
        <f>'2000'!G158</f>
        <v>17</v>
      </c>
      <c r="H160" s="376">
        <f>'2000'!H158</f>
        <v>18</v>
      </c>
      <c r="I160" s="373">
        <f>SUM(D160:H160)</f>
        <v>60</v>
      </c>
      <c r="J160" s="377">
        <f>'2000'!J158</f>
        <v>100997</v>
      </c>
      <c r="K160" s="378">
        <f>'2000'!K158</f>
        <v>11183</v>
      </c>
      <c r="L160" s="378">
        <f>'2000'!L158</f>
        <v>997013</v>
      </c>
      <c r="M160" s="379"/>
      <c r="N160" s="83"/>
      <c r="O160" s="50"/>
      <c r="P160" s="3"/>
    </row>
    <row r="161" spans="1:16" x14ac:dyDescent="0.2">
      <c r="A161" s="344" t="s">
        <v>23</v>
      </c>
      <c r="B161" s="345"/>
      <c r="C161" s="346"/>
      <c r="D161" s="75"/>
      <c r="E161" s="76"/>
      <c r="F161" s="76"/>
      <c r="G161" s="76"/>
      <c r="H161" s="76"/>
      <c r="I161" s="145"/>
      <c r="J161" s="146"/>
      <c r="K161" s="77"/>
      <c r="L161" s="256"/>
      <c r="M161" s="50"/>
      <c r="N161" s="50"/>
      <c r="O161" s="50"/>
      <c r="P161" s="3"/>
    </row>
    <row r="162" spans="1:16" x14ac:dyDescent="0.2">
      <c r="A162" s="347" t="s">
        <v>146</v>
      </c>
      <c r="B162" s="348"/>
      <c r="C162" s="349"/>
      <c r="D162" s="45">
        <v>40</v>
      </c>
      <c r="E162" s="46">
        <v>34</v>
      </c>
      <c r="F162" s="46">
        <v>8</v>
      </c>
      <c r="G162" s="46">
        <v>36</v>
      </c>
      <c r="H162" s="46">
        <v>0</v>
      </c>
      <c r="I162" s="47">
        <f>SUM(D162:H162)</f>
        <v>118</v>
      </c>
      <c r="J162" s="230">
        <v>256455</v>
      </c>
      <c r="K162" s="82">
        <v>519787</v>
      </c>
      <c r="L162" s="82">
        <v>4969860</v>
      </c>
      <c r="M162" s="50"/>
      <c r="N162" s="50">
        <f t="shared" ref="N162:O164" si="48">N133+(J162/1000)</f>
        <v>407069.18700000003</v>
      </c>
      <c r="O162" s="50">
        <f t="shared" si="48"/>
        <v>537408.16200000024</v>
      </c>
      <c r="P162" s="3"/>
    </row>
    <row r="163" spans="1:16" x14ac:dyDescent="0.2">
      <c r="A163" s="347" t="s">
        <v>147</v>
      </c>
      <c r="B163" s="348"/>
      <c r="C163" s="349"/>
      <c r="D163" s="45">
        <v>12</v>
      </c>
      <c r="E163" s="46">
        <v>10</v>
      </c>
      <c r="F163" s="46">
        <v>2</v>
      </c>
      <c r="G163" s="46">
        <v>0</v>
      </c>
      <c r="H163" s="46">
        <v>1</v>
      </c>
      <c r="I163" s="47">
        <f>SUM(D163:H163)</f>
        <v>25</v>
      </c>
      <c r="J163" s="230">
        <v>12294</v>
      </c>
      <c r="K163" s="82">
        <v>35402</v>
      </c>
      <c r="L163" s="82">
        <v>783634</v>
      </c>
      <c r="M163" s="50"/>
      <c r="N163" s="50">
        <f t="shared" si="48"/>
        <v>58042.359999999993</v>
      </c>
      <c r="O163" s="50">
        <f t="shared" si="48"/>
        <v>60559.431000000011</v>
      </c>
      <c r="P163" s="3"/>
    </row>
    <row r="164" spans="1:16" x14ac:dyDescent="0.2">
      <c r="A164" s="347" t="s">
        <v>148</v>
      </c>
      <c r="B164" s="348"/>
      <c r="C164" s="350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>SUM(D164:H164)</f>
        <v>3</v>
      </c>
      <c r="J164" s="231">
        <v>850</v>
      </c>
      <c r="K164" s="219">
        <v>98</v>
      </c>
      <c r="L164" s="219">
        <v>2024</v>
      </c>
      <c r="M164" s="147"/>
      <c r="N164" s="147">
        <f t="shared" si="48"/>
        <v>428.86</v>
      </c>
      <c r="O164" s="50">
        <f t="shared" si="48"/>
        <v>161.25300000000001</v>
      </c>
      <c r="P164" s="4"/>
    </row>
    <row r="165" spans="1:16" x14ac:dyDescent="0.2">
      <c r="A165" s="338"/>
      <c r="B165" s="334"/>
      <c r="C165" s="339" t="s">
        <v>25</v>
      </c>
      <c r="D165" s="365">
        <f t="shared" ref="D165:L165" si="49">SUM(D162:D164)</f>
        <v>54</v>
      </c>
      <c r="E165" s="366">
        <f t="shared" si="49"/>
        <v>44</v>
      </c>
      <c r="F165" s="366">
        <f t="shared" si="49"/>
        <v>11</v>
      </c>
      <c r="G165" s="366">
        <f t="shared" si="49"/>
        <v>36</v>
      </c>
      <c r="H165" s="366">
        <f t="shared" si="49"/>
        <v>1</v>
      </c>
      <c r="I165" s="367">
        <f t="shared" si="49"/>
        <v>146</v>
      </c>
      <c r="J165" s="368">
        <f t="shared" si="49"/>
        <v>269599</v>
      </c>
      <c r="K165" s="369">
        <f t="shared" si="49"/>
        <v>555287</v>
      </c>
      <c r="L165" s="370">
        <f t="shared" si="49"/>
        <v>5755518</v>
      </c>
      <c r="M165" s="371"/>
      <c r="N165" s="371">
        <f>SUM(N162:N164)</f>
        <v>465540.40700000001</v>
      </c>
      <c r="O165" s="380">
        <f>SUM(O162:O164)</f>
        <v>598128.84600000025</v>
      </c>
      <c r="P165" s="381"/>
    </row>
    <row r="166" spans="1:16" x14ac:dyDescent="0.2">
      <c r="A166" s="338"/>
      <c r="B166" s="334"/>
      <c r="C166" s="340">
        <f>C169</f>
        <v>36955</v>
      </c>
      <c r="D166" s="372">
        <f t="shared" ref="D166:L166" si="50">D136</f>
        <v>54</v>
      </c>
      <c r="E166" s="373">
        <f t="shared" si="50"/>
        <v>44</v>
      </c>
      <c r="F166" s="373">
        <f t="shared" si="50"/>
        <v>11</v>
      </c>
      <c r="G166" s="373">
        <f t="shared" si="50"/>
        <v>36</v>
      </c>
      <c r="H166" s="373">
        <f t="shared" si="50"/>
        <v>1</v>
      </c>
      <c r="I166" s="373">
        <f t="shared" si="50"/>
        <v>146</v>
      </c>
      <c r="J166" s="374">
        <f t="shared" si="50"/>
        <v>286123</v>
      </c>
      <c r="K166" s="370">
        <f t="shared" si="50"/>
        <v>483890</v>
      </c>
      <c r="L166" s="370">
        <f t="shared" si="50"/>
        <v>5887962</v>
      </c>
      <c r="M166" s="371"/>
      <c r="N166" s="379"/>
      <c r="O166" s="255"/>
      <c r="P166" s="3"/>
    </row>
    <row r="167" spans="1:16" x14ac:dyDescent="0.2">
      <c r="A167" s="341"/>
      <c r="B167" s="342"/>
      <c r="C167" s="343">
        <f>C170</f>
        <v>36620</v>
      </c>
      <c r="D167" s="375">
        <f>'2000'!D165</f>
        <v>57</v>
      </c>
      <c r="E167" s="376">
        <f>'2000'!E165</f>
        <v>44</v>
      </c>
      <c r="F167" s="376">
        <f>'2000'!F165</f>
        <v>11</v>
      </c>
      <c r="G167" s="376">
        <f>'2000'!G165</f>
        <v>32</v>
      </c>
      <c r="H167" s="376">
        <f>'2000'!H165</f>
        <v>2</v>
      </c>
      <c r="I167" s="373">
        <f>SUM(D167:H167)</f>
        <v>146</v>
      </c>
      <c r="J167" s="377">
        <f>'2000'!J165</f>
        <v>283748</v>
      </c>
      <c r="K167" s="378">
        <f>'2000'!K165</f>
        <v>935046</v>
      </c>
      <c r="L167" s="378">
        <f>'2000'!L165</f>
        <v>6008971</v>
      </c>
      <c r="M167" s="379"/>
      <c r="N167" s="83"/>
      <c r="O167" s="50"/>
      <c r="P167" s="3"/>
    </row>
    <row r="168" spans="1:16" x14ac:dyDescent="0.2">
      <c r="A168" s="382" t="s">
        <v>56</v>
      </c>
      <c r="B168" s="383"/>
      <c r="C168" s="339">
        <f>A146</f>
        <v>36985</v>
      </c>
      <c r="D168" s="228">
        <f t="shared" ref="D168:L168" si="51">D158+D165</f>
        <v>73</v>
      </c>
      <c r="E168" s="259">
        <f t="shared" si="51"/>
        <v>44</v>
      </c>
      <c r="F168" s="259">
        <f t="shared" si="51"/>
        <v>20</v>
      </c>
      <c r="G168" s="259">
        <f t="shared" si="51"/>
        <v>49</v>
      </c>
      <c r="H168" s="259">
        <f t="shared" si="51"/>
        <v>18</v>
      </c>
      <c r="I168" s="145">
        <f t="shared" si="51"/>
        <v>204</v>
      </c>
      <c r="J168" s="260">
        <f t="shared" si="51"/>
        <v>383269</v>
      </c>
      <c r="K168" s="256">
        <f t="shared" si="51"/>
        <v>567040</v>
      </c>
      <c r="L168" s="256">
        <f t="shared" si="51"/>
        <v>6895960</v>
      </c>
      <c r="M168" s="50"/>
      <c r="N168" s="50">
        <f>N158+N165</f>
        <v>576099.86700000009</v>
      </c>
      <c r="O168" s="147">
        <f>O158+O165</f>
        <v>607878.3180000002</v>
      </c>
      <c r="P168" s="4"/>
    </row>
    <row r="169" spans="1:16" x14ac:dyDescent="0.2">
      <c r="A169" s="384"/>
      <c r="B169" s="330"/>
      <c r="C169" s="340">
        <f>C168-30</f>
        <v>36955</v>
      </c>
      <c r="D169" s="75">
        <f t="shared" ref="D169:L169" si="52">D159+D166</f>
        <v>73</v>
      </c>
      <c r="E169" s="76">
        <f t="shared" si="52"/>
        <v>44</v>
      </c>
      <c r="F169" s="76">
        <f t="shared" si="52"/>
        <v>20</v>
      </c>
      <c r="G169" s="76">
        <f t="shared" si="52"/>
        <v>49</v>
      </c>
      <c r="H169" s="76">
        <f t="shared" si="52"/>
        <v>18</v>
      </c>
      <c r="I169" s="47">
        <f t="shared" si="52"/>
        <v>204</v>
      </c>
      <c r="J169" s="146">
        <f t="shared" si="52"/>
        <v>387594</v>
      </c>
      <c r="K169" s="77">
        <f t="shared" si="52"/>
        <v>495042</v>
      </c>
      <c r="L169" s="77">
        <f t="shared" si="52"/>
        <v>6927508</v>
      </c>
      <c r="M169" s="50"/>
      <c r="N169" s="57"/>
      <c r="O169" s="371"/>
      <c r="P169" s="391"/>
    </row>
    <row r="170" spans="1:16" x14ac:dyDescent="0.2">
      <c r="A170" s="385"/>
      <c r="B170" s="386"/>
      <c r="C170" s="343">
        <f>C168-365</f>
        <v>36620</v>
      </c>
      <c r="D170" s="263">
        <f t="shared" ref="D170:L170" si="53">D160+D167</f>
        <v>74</v>
      </c>
      <c r="E170" s="242">
        <f t="shared" si="53"/>
        <v>44</v>
      </c>
      <c r="F170" s="242">
        <f t="shared" si="53"/>
        <v>19</v>
      </c>
      <c r="G170" s="242">
        <f t="shared" si="53"/>
        <v>49</v>
      </c>
      <c r="H170" s="242">
        <f t="shared" si="53"/>
        <v>20</v>
      </c>
      <c r="I170" s="55">
        <f t="shared" si="53"/>
        <v>206</v>
      </c>
      <c r="J170" s="222">
        <f t="shared" si="53"/>
        <v>384745</v>
      </c>
      <c r="K170" s="223">
        <f t="shared" si="53"/>
        <v>946229</v>
      </c>
      <c r="L170" s="223">
        <f t="shared" si="53"/>
        <v>7005984</v>
      </c>
      <c r="M170" s="57"/>
      <c r="N170" s="371"/>
      <c r="O170" s="371"/>
      <c r="P170" s="391"/>
    </row>
    <row r="171" spans="1:16" x14ac:dyDescent="0.2">
      <c r="A171" s="387" t="s">
        <v>149</v>
      </c>
      <c r="B171" s="388"/>
      <c r="C171" s="388"/>
      <c r="D171" s="389"/>
      <c r="E171" s="389"/>
      <c r="F171" s="389"/>
      <c r="G171" s="390"/>
      <c r="H171" s="389"/>
      <c r="I171" s="389"/>
      <c r="J171" s="390"/>
      <c r="K171" s="390"/>
      <c r="L171" s="390"/>
      <c r="M171" s="390"/>
      <c r="N171" s="371">
        <f>N142</f>
        <v>5779</v>
      </c>
      <c r="O171" s="371">
        <f>O142</f>
        <v>4998</v>
      </c>
      <c r="P171" s="391"/>
    </row>
    <row r="172" spans="1:16" ht="13.5" thickBot="1" x14ac:dyDescent="0.25">
      <c r="A172" s="392" t="s">
        <v>34</v>
      </c>
      <c r="B172" s="348"/>
      <c r="C172" s="388"/>
      <c r="D172" s="393"/>
      <c r="E172" s="393"/>
      <c r="F172" s="393"/>
      <c r="G172" s="393"/>
      <c r="H172" s="393"/>
      <c r="I172" s="393"/>
      <c r="J172" s="393"/>
      <c r="K172" s="393"/>
      <c r="L172" s="334"/>
      <c r="M172" s="334"/>
      <c r="N172" s="394"/>
      <c r="O172" s="394"/>
      <c r="P172" s="395"/>
    </row>
    <row r="173" spans="1:16" ht="13.5" thickTop="1" x14ac:dyDescent="0.2">
      <c r="A173" s="396" t="s">
        <v>32</v>
      </c>
      <c r="B173" s="348"/>
      <c r="C173" s="388"/>
      <c r="D173" s="393"/>
      <c r="E173" s="393"/>
      <c r="F173" s="393"/>
      <c r="G173" s="393"/>
      <c r="H173" s="393"/>
      <c r="I173" s="393"/>
      <c r="J173" s="393"/>
      <c r="K173" s="393"/>
      <c r="L173" s="334"/>
      <c r="M173" s="334"/>
      <c r="N173" s="397" t="s">
        <v>29</v>
      </c>
      <c r="O173" s="397" t="s">
        <v>30</v>
      </c>
      <c r="P173" s="359"/>
    </row>
    <row r="174" spans="1:16" ht="15.75" thickBot="1" x14ac:dyDescent="0.25">
      <c r="A174" s="398" t="s">
        <v>33</v>
      </c>
      <c r="B174" s="399"/>
      <c r="C174" s="400"/>
      <c r="D174" s="401"/>
      <c r="E174" s="401"/>
      <c r="F174" s="401"/>
      <c r="G174" s="401"/>
      <c r="H174" s="402"/>
      <c r="I174" s="402"/>
      <c r="J174" s="403"/>
      <c r="K174" s="403"/>
      <c r="L174" s="404" t="s">
        <v>31</v>
      </c>
      <c r="M174" s="404"/>
      <c r="N174" s="405">
        <f>N168+N171</f>
        <v>581878.86700000009</v>
      </c>
      <c r="O174" s="405">
        <f>O168+O171</f>
        <v>612876.3180000002</v>
      </c>
      <c r="P174" s="406"/>
    </row>
    <row r="175" spans="1:16" ht="18.75" x14ac:dyDescent="0.3">
      <c r="A175" s="328">
        <f>A146+31</f>
        <v>37016</v>
      </c>
      <c r="B175" s="328"/>
      <c r="C175" s="328"/>
      <c r="D175" s="351" t="s">
        <v>0</v>
      </c>
      <c r="E175" s="352"/>
      <c r="F175" s="352"/>
      <c r="G175" s="352"/>
      <c r="H175" s="352"/>
      <c r="I175" s="352"/>
      <c r="J175" s="353" t="s">
        <v>1</v>
      </c>
      <c r="K175" s="352"/>
      <c r="L175" s="352"/>
      <c r="M175" s="352"/>
      <c r="N175" s="353" t="s">
        <v>2</v>
      </c>
      <c r="O175" s="352"/>
      <c r="P175" s="354"/>
    </row>
    <row r="176" spans="1:16" x14ac:dyDescent="0.2">
      <c r="A176" s="329" t="s">
        <v>3</v>
      </c>
      <c r="B176" s="330"/>
      <c r="C176" s="331"/>
      <c r="D176" s="355" t="s">
        <v>4</v>
      </c>
      <c r="E176" s="356" t="s">
        <v>5</v>
      </c>
      <c r="F176" s="356" t="s">
        <v>6</v>
      </c>
      <c r="G176" s="356" t="s">
        <v>7</v>
      </c>
      <c r="H176" s="357" t="s">
        <v>8</v>
      </c>
      <c r="I176" s="357" t="s">
        <v>12</v>
      </c>
      <c r="J176" s="358" t="s">
        <v>9</v>
      </c>
      <c r="K176" s="357" t="s">
        <v>11</v>
      </c>
      <c r="L176" s="357" t="s">
        <v>10</v>
      </c>
      <c r="M176" s="357"/>
      <c r="N176" s="358" t="s">
        <v>9</v>
      </c>
      <c r="O176" s="357" t="s">
        <v>11</v>
      </c>
      <c r="P176" s="359"/>
    </row>
    <row r="177" spans="1:16" x14ac:dyDescent="0.2">
      <c r="A177" s="332" t="s">
        <v>121</v>
      </c>
      <c r="B177" s="330"/>
      <c r="C177" s="331"/>
      <c r="D177" s="360" t="s">
        <v>13</v>
      </c>
      <c r="E177" s="361" t="s">
        <v>14</v>
      </c>
      <c r="F177" s="361" t="s">
        <v>15</v>
      </c>
      <c r="G177" s="361" t="s">
        <v>16</v>
      </c>
      <c r="H177" s="361" t="s">
        <v>17</v>
      </c>
      <c r="I177" s="361" t="s">
        <v>20</v>
      </c>
      <c r="J177" s="362" t="s">
        <v>18</v>
      </c>
      <c r="K177" s="363" t="s">
        <v>19</v>
      </c>
      <c r="L177" s="363" t="s">
        <v>18</v>
      </c>
      <c r="M177" s="363"/>
      <c r="N177" s="362" t="s">
        <v>21</v>
      </c>
      <c r="O177" s="363" t="s">
        <v>22</v>
      </c>
      <c r="P177" s="364"/>
    </row>
    <row r="178" spans="1:16" x14ac:dyDescent="0.2">
      <c r="A178" s="333" t="s">
        <v>137</v>
      </c>
      <c r="B178" s="334"/>
      <c r="C178" s="335"/>
      <c r="D178" s="45">
        <v>1</v>
      </c>
      <c r="E178" s="46">
        <v>0</v>
      </c>
      <c r="F178" s="46">
        <v>1</v>
      </c>
      <c r="G178" s="46">
        <v>0</v>
      </c>
      <c r="H178" s="46">
        <v>0</v>
      </c>
      <c r="I178" s="145">
        <f t="shared" ref="I178:I186" si="54">SUM(D178:H178)</f>
        <v>2</v>
      </c>
      <c r="J178" s="48">
        <v>1086</v>
      </c>
      <c r="K178" s="48">
        <v>100</v>
      </c>
      <c r="L178" s="48">
        <v>85877</v>
      </c>
      <c r="M178" s="49"/>
      <c r="N178" s="50">
        <f t="shared" ref="N178:N186" si="55">N149+(J178/1000)</f>
        <v>18453.351000000002</v>
      </c>
      <c r="O178" s="50">
        <f t="shared" ref="O178:O186" si="56">O149+(K178/1000)</f>
        <v>1825.309</v>
      </c>
      <c r="P178" s="2"/>
    </row>
    <row r="179" spans="1:16" x14ac:dyDescent="0.2">
      <c r="A179" s="333" t="s">
        <v>138</v>
      </c>
      <c r="B179" s="334"/>
      <c r="C179" s="336"/>
      <c r="D179" s="45">
        <v>0</v>
      </c>
      <c r="E179" s="46">
        <v>0</v>
      </c>
      <c r="F179" s="46">
        <v>1</v>
      </c>
      <c r="G179" s="46">
        <v>0</v>
      </c>
      <c r="H179" s="46">
        <v>0</v>
      </c>
      <c r="I179" s="47">
        <f t="shared" si="54"/>
        <v>1</v>
      </c>
      <c r="J179" s="48">
        <v>0</v>
      </c>
      <c r="K179" s="48">
        <v>0</v>
      </c>
      <c r="L179" s="48">
        <v>0</v>
      </c>
      <c r="M179" s="52"/>
      <c r="N179" s="50">
        <f t="shared" si="55"/>
        <v>11598</v>
      </c>
      <c r="O179" s="50">
        <f t="shared" si="56"/>
        <v>982</v>
      </c>
      <c r="P179" s="3"/>
    </row>
    <row r="180" spans="1:16" x14ac:dyDescent="0.2">
      <c r="A180" s="333" t="s">
        <v>139</v>
      </c>
      <c r="B180" s="334"/>
      <c r="C180" s="335"/>
      <c r="D180" s="45">
        <v>3</v>
      </c>
      <c r="E180" s="46">
        <v>0</v>
      </c>
      <c r="F180" s="46">
        <v>2</v>
      </c>
      <c r="G180" s="46">
        <v>4</v>
      </c>
      <c r="H180" s="46">
        <v>9</v>
      </c>
      <c r="I180" s="47">
        <f t="shared" si="54"/>
        <v>18</v>
      </c>
      <c r="J180" s="48">
        <v>29515</v>
      </c>
      <c r="K180" s="48">
        <v>2647</v>
      </c>
      <c r="L180" s="48">
        <v>352325</v>
      </c>
      <c r="M180" s="52"/>
      <c r="N180" s="50">
        <f t="shared" si="55"/>
        <v>45316.04800000001</v>
      </c>
      <c r="O180" s="50">
        <f t="shared" si="56"/>
        <v>3585.5620000000008</v>
      </c>
      <c r="P180" s="3"/>
    </row>
    <row r="181" spans="1:16" x14ac:dyDescent="0.2">
      <c r="A181" s="333" t="s">
        <v>140</v>
      </c>
      <c r="B181" s="334"/>
      <c r="C181" s="335"/>
      <c r="D181" s="45">
        <v>1</v>
      </c>
      <c r="E181" s="46">
        <v>0</v>
      </c>
      <c r="F181" s="46">
        <v>0</v>
      </c>
      <c r="G181" s="46">
        <v>0</v>
      </c>
      <c r="H181" s="46">
        <v>0</v>
      </c>
      <c r="I181" s="47">
        <f t="shared" si="54"/>
        <v>1</v>
      </c>
      <c r="J181" s="48">
        <v>731</v>
      </c>
      <c r="K181" s="48">
        <v>0</v>
      </c>
      <c r="L181" s="48">
        <v>0</v>
      </c>
      <c r="M181" s="52"/>
      <c r="N181" s="50">
        <f t="shared" si="55"/>
        <v>286.06</v>
      </c>
      <c r="O181" s="50">
        <f t="shared" si="56"/>
        <v>0</v>
      </c>
      <c r="P181" s="3"/>
    </row>
    <row r="182" spans="1:16" x14ac:dyDescent="0.2">
      <c r="A182" s="333" t="s">
        <v>141</v>
      </c>
      <c r="B182" s="334"/>
      <c r="C182" s="335"/>
      <c r="D182" s="45">
        <v>4</v>
      </c>
      <c r="E182" s="46">
        <v>0</v>
      </c>
      <c r="F182" s="46">
        <v>2</v>
      </c>
      <c r="G182" s="46">
        <v>7</v>
      </c>
      <c r="H182" s="46">
        <v>2</v>
      </c>
      <c r="I182" s="47">
        <f t="shared" si="54"/>
        <v>15</v>
      </c>
      <c r="J182" s="48">
        <v>16031</v>
      </c>
      <c r="K182" s="48">
        <v>1779</v>
      </c>
      <c r="L182" s="48">
        <v>133286</v>
      </c>
      <c r="M182" s="52"/>
      <c r="N182" s="50">
        <f t="shared" si="55"/>
        <v>11932.71</v>
      </c>
      <c r="O182" s="50">
        <f t="shared" si="56"/>
        <v>1001.7309999999998</v>
      </c>
      <c r="P182" s="3"/>
    </row>
    <row r="183" spans="1:16" x14ac:dyDescent="0.2">
      <c r="A183" s="333" t="s">
        <v>142</v>
      </c>
      <c r="B183" s="334"/>
      <c r="C183" s="335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54"/>
        <v>2</v>
      </c>
      <c r="J183" s="48">
        <v>1770</v>
      </c>
      <c r="K183" s="48">
        <v>216</v>
      </c>
      <c r="L183" s="48">
        <v>42632</v>
      </c>
      <c r="M183" s="52"/>
      <c r="N183" s="50">
        <f t="shared" si="55"/>
        <v>5715.1200000000017</v>
      </c>
      <c r="O183" s="50">
        <f t="shared" si="56"/>
        <v>589.60399999999993</v>
      </c>
      <c r="P183" s="3"/>
    </row>
    <row r="184" spans="1:16" x14ac:dyDescent="0.2">
      <c r="A184" s="333" t="s">
        <v>143</v>
      </c>
      <c r="B184" s="334"/>
      <c r="C184" s="335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54"/>
        <v>2</v>
      </c>
      <c r="J184" s="48">
        <v>0</v>
      </c>
      <c r="K184" s="48">
        <v>0</v>
      </c>
      <c r="L184" s="48">
        <v>0</v>
      </c>
      <c r="M184" s="52"/>
      <c r="N184" s="50">
        <f t="shared" si="55"/>
        <v>1518.1</v>
      </c>
      <c r="O184" s="50">
        <f t="shared" si="56"/>
        <v>10</v>
      </c>
      <c r="P184" s="3"/>
    </row>
    <row r="185" spans="1:16" x14ac:dyDescent="0.2">
      <c r="A185" s="333" t="s">
        <v>144</v>
      </c>
      <c r="B185" s="334"/>
      <c r="C185" s="335"/>
      <c r="D185" s="45">
        <v>6</v>
      </c>
      <c r="E185" s="46">
        <v>0</v>
      </c>
      <c r="F185" s="46">
        <v>1</v>
      </c>
      <c r="G185" s="46">
        <v>0</v>
      </c>
      <c r="H185" s="46">
        <v>6</v>
      </c>
      <c r="I185" s="47">
        <f t="shared" si="54"/>
        <v>13</v>
      </c>
      <c r="J185" s="48">
        <v>50322</v>
      </c>
      <c r="K185" s="48">
        <v>6367</v>
      </c>
      <c r="L185" s="48">
        <v>407099</v>
      </c>
      <c r="M185" s="52"/>
      <c r="N185" s="50">
        <f t="shared" si="55"/>
        <v>14661.501</v>
      </c>
      <c r="O185" s="50">
        <f t="shared" si="56"/>
        <v>1766.3749999999998</v>
      </c>
      <c r="P185" s="3"/>
    </row>
    <row r="186" spans="1:16" x14ac:dyDescent="0.2">
      <c r="A186" s="333" t="s">
        <v>145</v>
      </c>
      <c r="B186" s="334"/>
      <c r="C186" s="337"/>
      <c r="D186" s="45">
        <v>3</v>
      </c>
      <c r="E186" s="46">
        <v>0</v>
      </c>
      <c r="F186" s="46">
        <v>0</v>
      </c>
      <c r="G186" s="46">
        <v>1</v>
      </c>
      <c r="H186" s="46">
        <v>0</v>
      </c>
      <c r="I186" s="55">
        <f t="shared" si="54"/>
        <v>4</v>
      </c>
      <c r="J186" s="48">
        <v>4724</v>
      </c>
      <c r="K186" s="56">
        <v>0</v>
      </c>
      <c r="L186" s="56">
        <v>9007</v>
      </c>
      <c r="M186" s="57"/>
      <c r="N186" s="220">
        <f t="shared" si="55"/>
        <v>1182.749</v>
      </c>
      <c r="O186" s="50">
        <f t="shared" si="56"/>
        <v>0</v>
      </c>
      <c r="P186" s="4"/>
    </row>
    <row r="187" spans="1:16" x14ac:dyDescent="0.2">
      <c r="A187" s="338"/>
      <c r="B187" s="334"/>
      <c r="C187" s="339" t="s">
        <v>24</v>
      </c>
      <c r="D187" s="365">
        <f t="shared" ref="D187:L187" si="57">SUM(D178:D186)</f>
        <v>19</v>
      </c>
      <c r="E187" s="366">
        <f t="shared" si="57"/>
        <v>0</v>
      </c>
      <c r="F187" s="366">
        <f t="shared" si="57"/>
        <v>9</v>
      </c>
      <c r="G187" s="366">
        <f t="shared" si="57"/>
        <v>13</v>
      </c>
      <c r="H187" s="366">
        <f t="shared" si="57"/>
        <v>17</v>
      </c>
      <c r="I187" s="367">
        <f t="shared" si="57"/>
        <v>58</v>
      </c>
      <c r="J187" s="368">
        <f t="shared" si="57"/>
        <v>104179</v>
      </c>
      <c r="K187" s="369">
        <f t="shared" si="57"/>
        <v>11109</v>
      </c>
      <c r="L187" s="370">
        <f t="shared" si="57"/>
        <v>1030226</v>
      </c>
      <c r="M187" s="371"/>
      <c r="N187" s="371">
        <f>SUM(N178:N186)</f>
        <v>110663.639</v>
      </c>
      <c r="O187" s="380">
        <f>SUM(O178:O186)</f>
        <v>9760.5810000000001</v>
      </c>
      <c r="P187" s="381"/>
    </row>
    <row r="188" spans="1:16" x14ac:dyDescent="0.2">
      <c r="A188" s="338"/>
      <c r="B188" s="334"/>
      <c r="C188" s="340">
        <f>C198</f>
        <v>36986</v>
      </c>
      <c r="D188" s="372">
        <f t="shared" ref="D188:L188" si="58">D158</f>
        <v>19</v>
      </c>
      <c r="E188" s="373">
        <f t="shared" si="58"/>
        <v>0</v>
      </c>
      <c r="F188" s="373">
        <f t="shared" si="58"/>
        <v>9</v>
      </c>
      <c r="G188" s="373">
        <f t="shared" si="58"/>
        <v>13</v>
      </c>
      <c r="H188" s="373">
        <f t="shared" si="58"/>
        <v>17</v>
      </c>
      <c r="I188" s="373">
        <f t="shared" si="58"/>
        <v>58</v>
      </c>
      <c r="J188" s="374">
        <f t="shared" si="58"/>
        <v>113670</v>
      </c>
      <c r="K188" s="370">
        <f t="shared" si="58"/>
        <v>11753</v>
      </c>
      <c r="L188" s="370">
        <f t="shared" si="58"/>
        <v>1140442</v>
      </c>
      <c r="M188" s="371"/>
      <c r="N188" s="379"/>
      <c r="O188" s="255"/>
      <c r="P188" s="3"/>
    </row>
    <row r="189" spans="1:16" x14ac:dyDescent="0.2">
      <c r="A189" s="341"/>
      <c r="B189" s="342"/>
      <c r="C189" s="343">
        <f>C199</f>
        <v>36651</v>
      </c>
      <c r="D189" s="375">
        <f>'2000'!D187</f>
        <v>15</v>
      </c>
      <c r="E189" s="376">
        <f>'2000'!E187</f>
        <v>0</v>
      </c>
      <c r="F189" s="376">
        <f>'2000'!F187</f>
        <v>8</v>
      </c>
      <c r="G189" s="376">
        <f>'2000'!G187</f>
        <v>18</v>
      </c>
      <c r="H189" s="376">
        <f>'2000'!H187</f>
        <v>18</v>
      </c>
      <c r="I189" s="373">
        <f>SUM(D189:H189)</f>
        <v>59</v>
      </c>
      <c r="J189" s="377">
        <f>'2000'!J187</f>
        <v>104382</v>
      </c>
      <c r="K189" s="378">
        <f>'2000'!K187</f>
        <v>11503</v>
      </c>
      <c r="L189" s="378">
        <f>'2000'!L187</f>
        <v>901597</v>
      </c>
      <c r="M189" s="379"/>
      <c r="N189" s="83"/>
      <c r="O189" s="50"/>
      <c r="P189" s="3"/>
    </row>
    <row r="190" spans="1:16" x14ac:dyDescent="0.2">
      <c r="A190" s="344" t="s">
        <v>23</v>
      </c>
      <c r="B190" s="345"/>
      <c r="C190" s="346"/>
      <c r="D190" s="75"/>
      <c r="E190" s="76"/>
      <c r="F190" s="76"/>
      <c r="G190" s="76"/>
      <c r="H190" s="76"/>
      <c r="I190" s="145"/>
      <c r="J190" s="146"/>
      <c r="K190" s="77"/>
      <c r="L190" s="256"/>
      <c r="M190" s="50"/>
      <c r="N190" s="50"/>
      <c r="O190" s="50"/>
      <c r="P190" s="3"/>
    </row>
    <row r="191" spans="1:16" x14ac:dyDescent="0.2">
      <c r="A191" s="347" t="s">
        <v>146</v>
      </c>
      <c r="B191" s="348"/>
      <c r="C191" s="349"/>
      <c r="D191" s="45">
        <v>40</v>
      </c>
      <c r="E191" s="46">
        <v>34</v>
      </c>
      <c r="F191" s="46">
        <v>8</v>
      </c>
      <c r="G191" s="46">
        <v>36</v>
      </c>
      <c r="H191" s="46">
        <v>0</v>
      </c>
      <c r="I191" s="47">
        <f>SUM(D191:H191)</f>
        <v>118</v>
      </c>
      <c r="J191" s="230">
        <v>275873</v>
      </c>
      <c r="K191" s="82">
        <v>536473</v>
      </c>
      <c r="L191" s="82">
        <v>5154091</v>
      </c>
      <c r="M191" s="50"/>
      <c r="N191" s="50">
        <f t="shared" ref="N191:O193" si="59">N162+(J191/1000)</f>
        <v>407345.06000000006</v>
      </c>
      <c r="O191" s="50">
        <f t="shared" si="59"/>
        <v>537944.63500000024</v>
      </c>
      <c r="P191" s="3"/>
    </row>
    <row r="192" spans="1:16" x14ac:dyDescent="0.2">
      <c r="A192" s="347" t="s">
        <v>147</v>
      </c>
      <c r="B192" s="348"/>
      <c r="C192" s="349"/>
      <c r="D192" s="45">
        <v>12</v>
      </c>
      <c r="E192" s="46">
        <v>10</v>
      </c>
      <c r="F192" s="46">
        <v>2</v>
      </c>
      <c r="G192" s="46">
        <v>0</v>
      </c>
      <c r="H192" s="46">
        <v>1</v>
      </c>
      <c r="I192" s="47">
        <f>SUM(D192:H192)</f>
        <v>25</v>
      </c>
      <c r="J192" s="230">
        <v>12717</v>
      </c>
      <c r="K192" s="82">
        <v>37145</v>
      </c>
      <c r="L192" s="82">
        <v>836114</v>
      </c>
      <c r="M192" s="50"/>
      <c r="N192" s="50">
        <f t="shared" si="59"/>
        <v>58055.07699999999</v>
      </c>
      <c r="O192" s="50">
        <f t="shared" si="59"/>
        <v>60596.576000000008</v>
      </c>
      <c r="P192" s="3"/>
    </row>
    <row r="193" spans="1:16" x14ac:dyDescent="0.2">
      <c r="A193" s="347" t="s">
        <v>148</v>
      </c>
      <c r="B193" s="348"/>
      <c r="C193" s="350"/>
      <c r="D193" s="45">
        <v>2</v>
      </c>
      <c r="E193" s="46">
        <v>0</v>
      </c>
      <c r="F193" s="46">
        <v>1</v>
      </c>
      <c r="G193" s="46">
        <v>0</v>
      </c>
      <c r="H193" s="46">
        <v>0</v>
      </c>
      <c r="I193" s="55">
        <f>SUM(D193:H193)</f>
        <v>3</v>
      </c>
      <c r="J193" s="231">
        <v>703</v>
      </c>
      <c r="K193" s="219">
        <v>83</v>
      </c>
      <c r="L193" s="219">
        <v>1712</v>
      </c>
      <c r="M193" s="147"/>
      <c r="N193" s="147">
        <f t="shared" si="59"/>
        <v>429.56299999999999</v>
      </c>
      <c r="O193" s="50">
        <f t="shared" si="59"/>
        <v>161.33600000000001</v>
      </c>
      <c r="P193" s="4"/>
    </row>
    <row r="194" spans="1:16" x14ac:dyDescent="0.2">
      <c r="A194" s="338"/>
      <c r="B194" s="334"/>
      <c r="C194" s="339" t="s">
        <v>25</v>
      </c>
      <c r="D194" s="365">
        <f t="shared" ref="D194:L194" si="60">SUM(D191:D193)</f>
        <v>54</v>
      </c>
      <c r="E194" s="366">
        <f t="shared" si="60"/>
        <v>44</v>
      </c>
      <c r="F194" s="366">
        <f t="shared" si="60"/>
        <v>11</v>
      </c>
      <c r="G194" s="366">
        <f t="shared" si="60"/>
        <v>36</v>
      </c>
      <c r="H194" s="366">
        <f t="shared" si="60"/>
        <v>1</v>
      </c>
      <c r="I194" s="367">
        <f t="shared" si="60"/>
        <v>146</v>
      </c>
      <c r="J194" s="368">
        <f t="shared" si="60"/>
        <v>289293</v>
      </c>
      <c r="K194" s="369">
        <f t="shared" si="60"/>
        <v>573701</v>
      </c>
      <c r="L194" s="370">
        <f t="shared" si="60"/>
        <v>5991917</v>
      </c>
      <c r="M194" s="371"/>
      <c r="N194" s="371">
        <f>SUM(N191:N193)</f>
        <v>465829.70000000007</v>
      </c>
      <c r="O194" s="380">
        <f>SUM(O191:O193)</f>
        <v>598702.54700000025</v>
      </c>
      <c r="P194" s="381"/>
    </row>
    <row r="195" spans="1:16" x14ac:dyDescent="0.2">
      <c r="A195" s="338"/>
      <c r="B195" s="334"/>
      <c r="C195" s="340">
        <f>C198</f>
        <v>36986</v>
      </c>
      <c r="D195" s="372">
        <f t="shared" ref="D195:L195" si="61">D165</f>
        <v>54</v>
      </c>
      <c r="E195" s="373">
        <f t="shared" si="61"/>
        <v>44</v>
      </c>
      <c r="F195" s="373">
        <f t="shared" si="61"/>
        <v>11</v>
      </c>
      <c r="G195" s="373">
        <f t="shared" si="61"/>
        <v>36</v>
      </c>
      <c r="H195" s="373">
        <f t="shared" si="61"/>
        <v>1</v>
      </c>
      <c r="I195" s="373">
        <f t="shared" si="61"/>
        <v>146</v>
      </c>
      <c r="J195" s="374">
        <f t="shared" si="61"/>
        <v>269599</v>
      </c>
      <c r="K195" s="370">
        <f t="shared" si="61"/>
        <v>555287</v>
      </c>
      <c r="L195" s="370">
        <f t="shared" si="61"/>
        <v>5755518</v>
      </c>
      <c r="M195" s="371"/>
      <c r="N195" s="379"/>
      <c r="O195" s="255"/>
      <c r="P195" s="3"/>
    </row>
    <row r="196" spans="1:16" x14ac:dyDescent="0.2">
      <c r="A196" s="341"/>
      <c r="B196" s="342"/>
      <c r="C196" s="343">
        <f>C199</f>
        <v>36651</v>
      </c>
      <c r="D196" s="375">
        <f>'2000'!D194</f>
        <v>57</v>
      </c>
      <c r="E196" s="376">
        <f>'2000'!E194</f>
        <v>44</v>
      </c>
      <c r="F196" s="376">
        <f>'2000'!F194</f>
        <v>11</v>
      </c>
      <c r="G196" s="376">
        <f>'2000'!G194</f>
        <v>32</v>
      </c>
      <c r="H196" s="376">
        <f>'2000'!H194</f>
        <v>2</v>
      </c>
      <c r="I196" s="373">
        <f>SUM(D196:H196)</f>
        <v>146</v>
      </c>
      <c r="J196" s="377">
        <f>'2000'!J194</f>
        <v>306869</v>
      </c>
      <c r="K196" s="378">
        <f>'2000'!K194</f>
        <v>596129</v>
      </c>
      <c r="L196" s="378">
        <f>'2000'!L194</f>
        <v>6255756</v>
      </c>
      <c r="M196" s="379"/>
      <c r="N196" s="83"/>
      <c r="O196" s="50"/>
      <c r="P196" s="3"/>
    </row>
    <row r="197" spans="1:16" x14ac:dyDescent="0.2">
      <c r="A197" s="382" t="s">
        <v>56</v>
      </c>
      <c r="B197" s="383"/>
      <c r="C197" s="339">
        <f>A175</f>
        <v>37016</v>
      </c>
      <c r="D197" s="228">
        <f t="shared" ref="D197:L197" si="62">D187+D194</f>
        <v>73</v>
      </c>
      <c r="E197" s="259">
        <f t="shared" si="62"/>
        <v>44</v>
      </c>
      <c r="F197" s="259">
        <f t="shared" si="62"/>
        <v>20</v>
      </c>
      <c r="G197" s="259">
        <f t="shared" si="62"/>
        <v>49</v>
      </c>
      <c r="H197" s="259">
        <f t="shared" si="62"/>
        <v>18</v>
      </c>
      <c r="I197" s="145">
        <f t="shared" si="62"/>
        <v>204</v>
      </c>
      <c r="J197" s="260">
        <f t="shared" si="62"/>
        <v>393472</v>
      </c>
      <c r="K197" s="256">
        <f t="shared" si="62"/>
        <v>584810</v>
      </c>
      <c r="L197" s="256">
        <f t="shared" si="62"/>
        <v>7022143</v>
      </c>
      <c r="M197" s="50"/>
      <c r="N197" s="50">
        <f>N187+N194</f>
        <v>576493.33900000004</v>
      </c>
      <c r="O197" s="147">
        <f>O187+O194</f>
        <v>608463.12800000026</v>
      </c>
      <c r="P197" s="4"/>
    </row>
    <row r="198" spans="1:16" x14ac:dyDescent="0.2">
      <c r="A198" s="384"/>
      <c r="B198" s="330"/>
      <c r="C198" s="340">
        <f>C197-30</f>
        <v>36986</v>
      </c>
      <c r="D198" s="75">
        <f t="shared" ref="D198:L198" si="63">D188+D195</f>
        <v>73</v>
      </c>
      <c r="E198" s="76">
        <f t="shared" si="63"/>
        <v>44</v>
      </c>
      <c r="F198" s="76">
        <f t="shared" si="63"/>
        <v>20</v>
      </c>
      <c r="G198" s="76">
        <f t="shared" si="63"/>
        <v>49</v>
      </c>
      <c r="H198" s="76">
        <f t="shared" si="63"/>
        <v>18</v>
      </c>
      <c r="I198" s="47">
        <f t="shared" si="63"/>
        <v>204</v>
      </c>
      <c r="J198" s="146">
        <f t="shared" si="63"/>
        <v>383269</v>
      </c>
      <c r="K198" s="77">
        <f t="shared" si="63"/>
        <v>567040</v>
      </c>
      <c r="L198" s="77">
        <f t="shared" si="63"/>
        <v>6895960</v>
      </c>
      <c r="M198" s="50"/>
      <c r="N198" s="57"/>
      <c r="O198" s="371"/>
      <c r="P198" s="391"/>
    </row>
    <row r="199" spans="1:16" x14ac:dyDescent="0.2">
      <c r="A199" s="385"/>
      <c r="B199" s="386"/>
      <c r="C199" s="343">
        <f>C197-365</f>
        <v>36651</v>
      </c>
      <c r="D199" s="263">
        <f t="shared" ref="D199:L199" si="64">D189+D196</f>
        <v>72</v>
      </c>
      <c r="E199" s="242">
        <f t="shared" si="64"/>
        <v>44</v>
      </c>
      <c r="F199" s="242">
        <f t="shared" si="64"/>
        <v>19</v>
      </c>
      <c r="G199" s="242">
        <f t="shared" si="64"/>
        <v>50</v>
      </c>
      <c r="H199" s="242">
        <f t="shared" si="64"/>
        <v>20</v>
      </c>
      <c r="I199" s="55">
        <f t="shared" si="64"/>
        <v>205</v>
      </c>
      <c r="J199" s="222">
        <f t="shared" si="64"/>
        <v>411251</v>
      </c>
      <c r="K199" s="223">
        <f t="shared" si="64"/>
        <v>607632</v>
      </c>
      <c r="L199" s="223">
        <f t="shared" si="64"/>
        <v>7157353</v>
      </c>
      <c r="M199" s="57"/>
      <c r="N199" s="371"/>
      <c r="O199" s="371"/>
      <c r="P199" s="391"/>
    </row>
    <row r="200" spans="1:16" x14ac:dyDescent="0.2">
      <c r="A200" s="387" t="s">
        <v>149</v>
      </c>
      <c r="B200" s="388"/>
      <c r="C200" s="388"/>
      <c r="D200" s="389"/>
      <c r="E200" s="389"/>
      <c r="F200" s="389"/>
      <c r="G200" s="390"/>
      <c r="H200" s="389"/>
      <c r="I200" s="389"/>
      <c r="J200" s="390"/>
      <c r="K200" s="390"/>
      <c r="L200" s="390"/>
      <c r="M200" s="390"/>
      <c r="N200" s="371">
        <f>N171</f>
        <v>5779</v>
      </c>
      <c r="O200" s="371">
        <f>O171</f>
        <v>4998</v>
      </c>
      <c r="P200" s="391"/>
    </row>
    <row r="201" spans="1:16" ht="13.5" thickBot="1" x14ac:dyDescent="0.25">
      <c r="A201" s="392" t="s">
        <v>34</v>
      </c>
      <c r="B201" s="348"/>
      <c r="C201" s="388"/>
      <c r="D201" s="393"/>
      <c r="E201" s="393"/>
      <c r="F201" s="393"/>
      <c r="G201" s="393"/>
      <c r="H201" s="393"/>
      <c r="I201" s="393"/>
      <c r="J201" s="393"/>
      <c r="K201" s="393"/>
      <c r="L201" s="334"/>
      <c r="M201" s="334"/>
      <c r="N201" s="394"/>
      <c r="O201" s="394"/>
      <c r="P201" s="395"/>
    </row>
    <row r="202" spans="1:16" ht="13.5" thickTop="1" x14ac:dyDescent="0.2">
      <c r="A202" s="396" t="s">
        <v>32</v>
      </c>
      <c r="B202" s="348"/>
      <c r="C202" s="388"/>
      <c r="D202" s="393"/>
      <c r="E202" s="393"/>
      <c r="F202" s="393"/>
      <c r="G202" s="393"/>
      <c r="H202" s="393"/>
      <c r="I202" s="393"/>
      <c r="J202" s="393"/>
      <c r="K202" s="393"/>
      <c r="L202" s="334"/>
      <c r="M202" s="334"/>
      <c r="N202" s="397" t="s">
        <v>29</v>
      </c>
      <c r="O202" s="397" t="s">
        <v>30</v>
      </c>
      <c r="P202" s="359"/>
    </row>
    <row r="203" spans="1:16" ht="15.75" thickBot="1" x14ac:dyDescent="0.25">
      <c r="A203" s="398" t="s">
        <v>33</v>
      </c>
      <c r="B203" s="399"/>
      <c r="C203" s="400"/>
      <c r="D203" s="401"/>
      <c r="E203" s="401"/>
      <c r="F203" s="401"/>
      <c r="G203" s="401"/>
      <c r="H203" s="402"/>
      <c r="I203" s="402"/>
      <c r="J203" s="403"/>
      <c r="K203" s="403"/>
      <c r="L203" s="404" t="s">
        <v>31</v>
      </c>
      <c r="M203" s="404"/>
      <c r="N203" s="405">
        <f>N197+N200</f>
        <v>582272.33900000004</v>
      </c>
      <c r="O203" s="405">
        <f>O197+O200</f>
        <v>613461.12800000026</v>
      </c>
      <c r="P203" s="406"/>
    </row>
    <row r="204" spans="1:16" ht="18.75" x14ac:dyDescent="0.3">
      <c r="A204" s="328">
        <f>A175+31</f>
        <v>37047</v>
      </c>
      <c r="B204" s="328"/>
      <c r="C204" s="328"/>
      <c r="D204" s="351" t="s">
        <v>0</v>
      </c>
      <c r="E204" s="352"/>
      <c r="F204" s="352"/>
      <c r="G204" s="352"/>
      <c r="H204" s="352"/>
      <c r="I204" s="352"/>
      <c r="J204" s="353" t="s">
        <v>1</v>
      </c>
      <c r="K204" s="352"/>
      <c r="L204" s="352"/>
      <c r="M204" s="352"/>
      <c r="N204" s="353" t="s">
        <v>2</v>
      </c>
      <c r="O204" s="352"/>
      <c r="P204" s="354"/>
    </row>
    <row r="205" spans="1:16" x14ac:dyDescent="0.2">
      <c r="A205" s="329" t="s">
        <v>3</v>
      </c>
      <c r="B205" s="330"/>
      <c r="C205" s="331"/>
      <c r="D205" s="355" t="s">
        <v>4</v>
      </c>
      <c r="E205" s="356" t="s">
        <v>5</v>
      </c>
      <c r="F205" s="356" t="s">
        <v>6</v>
      </c>
      <c r="G205" s="356" t="s">
        <v>7</v>
      </c>
      <c r="H205" s="357" t="s">
        <v>8</v>
      </c>
      <c r="I205" s="357" t="s">
        <v>12</v>
      </c>
      <c r="J205" s="358" t="s">
        <v>9</v>
      </c>
      <c r="K205" s="357" t="s">
        <v>11</v>
      </c>
      <c r="L205" s="357" t="s">
        <v>10</v>
      </c>
      <c r="M205" s="357"/>
      <c r="N205" s="358" t="s">
        <v>9</v>
      </c>
      <c r="O205" s="357" t="s">
        <v>11</v>
      </c>
      <c r="P205" s="359"/>
    </row>
    <row r="206" spans="1:16" x14ac:dyDescent="0.2">
      <c r="A206" s="332" t="s">
        <v>121</v>
      </c>
      <c r="B206" s="330"/>
      <c r="C206" s="331"/>
      <c r="D206" s="360" t="s">
        <v>13</v>
      </c>
      <c r="E206" s="361" t="s">
        <v>14</v>
      </c>
      <c r="F206" s="361" t="s">
        <v>15</v>
      </c>
      <c r="G206" s="361" t="s">
        <v>16</v>
      </c>
      <c r="H206" s="361" t="s">
        <v>17</v>
      </c>
      <c r="I206" s="361" t="s">
        <v>20</v>
      </c>
      <c r="J206" s="362" t="s">
        <v>18</v>
      </c>
      <c r="K206" s="363" t="s">
        <v>19</v>
      </c>
      <c r="L206" s="363" t="s">
        <v>18</v>
      </c>
      <c r="M206" s="363"/>
      <c r="N206" s="362" t="s">
        <v>21</v>
      </c>
      <c r="O206" s="363" t="s">
        <v>22</v>
      </c>
      <c r="P206" s="364"/>
    </row>
    <row r="207" spans="1:16" x14ac:dyDescent="0.2">
      <c r="A207" s="333" t="s">
        <v>137</v>
      </c>
      <c r="B207" s="334"/>
      <c r="C207" s="335"/>
      <c r="D207" s="45">
        <v>1</v>
      </c>
      <c r="E207" s="46">
        <v>0</v>
      </c>
      <c r="F207" s="46">
        <v>1</v>
      </c>
      <c r="G207" s="46">
        <v>0</v>
      </c>
      <c r="H207" s="46">
        <v>0</v>
      </c>
      <c r="I207" s="145">
        <f t="shared" ref="I207:I215" si="65">SUM(D207:H207)</f>
        <v>2</v>
      </c>
      <c r="J207" s="48">
        <v>473</v>
      </c>
      <c r="K207" s="48">
        <v>44</v>
      </c>
      <c r="L207" s="48">
        <v>51512</v>
      </c>
      <c r="M207" s="49"/>
      <c r="N207" s="50">
        <f t="shared" ref="N207:N215" si="66">N178+(J207/1000)</f>
        <v>18453.824000000004</v>
      </c>
      <c r="O207" s="50">
        <f t="shared" ref="O207:O215" si="67">O178+(K207/1000)</f>
        <v>1825.3530000000001</v>
      </c>
      <c r="P207" s="2"/>
    </row>
    <row r="208" spans="1:16" x14ac:dyDescent="0.2">
      <c r="A208" s="333" t="s">
        <v>138</v>
      </c>
      <c r="B208" s="334"/>
      <c r="C208" s="336"/>
      <c r="D208" s="45">
        <v>0</v>
      </c>
      <c r="E208" s="46">
        <v>0</v>
      </c>
      <c r="F208" s="46">
        <v>1</v>
      </c>
      <c r="G208" s="46">
        <v>0</v>
      </c>
      <c r="H208" s="46">
        <v>0</v>
      </c>
      <c r="I208" s="47">
        <f t="shared" si="65"/>
        <v>1</v>
      </c>
      <c r="J208" s="48">
        <v>0</v>
      </c>
      <c r="K208" s="48">
        <v>0</v>
      </c>
      <c r="L208" s="48">
        <v>0</v>
      </c>
      <c r="M208" s="52"/>
      <c r="N208" s="50">
        <f t="shared" si="66"/>
        <v>11598</v>
      </c>
      <c r="O208" s="50">
        <f t="shared" si="67"/>
        <v>982</v>
      </c>
      <c r="P208" s="3"/>
    </row>
    <row r="209" spans="1:16" x14ac:dyDescent="0.2">
      <c r="A209" s="333" t="s">
        <v>139</v>
      </c>
      <c r="B209" s="334"/>
      <c r="C209" s="335"/>
      <c r="D209" s="45">
        <v>3</v>
      </c>
      <c r="E209" s="46">
        <v>0</v>
      </c>
      <c r="F209" s="46">
        <v>2</v>
      </c>
      <c r="G209" s="46">
        <v>2</v>
      </c>
      <c r="H209" s="46">
        <v>2</v>
      </c>
      <c r="I209" s="47">
        <f t="shared" si="65"/>
        <v>9</v>
      </c>
      <c r="J209" s="48">
        <v>26426</v>
      </c>
      <c r="K209" s="48">
        <v>2369</v>
      </c>
      <c r="L209" s="48">
        <v>347827</v>
      </c>
      <c r="M209" s="52"/>
      <c r="N209" s="50">
        <f t="shared" si="66"/>
        <v>45342.474000000009</v>
      </c>
      <c r="O209" s="50">
        <f t="shared" si="67"/>
        <v>3587.9310000000009</v>
      </c>
      <c r="P209" s="3"/>
    </row>
    <row r="210" spans="1:16" x14ac:dyDescent="0.2">
      <c r="A210" s="333" t="s">
        <v>140</v>
      </c>
      <c r="B210" s="334"/>
      <c r="C210" s="335"/>
      <c r="D210" s="45">
        <v>1</v>
      </c>
      <c r="E210" s="46">
        <v>0</v>
      </c>
      <c r="F210" s="46">
        <v>0</v>
      </c>
      <c r="G210" s="46">
        <v>0</v>
      </c>
      <c r="H210" s="46">
        <v>0</v>
      </c>
      <c r="I210" s="47">
        <f t="shared" si="65"/>
        <v>1</v>
      </c>
      <c r="J210" s="48">
        <v>593</v>
      </c>
      <c r="K210" s="48">
        <v>0</v>
      </c>
      <c r="L210" s="48">
        <v>0</v>
      </c>
      <c r="M210" s="52"/>
      <c r="N210" s="50">
        <f t="shared" si="66"/>
        <v>286.65300000000002</v>
      </c>
      <c r="O210" s="50">
        <f t="shared" si="67"/>
        <v>0</v>
      </c>
      <c r="P210" s="3"/>
    </row>
    <row r="211" spans="1:16" x14ac:dyDescent="0.2">
      <c r="A211" s="333" t="s">
        <v>141</v>
      </c>
      <c r="B211" s="334"/>
      <c r="C211" s="335"/>
      <c r="D211" s="45">
        <v>4</v>
      </c>
      <c r="E211" s="46">
        <v>0</v>
      </c>
      <c r="F211" s="46">
        <v>2</v>
      </c>
      <c r="G211" s="46">
        <v>6</v>
      </c>
      <c r="H211" s="46">
        <v>2</v>
      </c>
      <c r="I211" s="47">
        <f t="shared" si="65"/>
        <v>14</v>
      </c>
      <c r="J211" s="48">
        <v>15535</v>
      </c>
      <c r="K211" s="48">
        <v>1685</v>
      </c>
      <c r="L211" s="48">
        <v>182982</v>
      </c>
      <c r="M211" s="52"/>
      <c r="N211" s="50">
        <f t="shared" si="66"/>
        <v>11948.244999999999</v>
      </c>
      <c r="O211" s="50">
        <f t="shared" si="67"/>
        <v>1003.4159999999997</v>
      </c>
      <c r="P211" s="3"/>
    </row>
    <row r="212" spans="1:16" x14ac:dyDescent="0.2">
      <c r="A212" s="333" t="s">
        <v>142</v>
      </c>
      <c r="B212" s="334"/>
      <c r="C212" s="335"/>
      <c r="D212" s="45">
        <v>1</v>
      </c>
      <c r="E212" s="46">
        <v>0</v>
      </c>
      <c r="F212" s="46">
        <v>1</v>
      </c>
      <c r="G212" s="46">
        <v>0</v>
      </c>
      <c r="H212" s="46">
        <v>0</v>
      </c>
      <c r="I212" s="47">
        <f t="shared" si="65"/>
        <v>2</v>
      </c>
      <c r="J212" s="48">
        <v>672</v>
      </c>
      <c r="K212" s="48">
        <v>82</v>
      </c>
      <c r="L212" s="48">
        <v>18113</v>
      </c>
      <c r="M212" s="52"/>
      <c r="N212" s="50">
        <f t="shared" si="66"/>
        <v>5715.7920000000013</v>
      </c>
      <c r="O212" s="50">
        <f t="shared" si="67"/>
        <v>589.68599999999992</v>
      </c>
      <c r="P212" s="3"/>
    </row>
    <row r="213" spans="1:16" x14ac:dyDescent="0.2">
      <c r="A213" s="333" t="s">
        <v>143</v>
      </c>
      <c r="B213" s="334"/>
      <c r="C213" s="335"/>
      <c r="D213" s="45">
        <v>0</v>
      </c>
      <c r="E213" s="46">
        <v>0</v>
      </c>
      <c r="F213" s="46">
        <v>1</v>
      </c>
      <c r="G213" s="46">
        <v>1</v>
      </c>
      <c r="H213" s="46">
        <v>0</v>
      </c>
      <c r="I213" s="47">
        <f t="shared" si="65"/>
        <v>2</v>
      </c>
      <c r="J213" s="48">
        <v>0</v>
      </c>
      <c r="K213" s="48">
        <v>0</v>
      </c>
      <c r="L213" s="48">
        <v>0</v>
      </c>
      <c r="M213" s="52"/>
      <c r="N213" s="50">
        <f t="shared" si="66"/>
        <v>1518.1</v>
      </c>
      <c r="O213" s="50">
        <f t="shared" si="67"/>
        <v>10</v>
      </c>
      <c r="P213" s="3"/>
    </row>
    <row r="214" spans="1:16" x14ac:dyDescent="0.2">
      <c r="A214" s="333" t="s">
        <v>144</v>
      </c>
      <c r="B214" s="334"/>
      <c r="C214" s="335"/>
      <c r="D214" s="45">
        <v>6</v>
      </c>
      <c r="E214" s="46">
        <v>0</v>
      </c>
      <c r="F214" s="46">
        <v>1</v>
      </c>
      <c r="G214" s="46">
        <v>0</v>
      </c>
      <c r="H214" s="46">
        <v>4</v>
      </c>
      <c r="I214" s="47">
        <f t="shared" si="65"/>
        <v>11</v>
      </c>
      <c r="J214" s="48">
        <v>50991</v>
      </c>
      <c r="K214" s="48">
        <v>6428</v>
      </c>
      <c r="L214" s="48">
        <v>424845</v>
      </c>
      <c r="M214" s="52"/>
      <c r="N214" s="50">
        <f t="shared" si="66"/>
        <v>14712.492</v>
      </c>
      <c r="O214" s="50">
        <f t="shared" si="67"/>
        <v>1772.8029999999999</v>
      </c>
      <c r="P214" s="3"/>
    </row>
    <row r="215" spans="1:16" x14ac:dyDescent="0.2">
      <c r="A215" s="333" t="s">
        <v>145</v>
      </c>
      <c r="B215" s="334"/>
      <c r="C215" s="337"/>
      <c r="D215" s="45">
        <v>3</v>
      </c>
      <c r="E215" s="46">
        <v>0</v>
      </c>
      <c r="F215" s="46">
        <v>0</v>
      </c>
      <c r="G215" s="46">
        <v>1</v>
      </c>
      <c r="H215" s="46">
        <v>0</v>
      </c>
      <c r="I215" s="55">
        <f t="shared" si="65"/>
        <v>4</v>
      </c>
      <c r="J215" s="48">
        <v>4817</v>
      </c>
      <c r="K215" s="56">
        <v>0</v>
      </c>
      <c r="L215" s="56">
        <v>9079</v>
      </c>
      <c r="M215" s="57"/>
      <c r="N215" s="220">
        <f t="shared" si="66"/>
        <v>1187.566</v>
      </c>
      <c r="O215" s="50">
        <f t="shared" si="67"/>
        <v>0</v>
      </c>
      <c r="P215" s="4"/>
    </row>
    <row r="216" spans="1:16" x14ac:dyDescent="0.2">
      <c r="A216" s="338"/>
      <c r="B216" s="334"/>
      <c r="C216" s="339" t="s">
        <v>24</v>
      </c>
      <c r="D216" s="365">
        <f t="shared" ref="D216:L216" si="68">SUM(D207:D215)</f>
        <v>19</v>
      </c>
      <c r="E216" s="366">
        <f t="shared" si="68"/>
        <v>0</v>
      </c>
      <c r="F216" s="366">
        <f t="shared" si="68"/>
        <v>9</v>
      </c>
      <c r="G216" s="366">
        <f t="shared" si="68"/>
        <v>10</v>
      </c>
      <c r="H216" s="366">
        <f t="shared" si="68"/>
        <v>8</v>
      </c>
      <c r="I216" s="367">
        <f t="shared" si="68"/>
        <v>46</v>
      </c>
      <c r="J216" s="368">
        <f t="shared" si="68"/>
        <v>99507</v>
      </c>
      <c r="K216" s="369">
        <f t="shared" si="68"/>
        <v>10608</v>
      </c>
      <c r="L216" s="370">
        <f t="shared" si="68"/>
        <v>1034358</v>
      </c>
      <c r="M216" s="371"/>
      <c r="N216" s="371">
        <f>SUM(N207:N215)</f>
        <v>110763.14600000002</v>
      </c>
      <c r="O216" s="380">
        <f>SUM(O207:O215)</f>
        <v>9771.1890000000003</v>
      </c>
      <c r="P216" s="381"/>
    </row>
    <row r="217" spans="1:16" x14ac:dyDescent="0.2">
      <c r="A217" s="338"/>
      <c r="B217" s="334"/>
      <c r="C217" s="340">
        <f>C227</f>
        <v>37017</v>
      </c>
      <c r="D217" s="372">
        <f t="shared" ref="D217:L217" si="69">D187</f>
        <v>19</v>
      </c>
      <c r="E217" s="373">
        <f t="shared" si="69"/>
        <v>0</v>
      </c>
      <c r="F217" s="373">
        <f t="shared" si="69"/>
        <v>9</v>
      </c>
      <c r="G217" s="373">
        <f t="shared" si="69"/>
        <v>13</v>
      </c>
      <c r="H217" s="373">
        <f t="shared" si="69"/>
        <v>17</v>
      </c>
      <c r="I217" s="373">
        <f t="shared" si="69"/>
        <v>58</v>
      </c>
      <c r="J217" s="374">
        <f t="shared" si="69"/>
        <v>104179</v>
      </c>
      <c r="K217" s="370">
        <f t="shared" si="69"/>
        <v>11109</v>
      </c>
      <c r="L217" s="370">
        <f t="shared" si="69"/>
        <v>1030226</v>
      </c>
      <c r="M217" s="371"/>
      <c r="N217" s="379"/>
      <c r="O217" s="255"/>
      <c r="P217" s="3"/>
    </row>
    <row r="218" spans="1:16" x14ac:dyDescent="0.2">
      <c r="A218" s="341"/>
      <c r="B218" s="342"/>
      <c r="C218" s="343">
        <f>C228</f>
        <v>36682</v>
      </c>
      <c r="D218" s="375">
        <f>'2000'!D216</f>
        <v>16</v>
      </c>
      <c r="E218" s="376">
        <f>'2000'!E216</f>
        <v>0</v>
      </c>
      <c r="F218" s="376">
        <f>'2000'!F216</f>
        <v>8</v>
      </c>
      <c r="G218" s="376">
        <f>'2000'!G216</f>
        <v>17</v>
      </c>
      <c r="H218" s="376">
        <f>'2000'!H216</f>
        <v>18</v>
      </c>
      <c r="I218" s="373">
        <f>SUM(D218:H218)</f>
        <v>59</v>
      </c>
      <c r="J218" s="377">
        <f>'2000'!J216</f>
        <v>87019</v>
      </c>
      <c r="K218" s="378">
        <f>'2000'!K216</f>
        <v>9565</v>
      </c>
      <c r="L218" s="378">
        <f>'2000'!L216</f>
        <v>828993</v>
      </c>
      <c r="M218" s="379"/>
      <c r="N218" s="83"/>
      <c r="O218" s="50"/>
      <c r="P218" s="3"/>
    </row>
    <row r="219" spans="1:16" x14ac:dyDescent="0.2">
      <c r="A219" s="344" t="s">
        <v>23</v>
      </c>
      <c r="B219" s="345"/>
      <c r="C219" s="346"/>
      <c r="D219" s="75"/>
      <c r="E219" s="76"/>
      <c r="F219" s="76"/>
      <c r="G219" s="76"/>
      <c r="H219" s="76"/>
      <c r="I219" s="145"/>
      <c r="J219" s="146"/>
      <c r="K219" s="77"/>
      <c r="L219" s="256"/>
      <c r="M219" s="50"/>
      <c r="N219" s="50"/>
      <c r="O219" s="50"/>
      <c r="P219" s="3"/>
    </row>
    <row r="220" spans="1:16" x14ac:dyDescent="0.2">
      <c r="A220" s="347" t="s">
        <v>146</v>
      </c>
      <c r="B220" s="348"/>
      <c r="C220" s="349"/>
      <c r="D220" s="45">
        <v>40</v>
      </c>
      <c r="E220" s="46">
        <v>34</v>
      </c>
      <c r="F220" s="46">
        <v>8</v>
      </c>
      <c r="G220" s="46">
        <v>36</v>
      </c>
      <c r="H220" s="46">
        <v>0</v>
      </c>
      <c r="I220" s="47">
        <f>SUM(D220:H220)</f>
        <v>118</v>
      </c>
      <c r="J220" s="230">
        <v>248133</v>
      </c>
      <c r="K220" s="82">
        <v>491386</v>
      </c>
      <c r="L220" s="82">
        <v>5057910</v>
      </c>
      <c r="M220" s="50"/>
      <c r="N220" s="50">
        <f t="shared" ref="N220:O222" si="70">N191+(J220/1000)</f>
        <v>407593.19300000003</v>
      </c>
      <c r="O220" s="50">
        <f t="shared" si="70"/>
        <v>538436.0210000003</v>
      </c>
      <c r="P220" s="3"/>
    </row>
    <row r="221" spans="1:16" x14ac:dyDescent="0.2">
      <c r="A221" s="347" t="s">
        <v>147</v>
      </c>
      <c r="B221" s="348"/>
      <c r="C221" s="349"/>
      <c r="D221" s="45">
        <v>12</v>
      </c>
      <c r="E221" s="46">
        <v>10</v>
      </c>
      <c r="F221" s="46">
        <v>2</v>
      </c>
      <c r="G221" s="46">
        <v>0</v>
      </c>
      <c r="H221" s="46">
        <v>1</v>
      </c>
      <c r="I221" s="47">
        <f>SUM(D221:H221)</f>
        <v>25</v>
      </c>
      <c r="J221" s="230">
        <v>11826</v>
      </c>
      <c r="K221" s="82">
        <v>34979</v>
      </c>
      <c r="L221" s="82">
        <v>781830</v>
      </c>
      <c r="M221" s="50"/>
      <c r="N221" s="50">
        <f t="shared" si="70"/>
        <v>58066.902999999991</v>
      </c>
      <c r="O221" s="50">
        <f t="shared" si="70"/>
        <v>60631.555000000008</v>
      </c>
      <c r="P221" s="3"/>
    </row>
    <row r="222" spans="1:16" x14ac:dyDescent="0.2">
      <c r="A222" s="347" t="s">
        <v>148</v>
      </c>
      <c r="B222" s="348"/>
      <c r="C222" s="350"/>
      <c r="D222" s="45">
        <v>2</v>
      </c>
      <c r="E222" s="46">
        <v>0</v>
      </c>
      <c r="F222" s="46">
        <v>1</v>
      </c>
      <c r="G222" s="46">
        <v>0</v>
      </c>
      <c r="H222" s="46">
        <v>0</v>
      </c>
      <c r="I222" s="55">
        <f>SUM(D222:H222)</f>
        <v>3</v>
      </c>
      <c r="J222" s="231">
        <v>885</v>
      </c>
      <c r="K222" s="219">
        <v>93</v>
      </c>
      <c r="L222" s="219">
        <v>2122</v>
      </c>
      <c r="M222" s="147"/>
      <c r="N222" s="147">
        <f t="shared" si="70"/>
        <v>430.44799999999998</v>
      </c>
      <c r="O222" s="50">
        <f t="shared" si="70"/>
        <v>161.429</v>
      </c>
      <c r="P222" s="4"/>
    </row>
    <row r="223" spans="1:16" x14ac:dyDescent="0.2">
      <c r="A223" s="338"/>
      <c r="B223" s="334"/>
      <c r="C223" s="339" t="s">
        <v>25</v>
      </c>
      <c r="D223" s="365">
        <f t="shared" ref="D223:L223" si="71">SUM(D220:D222)</f>
        <v>54</v>
      </c>
      <c r="E223" s="366">
        <f t="shared" si="71"/>
        <v>44</v>
      </c>
      <c r="F223" s="366">
        <f t="shared" si="71"/>
        <v>11</v>
      </c>
      <c r="G223" s="366">
        <f t="shared" si="71"/>
        <v>36</v>
      </c>
      <c r="H223" s="366">
        <f t="shared" si="71"/>
        <v>1</v>
      </c>
      <c r="I223" s="367">
        <f t="shared" si="71"/>
        <v>146</v>
      </c>
      <c r="J223" s="368">
        <f t="shared" si="71"/>
        <v>260844</v>
      </c>
      <c r="K223" s="369">
        <f t="shared" si="71"/>
        <v>526458</v>
      </c>
      <c r="L223" s="370">
        <f t="shared" si="71"/>
        <v>5841862</v>
      </c>
      <c r="M223" s="371"/>
      <c r="N223" s="371">
        <f>SUM(N220:N222)</f>
        <v>466090.54399999999</v>
      </c>
      <c r="O223" s="380">
        <f>SUM(O220:O222)</f>
        <v>599229.00500000035</v>
      </c>
      <c r="P223" s="381"/>
    </row>
    <row r="224" spans="1:16" x14ac:dyDescent="0.2">
      <c r="A224" s="338"/>
      <c r="B224" s="334"/>
      <c r="C224" s="340">
        <f>C227</f>
        <v>37017</v>
      </c>
      <c r="D224" s="372">
        <f t="shared" ref="D224:L224" si="72">D194</f>
        <v>54</v>
      </c>
      <c r="E224" s="373">
        <f t="shared" si="72"/>
        <v>44</v>
      </c>
      <c r="F224" s="373">
        <f t="shared" si="72"/>
        <v>11</v>
      </c>
      <c r="G224" s="373">
        <f t="shared" si="72"/>
        <v>36</v>
      </c>
      <c r="H224" s="373">
        <f t="shared" si="72"/>
        <v>1</v>
      </c>
      <c r="I224" s="373">
        <f t="shared" si="72"/>
        <v>146</v>
      </c>
      <c r="J224" s="374">
        <f t="shared" si="72"/>
        <v>289293</v>
      </c>
      <c r="K224" s="370">
        <f t="shared" si="72"/>
        <v>573701</v>
      </c>
      <c r="L224" s="370">
        <f t="shared" si="72"/>
        <v>5991917</v>
      </c>
      <c r="M224" s="371"/>
      <c r="N224" s="379"/>
      <c r="O224" s="255"/>
      <c r="P224" s="3"/>
    </row>
    <row r="225" spans="1:16" x14ac:dyDescent="0.2">
      <c r="A225" s="341"/>
      <c r="B225" s="342"/>
      <c r="C225" s="343">
        <f>C228</f>
        <v>36682</v>
      </c>
      <c r="D225" s="375">
        <f>'2000'!D223</f>
        <v>57</v>
      </c>
      <c r="E225" s="376">
        <f>'2000'!E223</f>
        <v>44</v>
      </c>
      <c r="F225" s="376">
        <f>'2000'!F223</f>
        <v>11</v>
      </c>
      <c r="G225" s="376">
        <f>'2000'!G223</f>
        <v>32</v>
      </c>
      <c r="H225" s="376">
        <f>'2000'!H223</f>
        <v>2</v>
      </c>
      <c r="I225" s="373">
        <f>SUM(D225:H225)</f>
        <v>146</v>
      </c>
      <c r="J225" s="377">
        <f>'2000'!J223</f>
        <v>291721</v>
      </c>
      <c r="K225" s="378">
        <f>'2000'!K223</f>
        <v>530485</v>
      </c>
      <c r="L225" s="378">
        <f>'2000'!L223</f>
        <v>6039501</v>
      </c>
      <c r="M225" s="379"/>
      <c r="N225" s="83"/>
      <c r="O225" s="50"/>
      <c r="P225" s="3"/>
    </row>
    <row r="226" spans="1:16" x14ac:dyDescent="0.2">
      <c r="A226" s="382" t="s">
        <v>56</v>
      </c>
      <c r="B226" s="383"/>
      <c r="C226" s="339">
        <f>A204</f>
        <v>37047</v>
      </c>
      <c r="D226" s="228">
        <f t="shared" ref="D226:L226" si="73">D216+D223</f>
        <v>73</v>
      </c>
      <c r="E226" s="259">
        <f t="shared" si="73"/>
        <v>44</v>
      </c>
      <c r="F226" s="259">
        <f t="shared" si="73"/>
        <v>20</v>
      </c>
      <c r="G226" s="259">
        <f t="shared" si="73"/>
        <v>46</v>
      </c>
      <c r="H226" s="259">
        <f t="shared" si="73"/>
        <v>9</v>
      </c>
      <c r="I226" s="145">
        <f t="shared" si="73"/>
        <v>192</v>
      </c>
      <c r="J226" s="260">
        <f t="shared" si="73"/>
        <v>360351</v>
      </c>
      <c r="K226" s="256">
        <f t="shared" si="73"/>
        <v>537066</v>
      </c>
      <c r="L226" s="256">
        <f t="shared" si="73"/>
        <v>6876220</v>
      </c>
      <c r="M226" s="50"/>
      <c r="N226" s="50">
        <f>N216+N223</f>
        <v>576853.69000000006</v>
      </c>
      <c r="O226" s="147">
        <f>O216+O223</f>
        <v>609000.19400000037</v>
      </c>
      <c r="P226" s="4"/>
    </row>
    <row r="227" spans="1:16" x14ac:dyDescent="0.2">
      <c r="A227" s="384"/>
      <c r="B227" s="330"/>
      <c r="C227" s="340">
        <f>C226-30</f>
        <v>37017</v>
      </c>
      <c r="D227" s="75">
        <f t="shared" ref="D227:L227" si="74">D217+D224</f>
        <v>73</v>
      </c>
      <c r="E227" s="76">
        <f t="shared" si="74"/>
        <v>44</v>
      </c>
      <c r="F227" s="76">
        <f t="shared" si="74"/>
        <v>20</v>
      </c>
      <c r="G227" s="76">
        <f t="shared" si="74"/>
        <v>49</v>
      </c>
      <c r="H227" s="76">
        <f t="shared" si="74"/>
        <v>18</v>
      </c>
      <c r="I227" s="47">
        <f t="shared" si="74"/>
        <v>204</v>
      </c>
      <c r="J227" s="146">
        <f t="shared" si="74"/>
        <v>393472</v>
      </c>
      <c r="K227" s="77">
        <f t="shared" si="74"/>
        <v>584810</v>
      </c>
      <c r="L227" s="77">
        <f t="shared" si="74"/>
        <v>7022143</v>
      </c>
      <c r="M227" s="50"/>
      <c r="N227" s="57"/>
      <c r="O227" s="371"/>
      <c r="P227" s="391"/>
    </row>
    <row r="228" spans="1:16" x14ac:dyDescent="0.2">
      <c r="A228" s="385"/>
      <c r="B228" s="386"/>
      <c r="C228" s="343">
        <f>C226-365</f>
        <v>36682</v>
      </c>
      <c r="D228" s="263">
        <f t="shared" ref="D228:L228" si="75">D218+D225</f>
        <v>73</v>
      </c>
      <c r="E228" s="242">
        <f t="shared" si="75"/>
        <v>44</v>
      </c>
      <c r="F228" s="242">
        <f t="shared" si="75"/>
        <v>19</v>
      </c>
      <c r="G228" s="242">
        <f t="shared" si="75"/>
        <v>49</v>
      </c>
      <c r="H228" s="242">
        <f t="shared" si="75"/>
        <v>20</v>
      </c>
      <c r="I228" s="55">
        <f t="shared" si="75"/>
        <v>205</v>
      </c>
      <c r="J228" s="222">
        <f t="shared" si="75"/>
        <v>378740</v>
      </c>
      <c r="K228" s="223">
        <f t="shared" si="75"/>
        <v>540050</v>
      </c>
      <c r="L228" s="223">
        <f t="shared" si="75"/>
        <v>6868494</v>
      </c>
      <c r="M228" s="57"/>
      <c r="N228" s="371"/>
      <c r="O228" s="371"/>
      <c r="P228" s="391"/>
    </row>
    <row r="229" spans="1:16" x14ac:dyDescent="0.2">
      <c r="A229" s="387" t="s">
        <v>149</v>
      </c>
      <c r="B229" s="388"/>
      <c r="C229" s="388"/>
      <c r="D229" s="389"/>
      <c r="E229" s="389"/>
      <c r="F229" s="389"/>
      <c r="G229" s="390"/>
      <c r="H229" s="389"/>
      <c r="I229" s="389"/>
      <c r="J229" s="390"/>
      <c r="K229" s="390"/>
      <c r="L229" s="390"/>
      <c r="M229" s="390"/>
      <c r="N229" s="371">
        <f>N200</f>
        <v>5779</v>
      </c>
      <c r="O229" s="371">
        <f>O200</f>
        <v>4998</v>
      </c>
      <c r="P229" s="391"/>
    </row>
    <row r="230" spans="1:16" ht="13.5" thickBot="1" x14ac:dyDescent="0.25">
      <c r="A230" s="392" t="s">
        <v>34</v>
      </c>
      <c r="B230" s="348"/>
      <c r="C230" s="388"/>
      <c r="D230" s="393"/>
      <c r="E230" s="393"/>
      <c r="F230" s="393"/>
      <c r="G230" s="393"/>
      <c r="H230" s="393"/>
      <c r="I230" s="393"/>
      <c r="J230" s="393"/>
      <c r="K230" s="393"/>
      <c r="L230" s="334"/>
      <c r="M230" s="334"/>
      <c r="N230" s="394"/>
      <c r="O230" s="394"/>
      <c r="P230" s="395"/>
    </row>
    <row r="231" spans="1:16" ht="13.5" thickTop="1" x14ac:dyDescent="0.2">
      <c r="A231" s="396" t="s">
        <v>32</v>
      </c>
      <c r="B231" s="348"/>
      <c r="C231" s="388"/>
      <c r="D231" s="393"/>
      <c r="E231" s="393"/>
      <c r="F231" s="393"/>
      <c r="G231" s="393"/>
      <c r="H231" s="393"/>
      <c r="I231" s="393"/>
      <c r="J231" s="393"/>
      <c r="K231" s="393"/>
      <c r="L231" s="334"/>
      <c r="M231" s="334"/>
      <c r="N231" s="397" t="s">
        <v>29</v>
      </c>
      <c r="O231" s="397" t="s">
        <v>30</v>
      </c>
      <c r="P231" s="359"/>
    </row>
    <row r="232" spans="1:16" ht="15.75" thickBot="1" x14ac:dyDescent="0.25">
      <c r="A232" s="398" t="s">
        <v>33</v>
      </c>
      <c r="B232" s="399"/>
      <c r="C232" s="400"/>
      <c r="D232" s="401"/>
      <c r="E232" s="401"/>
      <c r="F232" s="401"/>
      <c r="G232" s="401"/>
      <c r="H232" s="402"/>
      <c r="I232" s="402"/>
      <c r="J232" s="403"/>
      <c r="K232" s="403"/>
      <c r="L232" s="404" t="s">
        <v>31</v>
      </c>
      <c r="M232" s="404"/>
      <c r="N232" s="405">
        <f>N226+N229</f>
        <v>582632.69000000006</v>
      </c>
      <c r="O232" s="405">
        <f>O226+O229</f>
        <v>613998.19400000037</v>
      </c>
      <c r="P232" s="406"/>
    </row>
    <row r="233" spans="1:16" ht="18.75" x14ac:dyDescent="0.3">
      <c r="A233" s="328">
        <f>A204+31</f>
        <v>37078</v>
      </c>
      <c r="B233" s="328"/>
      <c r="C233" s="328"/>
      <c r="D233" s="351" t="s">
        <v>0</v>
      </c>
      <c r="E233" s="352"/>
      <c r="F233" s="352"/>
      <c r="G233" s="352"/>
      <c r="H233" s="352"/>
      <c r="I233" s="352"/>
      <c r="J233" s="353" t="s">
        <v>1</v>
      </c>
      <c r="K233" s="352"/>
      <c r="L233" s="352"/>
      <c r="M233" s="352"/>
      <c r="N233" s="353" t="s">
        <v>2</v>
      </c>
      <c r="O233" s="352"/>
      <c r="P233" s="354"/>
    </row>
    <row r="234" spans="1:16" x14ac:dyDescent="0.2">
      <c r="A234" s="329" t="s">
        <v>3</v>
      </c>
      <c r="B234" s="330"/>
      <c r="C234" s="331"/>
      <c r="D234" s="355" t="s">
        <v>4</v>
      </c>
      <c r="E234" s="356" t="s">
        <v>5</v>
      </c>
      <c r="F234" s="356" t="s">
        <v>6</v>
      </c>
      <c r="G234" s="356" t="s">
        <v>7</v>
      </c>
      <c r="H234" s="357" t="s">
        <v>8</v>
      </c>
      <c r="I234" s="357" t="s">
        <v>12</v>
      </c>
      <c r="J234" s="358" t="s">
        <v>9</v>
      </c>
      <c r="K234" s="357" t="s">
        <v>11</v>
      </c>
      <c r="L234" s="357" t="s">
        <v>10</v>
      </c>
      <c r="M234" s="357"/>
      <c r="N234" s="358" t="s">
        <v>9</v>
      </c>
      <c r="O234" s="357" t="s">
        <v>11</v>
      </c>
      <c r="P234" s="359"/>
    </row>
    <row r="235" spans="1:16" x14ac:dyDescent="0.2">
      <c r="A235" s="332" t="s">
        <v>121</v>
      </c>
      <c r="B235" s="330"/>
      <c r="C235" s="331"/>
      <c r="D235" s="360" t="s">
        <v>13</v>
      </c>
      <c r="E235" s="361" t="s">
        <v>14</v>
      </c>
      <c r="F235" s="361" t="s">
        <v>15</v>
      </c>
      <c r="G235" s="361" t="s">
        <v>16</v>
      </c>
      <c r="H235" s="361" t="s">
        <v>17</v>
      </c>
      <c r="I235" s="361" t="s">
        <v>20</v>
      </c>
      <c r="J235" s="362" t="s">
        <v>18</v>
      </c>
      <c r="K235" s="363" t="s">
        <v>19</v>
      </c>
      <c r="L235" s="363" t="s">
        <v>18</v>
      </c>
      <c r="M235" s="363"/>
      <c r="N235" s="362" t="s">
        <v>21</v>
      </c>
      <c r="O235" s="363" t="s">
        <v>22</v>
      </c>
      <c r="P235" s="364"/>
    </row>
    <row r="236" spans="1:16" x14ac:dyDescent="0.2">
      <c r="A236" s="333" t="s">
        <v>137</v>
      </c>
      <c r="B236" s="334"/>
      <c r="C236" s="335"/>
      <c r="D236" s="45">
        <v>1</v>
      </c>
      <c r="E236" s="46">
        <v>0</v>
      </c>
      <c r="F236" s="46">
        <v>1</v>
      </c>
      <c r="G236" s="46">
        <v>0</v>
      </c>
      <c r="H236" s="46">
        <v>0</v>
      </c>
      <c r="I236" s="145">
        <f t="shared" ref="I236:I244" si="76">SUM(D236:H236)</f>
        <v>2</v>
      </c>
      <c r="J236" s="48">
        <v>626</v>
      </c>
      <c r="K236" s="48">
        <v>58</v>
      </c>
      <c r="L236" s="48">
        <v>77997</v>
      </c>
      <c r="M236" s="49"/>
      <c r="N236" s="50">
        <f t="shared" ref="N236:N244" si="77">N207+(J236/1000)</f>
        <v>18454.450000000004</v>
      </c>
      <c r="O236" s="50">
        <f t="shared" ref="O236:O244" si="78">O207+(K236/1000)</f>
        <v>1825.4110000000001</v>
      </c>
      <c r="P236" s="2"/>
    </row>
    <row r="237" spans="1:16" x14ac:dyDescent="0.2">
      <c r="A237" s="333" t="s">
        <v>138</v>
      </c>
      <c r="B237" s="334"/>
      <c r="C237" s="336"/>
      <c r="D237" s="45">
        <v>0</v>
      </c>
      <c r="E237" s="46">
        <v>0</v>
      </c>
      <c r="F237" s="46">
        <v>0</v>
      </c>
      <c r="G237" s="46">
        <v>1</v>
      </c>
      <c r="H237" s="46">
        <v>0</v>
      </c>
      <c r="I237" s="47">
        <f t="shared" si="76"/>
        <v>1</v>
      </c>
      <c r="J237" s="48">
        <v>0</v>
      </c>
      <c r="K237" s="48">
        <v>0</v>
      </c>
      <c r="L237" s="48">
        <v>0</v>
      </c>
      <c r="M237" s="52"/>
      <c r="N237" s="50">
        <f t="shared" si="77"/>
        <v>11598</v>
      </c>
      <c r="O237" s="50">
        <f t="shared" si="78"/>
        <v>982</v>
      </c>
      <c r="P237" s="3"/>
    </row>
    <row r="238" spans="1:16" x14ac:dyDescent="0.2">
      <c r="A238" s="333" t="s">
        <v>139</v>
      </c>
      <c r="B238" s="334"/>
      <c r="C238" s="335"/>
      <c r="D238" s="45">
        <v>3</v>
      </c>
      <c r="E238" s="46">
        <v>0</v>
      </c>
      <c r="F238" s="46">
        <v>2</v>
      </c>
      <c r="G238" s="46">
        <v>2</v>
      </c>
      <c r="H238" s="46">
        <v>2</v>
      </c>
      <c r="I238" s="47">
        <f t="shared" si="76"/>
        <v>9</v>
      </c>
      <c r="J238" s="48">
        <v>25828</v>
      </c>
      <c r="K238" s="48">
        <v>2319</v>
      </c>
      <c r="L238" s="48">
        <v>360190</v>
      </c>
      <c r="M238" s="52"/>
      <c r="N238" s="50">
        <f t="shared" si="77"/>
        <v>45368.302000000011</v>
      </c>
      <c r="O238" s="50">
        <f t="shared" si="78"/>
        <v>3590.2500000000009</v>
      </c>
      <c r="P238" s="3"/>
    </row>
    <row r="239" spans="1:16" x14ac:dyDescent="0.2">
      <c r="A239" s="333" t="s">
        <v>140</v>
      </c>
      <c r="B239" s="334"/>
      <c r="C239" s="335"/>
      <c r="D239" s="45">
        <v>1</v>
      </c>
      <c r="E239" s="46">
        <v>0</v>
      </c>
      <c r="F239" s="46">
        <v>0</v>
      </c>
      <c r="G239" s="46">
        <v>0</v>
      </c>
      <c r="H239" s="46">
        <v>0</v>
      </c>
      <c r="I239" s="47">
        <f t="shared" si="76"/>
        <v>1</v>
      </c>
      <c r="J239" s="48">
        <v>381</v>
      </c>
      <c r="K239" s="48">
        <v>0</v>
      </c>
      <c r="L239" s="48">
        <v>0</v>
      </c>
      <c r="M239" s="52"/>
      <c r="N239" s="50">
        <f t="shared" si="77"/>
        <v>287.03399999999999</v>
      </c>
      <c r="O239" s="50">
        <f t="shared" si="78"/>
        <v>0</v>
      </c>
      <c r="P239" s="3"/>
    </row>
    <row r="240" spans="1:16" x14ac:dyDescent="0.2">
      <c r="A240" s="333" t="s">
        <v>141</v>
      </c>
      <c r="B240" s="334"/>
      <c r="C240" s="335"/>
      <c r="D240" s="45">
        <v>4</v>
      </c>
      <c r="E240" s="46">
        <v>0</v>
      </c>
      <c r="F240" s="46">
        <v>2</v>
      </c>
      <c r="G240" s="46">
        <v>6</v>
      </c>
      <c r="H240" s="46">
        <v>2</v>
      </c>
      <c r="I240" s="47">
        <f t="shared" si="76"/>
        <v>14</v>
      </c>
      <c r="J240" s="48">
        <v>14082</v>
      </c>
      <c r="K240" s="48">
        <v>1529</v>
      </c>
      <c r="L240" s="48">
        <v>194849</v>
      </c>
      <c r="M240" s="52"/>
      <c r="N240" s="50">
        <f t="shared" si="77"/>
        <v>11962.326999999999</v>
      </c>
      <c r="O240" s="50">
        <f t="shared" si="78"/>
        <v>1004.9449999999997</v>
      </c>
      <c r="P240" s="3"/>
    </row>
    <row r="241" spans="1:16" x14ac:dyDescent="0.2">
      <c r="A241" s="333" t="s">
        <v>142</v>
      </c>
      <c r="B241" s="334"/>
      <c r="C241" s="335"/>
      <c r="D241" s="45">
        <v>1</v>
      </c>
      <c r="E241" s="46">
        <v>0</v>
      </c>
      <c r="F241" s="46">
        <v>1</v>
      </c>
      <c r="G241" s="46">
        <v>0</v>
      </c>
      <c r="H241" s="46">
        <v>0</v>
      </c>
      <c r="I241" s="47">
        <f t="shared" si="76"/>
        <v>2</v>
      </c>
      <c r="J241" s="48">
        <v>1</v>
      </c>
      <c r="K241" s="48">
        <v>0</v>
      </c>
      <c r="L241" s="48">
        <v>0</v>
      </c>
      <c r="M241" s="52"/>
      <c r="N241" s="50">
        <f t="shared" si="77"/>
        <v>5715.7930000000015</v>
      </c>
      <c r="O241" s="50">
        <f t="shared" si="78"/>
        <v>589.68599999999992</v>
      </c>
      <c r="P241" s="3"/>
    </row>
    <row r="242" spans="1:16" x14ac:dyDescent="0.2">
      <c r="A242" s="333" t="s">
        <v>143</v>
      </c>
      <c r="B242" s="334"/>
      <c r="C242" s="335"/>
      <c r="D242" s="45">
        <v>0</v>
      </c>
      <c r="E242" s="46">
        <v>0</v>
      </c>
      <c r="F242" s="46">
        <v>1</v>
      </c>
      <c r="G242" s="46">
        <v>1</v>
      </c>
      <c r="H242" s="46">
        <v>0</v>
      </c>
      <c r="I242" s="47">
        <f t="shared" si="76"/>
        <v>2</v>
      </c>
      <c r="J242" s="48">
        <v>0</v>
      </c>
      <c r="K242" s="48">
        <v>0</v>
      </c>
      <c r="L242" s="48">
        <v>0</v>
      </c>
      <c r="M242" s="52"/>
      <c r="N242" s="50">
        <f t="shared" si="77"/>
        <v>1518.1</v>
      </c>
      <c r="O242" s="50">
        <f t="shared" si="78"/>
        <v>10</v>
      </c>
      <c r="P242" s="3"/>
    </row>
    <row r="243" spans="1:16" x14ac:dyDescent="0.2">
      <c r="A243" s="333" t="s">
        <v>144</v>
      </c>
      <c r="B243" s="334"/>
      <c r="C243" s="335"/>
      <c r="D243" s="45">
        <v>5</v>
      </c>
      <c r="E243" s="46">
        <v>0</v>
      </c>
      <c r="F243" s="46">
        <v>1</v>
      </c>
      <c r="G243" s="46">
        <v>1</v>
      </c>
      <c r="H243" s="46">
        <v>4</v>
      </c>
      <c r="I243" s="47">
        <f t="shared" si="76"/>
        <v>11</v>
      </c>
      <c r="J243" s="48">
        <v>50252</v>
      </c>
      <c r="K243" s="48">
        <v>6333</v>
      </c>
      <c r="L243" s="48">
        <v>376172</v>
      </c>
      <c r="M243" s="52"/>
      <c r="N243" s="50">
        <f t="shared" si="77"/>
        <v>14762.744000000001</v>
      </c>
      <c r="O243" s="50">
        <f t="shared" si="78"/>
        <v>1779.136</v>
      </c>
      <c r="P243" s="3"/>
    </row>
    <row r="244" spans="1:16" x14ac:dyDescent="0.2">
      <c r="A244" s="333" t="s">
        <v>145</v>
      </c>
      <c r="B244" s="334"/>
      <c r="C244" s="337"/>
      <c r="D244" s="45">
        <v>3</v>
      </c>
      <c r="E244" s="46">
        <v>0</v>
      </c>
      <c r="F244" s="46">
        <v>0</v>
      </c>
      <c r="G244" s="46">
        <v>1</v>
      </c>
      <c r="H244" s="46">
        <v>0</v>
      </c>
      <c r="I244" s="55">
        <f t="shared" si="76"/>
        <v>4</v>
      </c>
      <c r="J244" s="48">
        <v>3535</v>
      </c>
      <c r="K244" s="56">
        <v>0</v>
      </c>
      <c r="L244" s="56">
        <v>7743</v>
      </c>
      <c r="M244" s="57"/>
      <c r="N244" s="220">
        <f t="shared" si="77"/>
        <v>1191.1010000000001</v>
      </c>
      <c r="O244" s="50">
        <f t="shared" si="78"/>
        <v>0</v>
      </c>
      <c r="P244" s="4"/>
    </row>
    <row r="245" spans="1:16" x14ac:dyDescent="0.2">
      <c r="A245" s="338"/>
      <c r="B245" s="334"/>
      <c r="C245" s="339" t="s">
        <v>24</v>
      </c>
      <c r="D245" s="365">
        <f t="shared" ref="D245:L245" si="79">SUM(D236:D244)</f>
        <v>18</v>
      </c>
      <c r="E245" s="366">
        <f t="shared" si="79"/>
        <v>0</v>
      </c>
      <c r="F245" s="366">
        <f t="shared" si="79"/>
        <v>8</v>
      </c>
      <c r="G245" s="366">
        <f t="shared" si="79"/>
        <v>12</v>
      </c>
      <c r="H245" s="366">
        <f t="shared" si="79"/>
        <v>8</v>
      </c>
      <c r="I245" s="367">
        <f t="shared" si="79"/>
        <v>46</v>
      </c>
      <c r="J245" s="368">
        <f t="shared" si="79"/>
        <v>94705</v>
      </c>
      <c r="K245" s="369">
        <f t="shared" si="79"/>
        <v>10239</v>
      </c>
      <c r="L245" s="370">
        <f t="shared" si="79"/>
        <v>1016951</v>
      </c>
      <c r="M245" s="371"/>
      <c r="N245" s="371">
        <f>SUM(N236:N244)</f>
        <v>110857.85100000002</v>
      </c>
      <c r="O245" s="380">
        <f>SUM(O236:O244)</f>
        <v>9781.4279999999999</v>
      </c>
      <c r="P245" s="381"/>
    </row>
    <row r="246" spans="1:16" x14ac:dyDescent="0.2">
      <c r="A246" s="338"/>
      <c r="B246" s="334"/>
      <c r="C246" s="340">
        <f>C256</f>
        <v>37048</v>
      </c>
      <c r="D246" s="372">
        <f t="shared" ref="D246:L246" si="80">D216</f>
        <v>19</v>
      </c>
      <c r="E246" s="373">
        <f t="shared" si="80"/>
        <v>0</v>
      </c>
      <c r="F246" s="373">
        <f t="shared" si="80"/>
        <v>9</v>
      </c>
      <c r="G246" s="373">
        <f t="shared" si="80"/>
        <v>10</v>
      </c>
      <c r="H246" s="373">
        <f t="shared" si="80"/>
        <v>8</v>
      </c>
      <c r="I246" s="373">
        <f t="shared" si="80"/>
        <v>46</v>
      </c>
      <c r="J246" s="374">
        <f t="shared" si="80"/>
        <v>99507</v>
      </c>
      <c r="K246" s="370">
        <f t="shared" si="80"/>
        <v>10608</v>
      </c>
      <c r="L246" s="370">
        <f t="shared" si="80"/>
        <v>1034358</v>
      </c>
      <c r="M246" s="371"/>
      <c r="N246" s="379"/>
      <c r="O246" s="255"/>
      <c r="P246" s="3"/>
    </row>
    <row r="247" spans="1:16" x14ac:dyDescent="0.2">
      <c r="A247" s="341"/>
      <c r="B247" s="342"/>
      <c r="C247" s="343">
        <f>C257</f>
        <v>36713</v>
      </c>
      <c r="D247" s="375">
        <f>'2000'!D245</f>
        <v>16</v>
      </c>
      <c r="E247" s="376">
        <f>'2000'!E245</f>
        <v>0</v>
      </c>
      <c r="F247" s="376">
        <f>'2000'!F245</f>
        <v>8</v>
      </c>
      <c r="G247" s="376">
        <f>'2000'!G245</f>
        <v>16</v>
      </c>
      <c r="H247" s="376">
        <f>'2000'!H245</f>
        <v>18</v>
      </c>
      <c r="I247" s="373">
        <f>SUM(D247:H247)</f>
        <v>58</v>
      </c>
      <c r="J247" s="377">
        <f>'2000'!J245</f>
        <v>78365</v>
      </c>
      <c r="K247" s="378">
        <f>'2000'!K245</f>
        <v>8391</v>
      </c>
      <c r="L247" s="378">
        <f>'2000'!L245</f>
        <v>897830</v>
      </c>
      <c r="M247" s="379"/>
      <c r="N247" s="83"/>
      <c r="O247" s="50"/>
      <c r="P247" s="3"/>
    </row>
    <row r="248" spans="1:16" x14ac:dyDescent="0.2">
      <c r="A248" s="344" t="s">
        <v>23</v>
      </c>
      <c r="B248" s="345"/>
      <c r="C248" s="346"/>
      <c r="D248" s="75"/>
      <c r="E248" s="76"/>
      <c r="F248" s="76"/>
      <c r="G248" s="76"/>
      <c r="H248" s="76"/>
      <c r="I248" s="145"/>
      <c r="J248" s="146"/>
      <c r="K248" s="77"/>
      <c r="L248" s="256"/>
      <c r="M248" s="50"/>
      <c r="N248" s="50"/>
      <c r="O248" s="50"/>
      <c r="P248" s="3"/>
    </row>
    <row r="249" spans="1:16" x14ac:dyDescent="0.2">
      <c r="A249" s="347" t="s">
        <v>146</v>
      </c>
      <c r="B249" s="348"/>
      <c r="C249" s="349"/>
      <c r="D249" s="45">
        <v>40</v>
      </c>
      <c r="E249" s="46">
        <v>34</v>
      </c>
      <c r="F249" s="46">
        <v>8</v>
      </c>
      <c r="G249" s="46">
        <v>36</v>
      </c>
      <c r="H249" s="46">
        <v>0</v>
      </c>
      <c r="I249" s="47">
        <f>SUM(D249:H249)</f>
        <v>118</v>
      </c>
      <c r="J249" s="230">
        <v>248693</v>
      </c>
      <c r="K249" s="82">
        <v>581826</v>
      </c>
      <c r="L249" s="82">
        <v>5226507</v>
      </c>
      <c r="M249" s="50"/>
      <c r="N249" s="50">
        <f t="shared" ref="N249:O251" si="81">N220+(J249/1000)</f>
        <v>407841.88600000006</v>
      </c>
      <c r="O249" s="50">
        <f t="shared" si="81"/>
        <v>539017.8470000003</v>
      </c>
      <c r="P249" s="3"/>
    </row>
    <row r="250" spans="1:16" x14ac:dyDescent="0.2">
      <c r="A250" s="347" t="s">
        <v>147</v>
      </c>
      <c r="B250" s="348"/>
      <c r="C250" s="349"/>
      <c r="D250" s="45">
        <v>11</v>
      </c>
      <c r="E250" s="46">
        <v>10</v>
      </c>
      <c r="F250" s="46">
        <v>2</v>
      </c>
      <c r="G250" s="46">
        <v>1</v>
      </c>
      <c r="H250" s="46">
        <v>1</v>
      </c>
      <c r="I250" s="47">
        <f>SUM(D250:H250)</f>
        <v>25</v>
      </c>
      <c r="J250" s="230">
        <v>11810</v>
      </c>
      <c r="K250" s="82">
        <v>35437</v>
      </c>
      <c r="L250" s="82">
        <v>813539</v>
      </c>
      <c r="M250" s="50"/>
      <c r="N250" s="50">
        <f t="shared" si="81"/>
        <v>58078.712999999989</v>
      </c>
      <c r="O250" s="50">
        <f t="shared" si="81"/>
        <v>60666.992000000006</v>
      </c>
      <c r="P250" s="3"/>
    </row>
    <row r="251" spans="1:16" x14ac:dyDescent="0.2">
      <c r="A251" s="347" t="s">
        <v>148</v>
      </c>
      <c r="B251" s="348"/>
      <c r="C251" s="350"/>
      <c r="D251" s="45">
        <v>2</v>
      </c>
      <c r="E251" s="46">
        <v>0</v>
      </c>
      <c r="F251" s="46">
        <v>1</v>
      </c>
      <c r="G251" s="46">
        <v>0</v>
      </c>
      <c r="H251" s="46">
        <v>0</v>
      </c>
      <c r="I251" s="55">
        <f>SUM(D251:H251)</f>
        <v>3</v>
      </c>
      <c r="J251" s="231">
        <v>686</v>
      </c>
      <c r="K251" s="219">
        <v>50</v>
      </c>
      <c r="L251" s="219">
        <v>3465</v>
      </c>
      <c r="M251" s="147"/>
      <c r="N251" s="147">
        <f t="shared" si="81"/>
        <v>431.13399999999996</v>
      </c>
      <c r="O251" s="50">
        <f t="shared" si="81"/>
        <v>161.47900000000001</v>
      </c>
      <c r="P251" s="4"/>
    </row>
    <row r="252" spans="1:16" x14ac:dyDescent="0.2">
      <c r="A252" s="338"/>
      <c r="B252" s="334"/>
      <c r="C252" s="339" t="s">
        <v>25</v>
      </c>
      <c r="D252" s="365">
        <f t="shared" ref="D252:L252" si="82">SUM(D249:D251)</f>
        <v>53</v>
      </c>
      <c r="E252" s="366">
        <f t="shared" si="82"/>
        <v>44</v>
      </c>
      <c r="F252" s="366">
        <f t="shared" si="82"/>
        <v>11</v>
      </c>
      <c r="G252" s="366">
        <f t="shared" si="82"/>
        <v>37</v>
      </c>
      <c r="H252" s="366">
        <f t="shared" si="82"/>
        <v>1</v>
      </c>
      <c r="I252" s="367">
        <f t="shared" si="82"/>
        <v>146</v>
      </c>
      <c r="J252" s="368">
        <f t="shared" si="82"/>
        <v>261189</v>
      </c>
      <c r="K252" s="369">
        <f t="shared" si="82"/>
        <v>617313</v>
      </c>
      <c r="L252" s="370">
        <f t="shared" si="82"/>
        <v>6043511</v>
      </c>
      <c r="M252" s="371"/>
      <c r="N252" s="371">
        <f>SUM(N249:N251)</f>
        <v>466351.73300000007</v>
      </c>
      <c r="O252" s="380">
        <f>SUM(O249:O251)</f>
        <v>599846.31800000032</v>
      </c>
      <c r="P252" s="381"/>
    </row>
    <row r="253" spans="1:16" x14ac:dyDescent="0.2">
      <c r="A253" s="338"/>
      <c r="B253" s="334"/>
      <c r="C253" s="340">
        <f>C256</f>
        <v>37048</v>
      </c>
      <c r="D253" s="372">
        <f t="shared" ref="D253:L253" si="83">D223</f>
        <v>54</v>
      </c>
      <c r="E253" s="373">
        <f t="shared" si="83"/>
        <v>44</v>
      </c>
      <c r="F253" s="373">
        <f t="shared" si="83"/>
        <v>11</v>
      </c>
      <c r="G253" s="373">
        <f t="shared" si="83"/>
        <v>36</v>
      </c>
      <c r="H253" s="373">
        <f t="shared" si="83"/>
        <v>1</v>
      </c>
      <c r="I253" s="373">
        <f t="shared" si="83"/>
        <v>146</v>
      </c>
      <c r="J253" s="374">
        <f t="shared" si="83"/>
        <v>260844</v>
      </c>
      <c r="K253" s="370">
        <f t="shared" si="83"/>
        <v>526458</v>
      </c>
      <c r="L253" s="370">
        <f t="shared" si="83"/>
        <v>5841862</v>
      </c>
      <c r="M253" s="371"/>
      <c r="N253" s="379"/>
      <c r="O253" s="255"/>
      <c r="P253" s="3"/>
    </row>
    <row r="254" spans="1:16" x14ac:dyDescent="0.2">
      <c r="A254" s="341"/>
      <c r="B254" s="342"/>
      <c r="C254" s="343">
        <f>C257</f>
        <v>36713</v>
      </c>
      <c r="D254" s="375">
        <f>'2000'!D252</f>
        <v>57</v>
      </c>
      <c r="E254" s="376">
        <f>'2000'!E252</f>
        <v>44</v>
      </c>
      <c r="F254" s="376">
        <f>'2000'!F252</f>
        <v>11</v>
      </c>
      <c r="G254" s="376">
        <f>'2000'!G252</f>
        <v>32</v>
      </c>
      <c r="H254" s="376">
        <f>'2000'!H252</f>
        <v>2</v>
      </c>
      <c r="I254" s="373">
        <f>SUM(D254:H254)</f>
        <v>146</v>
      </c>
      <c r="J254" s="377">
        <f>'2000'!J252</f>
        <v>310352</v>
      </c>
      <c r="K254" s="378">
        <f>'2000'!K252</f>
        <v>591691</v>
      </c>
      <c r="L254" s="378">
        <f>'2000'!L252</f>
        <v>5793984</v>
      </c>
      <c r="M254" s="379"/>
      <c r="N254" s="83"/>
      <c r="O254" s="50"/>
      <c r="P254" s="3"/>
    </row>
    <row r="255" spans="1:16" x14ac:dyDescent="0.2">
      <c r="A255" s="382" t="s">
        <v>56</v>
      </c>
      <c r="B255" s="383"/>
      <c r="C255" s="339">
        <f>A233</f>
        <v>37078</v>
      </c>
      <c r="D255" s="228">
        <f t="shared" ref="D255:L255" si="84">D245+D252</f>
        <v>71</v>
      </c>
      <c r="E255" s="259">
        <f t="shared" si="84"/>
        <v>44</v>
      </c>
      <c r="F255" s="259">
        <f t="shared" si="84"/>
        <v>19</v>
      </c>
      <c r="G255" s="259">
        <f t="shared" si="84"/>
        <v>49</v>
      </c>
      <c r="H255" s="259">
        <f t="shared" si="84"/>
        <v>9</v>
      </c>
      <c r="I255" s="145">
        <f t="shared" si="84"/>
        <v>192</v>
      </c>
      <c r="J255" s="260">
        <f t="shared" si="84"/>
        <v>355894</v>
      </c>
      <c r="K255" s="256">
        <f t="shared" si="84"/>
        <v>627552</v>
      </c>
      <c r="L255" s="256">
        <f t="shared" si="84"/>
        <v>7060462</v>
      </c>
      <c r="M255" s="50"/>
      <c r="N255" s="50">
        <f>N245+N252</f>
        <v>577209.58400000003</v>
      </c>
      <c r="O255" s="147">
        <f>O245+O252</f>
        <v>609627.74600000028</v>
      </c>
      <c r="P255" s="4"/>
    </row>
    <row r="256" spans="1:16" x14ac:dyDescent="0.2">
      <c r="A256" s="384"/>
      <c r="B256" s="330"/>
      <c r="C256" s="340">
        <f>C255-30</f>
        <v>37048</v>
      </c>
      <c r="D256" s="75">
        <f t="shared" ref="D256:L256" si="85">D246+D253</f>
        <v>73</v>
      </c>
      <c r="E256" s="76">
        <f t="shared" si="85"/>
        <v>44</v>
      </c>
      <c r="F256" s="76">
        <f t="shared" si="85"/>
        <v>20</v>
      </c>
      <c r="G256" s="76">
        <f t="shared" si="85"/>
        <v>46</v>
      </c>
      <c r="H256" s="76">
        <f t="shared" si="85"/>
        <v>9</v>
      </c>
      <c r="I256" s="47">
        <f t="shared" si="85"/>
        <v>192</v>
      </c>
      <c r="J256" s="146">
        <f t="shared" si="85"/>
        <v>360351</v>
      </c>
      <c r="K256" s="77">
        <f t="shared" si="85"/>
        <v>537066</v>
      </c>
      <c r="L256" s="77">
        <f t="shared" si="85"/>
        <v>6876220</v>
      </c>
      <c r="M256" s="50"/>
      <c r="N256" s="57"/>
      <c r="O256" s="371"/>
      <c r="P256" s="391"/>
    </row>
    <row r="257" spans="1:16" x14ac:dyDescent="0.2">
      <c r="A257" s="385"/>
      <c r="B257" s="386"/>
      <c r="C257" s="343">
        <f>C255-365</f>
        <v>36713</v>
      </c>
      <c r="D257" s="263">
        <f t="shared" ref="D257:L257" si="86">D247+D254</f>
        <v>73</v>
      </c>
      <c r="E257" s="242">
        <f t="shared" si="86"/>
        <v>44</v>
      </c>
      <c r="F257" s="242">
        <f t="shared" si="86"/>
        <v>19</v>
      </c>
      <c r="G257" s="242">
        <f t="shared" si="86"/>
        <v>48</v>
      </c>
      <c r="H257" s="242">
        <f t="shared" si="86"/>
        <v>20</v>
      </c>
      <c r="I257" s="55">
        <f t="shared" si="86"/>
        <v>204</v>
      </c>
      <c r="J257" s="222">
        <f t="shared" si="86"/>
        <v>388717</v>
      </c>
      <c r="K257" s="223">
        <f t="shared" si="86"/>
        <v>600082</v>
      </c>
      <c r="L257" s="223">
        <f t="shared" si="86"/>
        <v>6691814</v>
      </c>
      <c r="M257" s="57"/>
      <c r="N257" s="371"/>
      <c r="O257" s="371"/>
      <c r="P257" s="391"/>
    </row>
    <row r="258" spans="1:16" x14ac:dyDescent="0.2">
      <c r="A258" s="387" t="s">
        <v>149</v>
      </c>
      <c r="B258" s="388"/>
      <c r="C258" s="388"/>
      <c r="D258" s="389"/>
      <c r="E258" s="389"/>
      <c r="F258" s="389"/>
      <c r="G258" s="390"/>
      <c r="H258" s="389"/>
      <c r="I258" s="389"/>
      <c r="J258" s="390"/>
      <c r="K258" s="390"/>
      <c r="L258" s="390"/>
      <c r="M258" s="390"/>
      <c r="N258" s="371">
        <f>N229</f>
        <v>5779</v>
      </c>
      <c r="O258" s="371">
        <f>O229</f>
        <v>4998</v>
      </c>
      <c r="P258" s="391"/>
    </row>
    <row r="259" spans="1:16" ht="13.5" thickBot="1" x14ac:dyDescent="0.25">
      <c r="A259" s="392" t="s">
        <v>34</v>
      </c>
      <c r="B259" s="348"/>
      <c r="C259" s="388"/>
      <c r="D259" s="393"/>
      <c r="E259" s="393"/>
      <c r="F259" s="393"/>
      <c r="G259" s="393"/>
      <c r="H259" s="393"/>
      <c r="I259" s="393"/>
      <c r="J259" s="393"/>
      <c r="K259" s="393"/>
      <c r="L259" s="334"/>
      <c r="M259" s="334"/>
      <c r="N259" s="394"/>
      <c r="O259" s="394"/>
      <c r="P259" s="395"/>
    </row>
    <row r="260" spans="1:16" ht="13.5" thickTop="1" x14ac:dyDescent="0.2">
      <c r="A260" s="396" t="s">
        <v>32</v>
      </c>
      <c r="B260" s="348"/>
      <c r="C260" s="388"/>
      <c r="D260" s="393"/>
      <c r="E260" s="393"/>
      <c r="F260" s="393"/>
      <c r="G260" s="393"/>
      <c r="H260" s="393"/>
      <c r="I260" s="393"/>
      <c r="J260" s="393"/>
      <c r="K260" s="393"/>
      <c r="L260" s="334"/>
      <c r="M260" s="334"/>
      <c r="N260" s="397" t="s">
        <v>29</v>
      </c>
      <c r="O260" s="397" t="s">
        <v>30</v>
      </c>
      <c r="P260" s="359"/>
    </row>
    <row r="261" spans="1:16" ht="15.75" thickBot="1" x14ac:dyDescent="0.25">
      <c r="A261" s="398" t="s">
        <v>33</v>
      </c>
      <c r="B261" s="399"/>
      <c r="C261" s="400"/>
      <c r="D261" s="401"/>
      <c r="E261" s="401"/>
      <c r="F261" s="401"/>
      <c r="G261" s="401"/>
      <c r="H261" s="402"/>
      <c r="I261" s="402"/>
      <c r="J261" s="403"/>
      <c r="K261" s="403"/>
      <c r="L261" s="404" t="s">
        <v>31</v>
      </c>
      <c r="M261" s="404"/>
      <c r="N261" s="405">
        <f>N255+N258</f>
        <v>582988.58400000003</v>
      </c>
      <c r="O261" s="405">
        <f>O255+O258</f>
        <v>614625.74600000028</v>
      </c>
      <c r="P261" s="406"/>
    </row>
    <row r="262" spans="1:16" ht="18.75" x14ac:dyDescent="0.3">
      <c r="A262" s="328">
        <f>A233+31</f>
        <v>37109</v>
      </c>
      <c r="B262" s="328"/>
      <c r="C262" s="328"/>
      <c r="D262" s="351" t="s">
        <v>0</v>
      </c>
      <c r="E262" s="352"/>
      <c r="F262" s="352"/>
      <c r="G262" s="352"/>
      <c r="H262" s="352"/>
      <c r="I262" s="352"/>
      <c r="J262" s="353" t="s">
        <v>1</v>
      </c>
      <c r="K262" s="352"/>
      <c r="L262" s="352"/>
      <c r="M262" s="352"/>
      <c r="N262" s="353" t="s">
        <v>2</v>
      </c>
      <c r="O262" s="352"/>
      <c r="P262" s="354"/>
    </row>
    <row r="263" spans="1:16" x14ac:dyDescent="0.2">
      <c r="A263" s="329" t="s">
        <v>3</v>
      </c>
      <c r="B263" s="330"/>
      <c r="C263" s="331"/>
      <c r="D263" s="355" t="s">
        <v>4</v>
      </c>
      <c r="E263" s="356" t="s">
        <v>5</v>
      </c>
      <c r="F263" s="356" t="s">
        <v>6</v>
      </c>
      <c r="G263" s="356" t="s">
        <v>7</v>
      </c>
      <c r="H263" s="357" t="s">
        <v>8</v>
      </c>
      <c r="I263" s="357" t="s">
        <v>12</v>
      </c>
      <c r="J263" s="358" t="s">
        <v>9</v>
      </c>
      <c r="K263" s="357" t="s">
        <v>11</v>
      </c>
      <c r="L263" s="357" t="s">
        <v>10</v>
      </c>
      <c r="M263" s="357"/>
      <c r="N263" s="358" t="s">
        <v>9</v>
      </c>
      <c r="O263" s="357" t="s">
        <v>11</v>
      </c>
      <c r="P263" s="359"/>
    </row>
    <row r="264" spans="1:16" x14ac:dyDescent="0.2">
      <c r="A264" s="332" t="s">
        <v>121</v>
      </c>
      <c r="B264" s="330"/>
      <c r="C264" s="331"/>
      <c r="D264" s="360" t="s">
        <v>13</v>
      </c>
      <c r="E264" s="361" t="s">
        <v>14</v>
      </c>
      <c r="F264" s="361" t="s">
        <v>15</v>
      </c>
      <c r="G264" s="361" t="s">
        <v>16</v>
      </c>
      <c r="H264" s="361" t="s">
        <v>17</v>
      </c>
      <c r="I264" s="361" t="s">
        <v>20</v>
      </c>
      <c r="J264" s="362" t="s">
        <v>18</v>
      </c>
      <c r="K264" s="363" t="s">
        <v>19</v>
      </c>
      <c r="L264" s="363" t="s">
        <v>18</v>
      </c>
      <c r="M264" s="363"/>
      <c r="N264" s="362" t="s">
        <v>21</v>
      </c>
      <c r="O264" s="363" t="s">
        <v>22</v>
      </c>
      <c r="P264" s="364"/>
    </row>
    <row r="265" spans="1:16" x14ac:dyDescent="0.2">
      <c r="A265" s="333" t="s">
        <v>137</v>
      </c>
      <c r="B265" s="334"/>
      <c r="C265" s="335"/>
      <c r="D265" s="45">
        <v>1</v>
      </c>
      <c r="E265" s="46">
        <v>0</v>
      </c>
      <c r="F265" s="46">
        <v>1</v>
      </c>
      <c r="G265" s="46">
        <v>0</v>
      </c>
      <c r="H265" s="46">
        <v>0</v>
      </c>
      <c r="I265" s="145">
        <f t="shared" ref="I265:I273" si="87">SUM(D265:H265)</f>
        <v>2</v>
      </c>
      <c r="J265" s="48">
        <v>856</v>
      </c>
      <c r="K265" s="48">
        <v>79</v>
      </c>
      <c r="L265" s="48">
        <v>85062</v>
      </c>
      <c r="M265" s="49"/>
      <c r="N265" s="50">
        <f t="shared" ref="N265:N273" si="88">N236+(J265/1000)</f>
        <v>18455.306000000004</v>
      </c>
      <c r="O265" s="50">
        <f t="shared" ref="O265:O273" si="89">O236+(K265/1000)</f>
        <v>1825.49</v>
      </c>
      <c r="P265" s="2"/>
    </row>
    <row r="266" spans="1:16" x14ac:dyDescent="0.2">
      <c r="A266" s="333" t="s">
        <v>138</v>
      </c>
      <c r="B266" s="334"/>
      <c r="C266" s="336"/>
      <c r="D266" s="45">
        <v>0</v>
      </c>
      <c r="E266" s="46">
        <v>0</v>
      </c>
      <c r="F266" s="46">
        <v>0</v>
      </c>
      <c r="G266" s="46">
        <v>1</v>
      </c>
      <c r="H266" s="46">
        <v>0</v>
      </c>
      <c r="I266" s="47">
        <f t="shared" si="87"/>
        <v>1</v>
      </c>
      <c r="J266" s="48">
        <v>0</v>
      </c>
      <c r="K266" s="48">
        <v>0</v>
      </c>
      <c r="L266" s="48">
        <v>0</v>
      </c>
      <c r="M266" s="52"/>
      <c r="N266" s="50">
        <f t="shared" si="88"/>
        <v>11598</v>
      </c>
      <c r="O266" s="50">
        <f t="shared" si="89"/>
        <v>982</v>
      </c>
      <c r="P266" s="3"/>
    </row>
    <row r="267" spans="1:16" x14ac:dyDescent="0.2">
      <c r="A267" s="333" t="s">
        <v>139</v>
      </c>
      <c r="B267" s="334"/>
      <c r="C267" s="335"/>
      <c r="D267" s="45">
        <v>3</v>
      </c>
      <c r="E267" s="46">
        <v>0</v>
      </c>
      <c r="F267" s="46">
        <v>2</v>
      </c>
      <c r="G267" s="46">
        <v>2</v>
      </c>
      <c r="H267" s="46">
        <v>2</v>
      </c>
      <c r="I267" s="47">
        <f t="shared" si="87"/>
        <v>9</v>
      </c>
      <c r="J267" s="48">
        <v>21130</v>
      </c>
      <c r="K267" s="48">
        <v>1882</v>
      </c>
      <c r="L267" s="48">
        <v>308217</v>
      </c>
      <c r="M267" s="52"/>
      <c r="N267" s="50">
        <f t="shared" si="88"/>
        <v>45389.432000000008</v>
      </c>
      <c r="O267" s="50">
        <f t="shared" si="89"/>
        <v>3592.132000000001</v>
      </c>
      <c r="P267" s="3"/>
    </row>
    <row r="268" spans="1:16" x14ac:dyDescent="0.2">
      <c r="A268" s="333" t="s">
        <v>140</v>
      </c>
      <c r="B268" s="334"/>
      <c r="C268" s="335"/>
      <c r="D268" s="45">
        <v>1</v>
      </c>
      <c r="E268" s="46">
        <v>0</v>
      </c>
      <c r="F268" s="46">
        <v>0</v>
      </c>
      <c r="G268" s="46">
        <v>0</v>
      </c>
      <c r="H268" s="46">
        <v>0</v>
      </c>
      <c r="I268" s="47">
        <f t="shared" si="87"/>
        <v>1</v>
      </c>
      <c r="J268" s="48">
        <v>322</v>
      </c>
      <c r="K268" s="48">
        <v>0</v>
      </c>
      <c r="L268" s="48">
        <v>0</v>
      </c>
      <c r="M268" s="52"/>
      <c r="N268" s="50">
        <f t="shared" si="88"/>
        <v>287.35599999999999</v>
      </c>
      <c r="O268" s="50">
        <f t="shared" si="89"/>
        <v>0</v>
      </c>
      <c r="P268" s="3"/>
    </row>
    <row r="269" spans="1:16" x14ac:dyDescent="0.2">
      <c r="A269" s="333" t="s">
        <v>141</v>
      </c>
      <c r="B269" s="334"/>
      <c r="C269" s="335"/>
      <c r="D269" s="45">
        <v>4</v>
      </c>
      <c r="E269" s="46">
        <v>0</v>
      </c>
      <c r="F269" s="46">
        <v>2</v>
      </c>
      <c r="G269" s="46">
        <v>6</v>
      </c>
      <c r="H269" s="46">
        <v>2</v>
      </c>
      <c r="I269" s="47">
        <f t="shared" si="87"/>
        <v>14</v>
      </c>
      <c r="J269" s="48">
        <v>15501</v>
      </c>
      <c r="K269" s="48">
        <v>1605</v>
      </c>
      <c r="L269" s="48">
        <v>198650</v>
      </c>
      <c r="M269" s="52"/>
      <c r="N269" s="50">
        <f t="shared" si="88"/>
        <v>11977.828</v>
      </c>
      <c r="O269" s="50">
        <f t="shared" si="89"/>
        <v>1006.5499999999997</v>
      </c>
      <c r="P269" s="3"/>
    </row>
    <row r="270" spans="1:16" x14ac:dyDescent="0.2">
      <c r="A270" s="333" t="s">
        <v>142</v>
      </c>
      <c r="B270" s="334"/>
      <c r="C270" s="335"/>
      <c r="D270" s="45">
        <v>1</v>
      </c>
      <c r="E270" s="46">
        <v>0</v>
      </c>
      <c r="F270" s="46">
        <v>1</v>
      </c>
      <c r="G270" s="46">
        <v>0</v>
      </c>
      <c r="H270" s="46">
        <v>0</v>
      </c>
      <c r="I270" s="47">
        <f t="shared" si="87"/>
        <v>2</v>
      </c>
      <c r="J270" s="48">
        <v>449</v>
      </c>
      <c r="K270" s="48">
        <v>55</v>
      </c>
      <c r="L270" s="48">
        <v>13515</v>
      </c>
      <c r="M270" s="52"/>
      <c r="N270" s="50">
        <f t="shared" si="88"/>
        <v>5716.2420000000011</v>
      </c>
      <c r="O270" s="50">
        <f t="shared" si="89"/>
        <v>589.74099999999987</v>
      </c>
      <c r="P270" s="3"/>
    </row>
    <row r="271" spans="1:16" x14ac:dyDescent="0.2">
      <c r="A271" s="333" t="s">
        <v>143</v>
      </c>
      <c r="B271" s="334"/>
      <c r="C271" s="335"/>
      <c r="D271" s="45">
        <v>0</v>
      </c>
      <c r="E271" s="46">
        <v>0</v>
      </c>
      <c r="F271" s="46">
        <v>1</v>
      </c>
      <c r="G271" s="46">
        <v>1</v>
      </c>
      <c r="H271" s="46">
        <v>0</v>
      </c>
      <c r="I271" s="47">
        <f t="shared" si="87"/>
        <v>2</v>
      </c>
      <c r="J271" s="48">
        <v>0</v>
      </c>
      <c r="K271" s="48">
        <v>0</v>
      </c>
      <c r="L271" s="48">
        <v>0</v>
      </c>
      <c r="M271" s="52"/>
      <c r="N271" s="50">
        <f t="shared" si="88"/>
        <v>1518.1</v>
      </c>
      <c r="O271" s="50">
        <f t="shared" si="89"/>
        <v>10</v>
      </c>
      <c r="P271" s="3"/>
    </row>
    <row r="272" spans="1:16" x14ac:dyDescent="0.2">
      <c r="A272" s="333" t="s">
        <v>144</v>
      </c>
      <c r="B272" s="334"/>
      <c r="C272" s="335"/>
      <c r="D272" s="45">
        <v>6</v>
      </c>
      <c r="E272" s="46">
        <v>0</v>
      </c>
      <c r="F272" s="46">
        <v>1</v>
      </c>
      <c r="G272" s="46">
        <v>0</v>
      </c>
      <c r="H272" s="46">
        <v>4</v>
      </c>
      <c r="I272" s="47">
        <f t="shared" si="87"/>
        <v>11</v>
      </c>
      <c r="J272" s="48">
        <v>52859</v>
      </c>
      <c r="K272" s="48">
        <v>6673</v>
      </c>
      <c r="L272" s="48">
        <v>424617</v>
      </c>
      <c r="M272" s="52"/>
      <c r="N272" s="50">
        <f t="shared" si="88"/>
        <v>14815.603000000001</v>
      </c>
      <c r="O272" s="50">
        <f t="shared" si="89"/>
        <v>1785.809</v>
      </c>
      <c r="P272" s="3"/>
    </row>
    <row r="273" spans="1:16" x14ac:dyDescent="0.2">
      <c r="A273" s="333" t="s">
        <v>145</v>
      </c>
      <c r="B273" s="334"/>
      <c r="C273" s="337"/>
      <c r="D273" s="45">
        <v>3</v>
      </c>
      <c r="E273" s="46">
        <v>0</v>
      </c>
      <c r="F273" s="46">
        <v>0</v>
      </c>
      <c r="G273" s="46">
        <v>1</v>
      </c>
      <c r="H273" s="46">
        <v>0</v>
      </c>
      <c r="I273" s="55">
        <f t="shared" si="87"/>
        <v>4</v>
      </c>
      <c r="J273" s="48">
        <v>4833</v>
      </c>
      <c r="K273" s="56">
        <v>0</v>
      </c>
      <c r="L273" s="56">
        <v>7707</v>
      </c>
      <c r="M273" s="57"/>
      <c r="N273" s="220">
        <f t="shared" si="88"/>
        <v>1195.9340000000002</v>
      </c>
      <c r="O273" s="50">
        <f t="shared" si="89"/>
        <v>0</v>
      </c>
      <c r="P273" s="4"/>
    </row>
    <row r="274" spans="1:16" x14ac:dyDescent="0.2">
      <c r="A274" s="338"/>
      <c r="B274" s="334"/>
      <c r="C274" s="339" t="s">
        <v>24</v>
      </c>
      <c r="D274" s="365">
        <f t="shared" ref="D274:L274" si="90">SUM(D265:D273)</f>
        <v>19</v>
      </c>
      <c r="E274" s="366">
        <f t="shared" si="90"/>
        <v>0</v>
      </c>
      <c r="F274" s="366">
        <f t="shared" si="90"/>
        <v>8</v>
      </c>
      <c r="G274" s="366">
        <f t="shared" si="90"/>
        <v>11</v>
      </c>
      <c r="H274" s="366">
        <f t="shared" si="90"/>
        <v>8</v>
      </c>
      <c r="I274" s="367">
        <f t="shared" si="90"/>
        <v>46</v>
      </c>
      <c r="J274" s="368">
        <f t="shared" si="90"/>
        <v>95950</v>
      </c>
      <c r="K274" s="369">
        <f t="shared" si="90"/>
        <v>10294</v>
      </c>
      <c r="L274" s="370">
        <f t="shared" si="90"/>
        <v>1037768</v>
      </c>
      <c r="M274" s="371"/>
      <c r="N274" s="371">
        <f>SUM(N265:N273)</f>
        <v>110953.80100000001</v>
      </c>
      <c r="O274" s="380">
        <f>SUM(O265:O273)</f>
        <v>9791.7219999999998</v>
      </c>
      <c r="P274" s="381"/>
    </row>
    <row r="275" spans="1:16" x14ac:dyDescent="0.2">
      <c r="A275" s="338"/>
      <c r="B275" s="334"/>
      <c r="C275" s="340">
        <f>C285</f>
        <v>37079</v>
      </c>
      <c r="D275" s="372">
        <f t="shared" ref="D275:L275" si="91">D245</f>
        <v>18</v>
      </c>
      <c r="E275" s="373">
        <f t="shared" si="91"/>
        <v>0</v>
      </c>
      <c r="F275" s="373">
        <f t="shared" si="91"/>
        <v>8</v>
      </c>
      <c r="G275" s="373">
        <f t="shared" si="91"/>
        <v>12</v>
      </c>
      <c r="H275" s="373">
        <f t="shared" si="91"/>
        <v>8</v>
      </c>
      <c r="I275" s="373">
        <f t="shared" si="91"/>
        <v>46</v>
      </c>
      <c r="J275" s="374">
        <f t="shared" si="91"/>
        <v>94705</v>
      </c>
      <c r="K275" s="370">
        <f t="shared" si="91"/>
        <v>10239</v>
      </c>
      <c r="L275" s="370">
        <f t="shared" si="91"/>
        <v>1016951</v>
      </c>
      <c r="M275" s="371"/>
      <c r="N275" s="379"/>
      <c r="O275" s="255"/>
      <c r="P275" s="3"/>
    </row>
    <row r="276" spans="1:16" x14ac:dyDescent="0.2">
      <c r="A276" s="341"/>
      <c r="B276" s="342"/>
      <c r="C276" s="343">
        <f>C286</f>
        <v>36744</v>
      </c>
      <c r="D276" s="375">
        <f>'2000'!D274</f>
        <v>16</v>
      </c>
      <c r="E276" s="376">
        <f>'2000'!E274</f>
        <v>0</v>
      </c>
      <c r="F276" s="376">
        <f>'2000'!F274</f>
        <v>8</v>
      </c>
      <c r="G276" s="376">
        <f>'2000'!G274</f>
        <v>17</v>
      </c>
      <c r="H276" s="376">
        <f>'2000'!H274</f>
        <v>18</v>
      </c>
      <c r="I276" s="373">
        <f>SUM(D276:H276)</f>
        <v>59</v>
      </c>
      <c r="J276" s="377">
        <f>'2000'!J274</f>
        <v>96331</v>
      </c>
      <c r="K276" s="378">
        <f>'2000'!K274</f>
        <v>10117</v>
      </c>
      <c r="L276" s="378">
        <f>'2000'!L274</f>
        <v>941603</v>
      </c>
      <c r="M276" s="379"/>
      <c r="N276" s="83"/>
      <c r="O276" s="50"/>
      <c r="P276" s="3"/>
    </row>
    <row r="277" spans="1:16" x14ac:dyDescent="0.2">
      <c r="A277" s="344" t="s">
        <v>23</v>
      </c>
      <c r="B277" s="345"/>
      <c r="C277" s="346"/>
      <c r="D277" s="75"/>
      <c r="E277" s="76"/>
      <c r="F277" s="76"/>
      <c r="G277" s="76"/>
      <c r="H277" s="76"/>
      <c r="I277" s="145"/>
      <c r="J277" s="146"/>
      <c r="K277" s="77"/>
      <c r="L277" s="256"/>
      <c r="M277" s="50"/>
      <c r="N277" s="50"/>
      <c r="O277" s="50"/>
      <c r="P277" s="3"/>
    </row>
    <row r="278" spans="1:16" x14ac:dyDescent="0.2">
      <c r="A278" s="347" t="s">
        <v>146</v>
      </c>
      <c r="B278" s="348"/>
      <c r="C278" s="349"/>
      <c r="D278" s="45">
        <v>40</v>
      </c>
      <c r="E278" s="46">
        <v>34</v>
      </c>
      <c r="F278" s="46">
        <v>8</v>
      </c>
      <c r="G278" s="46">
        <v>36</v>
      </c>
      <c r="H278" s="46">
        <v>0</v>
      </c>
      <c r="I278" s="47">
        <f>SUM(D278:H278)</f>
        <v>118</v>
      </c>
      <c r="J278" s="230">
        <v>258573</v>
      </c>
      <c r="K278" s="82">
        <v>555502</v>
      </c>
      <c r="L278" s="82">
        <v>5023054</v>
      </c>
      <c r="M278" s="50"/>
      <c r="N278" s="50">
        <f t="shared" ref="N278:O280" si="92">N249+(J278/1000)</f>
        <v>408100.45900000003</v>
      </c>
      <c r="O278" s="50">
        <f t="shared" si="92"/>
        <v>539573.34900000028</v>
      </c>
      <c r="P278" s="3"/>
    </row>
    <row r="279" spans="1:16" x14ac:dyDescent="0.2">
      <c r="A279" s="347" t="s">
        <v>147</v>
      </c>
      <c r="B279" s="348"/>
      <c r="C279" s="349"/>
      <c r="D279" s="45">
        <v>11</v>
      </c>
      <c r="E279" s="46">
        <v>10</v>
      </c>
      <c r="F279" s="46">
        <v>2</v>
      </c>
      <c r="G279" s="46">
        <v>1</v>
      </c>
      <c r="H279" s="46">
        <v>1</v>
      </c>
      <c r="I279" s="47">
        <f>SUM(D279:H279)</f>
        <v>25</v>
      </c>
      <c r="J279" s="230">
        <v>12085</v>
      </c>
      <c r="K279" s="82">
        <v>36932</v>
      </c>
      <c r="L279" s="82">
        <v>785124</v>
      </c>
      <c r="M279" s="50"/>
      <c r="N279" s="50">
        <f t="shared" si="92"/>
        <v>58090.797999999988</v>
      </c>
      <c r="O279" s="50">
        <f t="shared" si="92"/>
        <v>60703.924000000006</v>
      </c>
      <c r="P279" s="3"/>
    </row>
    <row r="280" spans="1:16" x14ac:dyDescent="0.2">
      <c r="A280" s="347" t="s">
        <v>148</v>
      </c>
      <c r="B280" s="348"/>
      <c r="C280" s="350"/>
      <c r="D280" s="45">
        <v>2</v>
      </c>
      <c r="E280" s="46">
        <v>0</v>
      </c>
      <c r="F280" s="46">
        <v>1</v>
      </c>
      <c r="G280" s="46">
        <v>0</v>
      </c>
      <c r="H280" s="46">
        <v>0</v>
      </c>
      <c r="I280" s="55">
        <f>SUM(D280:H280)</f>
        <v>3</v>
      </c>
      <c r="J280" s="231">
        <v>684</v>
      </c>
      <c r="K280" s="219">
        <v>48</v>
      </c>
      <c r="L280" s="219">
        <v>3024</v>
      </c>
      <c r="M280" s="147"/>
      <c r="N280" s="147">
        <f t="shared" si="92"/>
        <v>431.81799999999998</v>
      </c>
      <c r="O280" s="50">
        <f t="shared" si="92"/>
        <v>161.52700000000002</v>
      </c>
      <c r="P280" s="4"/>
    </row>
    <row r="281" spans="1:16" x14ac:dyDescent="0.2">
      <c r="A281" s="338"/>
      <c r="B281" s="334"/>
      <c r="C281" s="339" t="s">
        <v>25</v>
      </c>
      <c r="D281" s="365">
        <f t="shared" ref="D281:L281" si="93">SUM(D278:D280)</f>
        <v>53</v>
      </c>
      <c r="E281" s="366">
        <f t="shared" si="93"/>
        <v>44</v>
      </c>
      <c r="F281" s="366">
        <f t="shared" si="93"/>
        <v>11</v>
      </c>
      <c r="G281" s="366">
        <f t="shared" si="93"/>
        <v>37</v>
      </c>
      <c r="H281" s="366">
        <f t="shared" si="93"/>
        <v>1</v>
      </c>
      <c r="I281" s="367">
        <f t="shared" si="93"/>
        <v>146</v>
      </c>
      <c r="J281" s="368">
        <f t="shared" si="93"/>
        <v>271342</v>
      </c>
      <c r="K281" s="369">
        <f t="shared" si="93"/>
        <v>592482</v>
      </c>
      <c r="L281" s="370">
        <f t="shared" si="93"/>
        <v>5811202</v>
      </c>
      <c r="M281" s="371"/>
      <c r="N281" s="371">
        <f>SUM(N278:N280)</f>
        <v>466623.07500000007</v>
      </c>
      <c r="O281" s="380">
        <f>SUM(O278:O280)</f>
        <v>600438.80000000028</v>
      </c>
      <c r="P281" s="381"/>
    </row>
    <row r="282" spans="1:16" x14ac:dyDescent="0.2">
      <c r="A282" s="338"/>
      <c r="B282" s="334"/>
      <c r="C282" s="340">
        <f>C285</f>
        <v>37079</v>
      </c>
      <c r="D282" s="372">
        <f t="shared" ref="D282:L282" si="94">D252</f>
        <v>53</v>
      </c>
      <c r="E282" s="373">
        <f t="shared" si="94"/>
        <v>44</v>
      </c>
      <c r="F282" s="373">
        <f t="shared" si="94"/>
        <v>11</v>
      </c>
      <c r="G282" s="373">
        <f t="shared" si="94"/>
        <v>37</v>
      </c>
      <c r="H282" s="373">
        <f t="shared" si="94"/>
        <v>1</v>
      </c>
      <c r="I282" s="373">
        <f t="shared" si="94"/>
        <v>146</v>
      </c>
      <c r="J282" s="374">
        <f t="shared" si="94"/>
        <v>261189</v>
      </c>
      <c r="K282" s="370">
        <f t="shared" si="94"/>
        <v>617313</v>
      </c>
      <c r="L282" s="370">
        <f t="shared" si="94"/>
        <v>6043511</v>
      </c>
      <c r="M282" s="371"/>
      <c r="N282" s="379"/>
      <c r="O282" s="255"/>
      <c r="P282" s="3"/>
    </row>
    <row r="283" spans="1:16" x14ac:dyDescent="0.2">
      <c r="A283" s="341"/>
      <c r="B283" s="342"/>
      <c r="C283" s="343">
        <f>C286</f>
        <v>36744</v>
      </c>
      <c r="D283" s="375">
        <f>'2000'!D281</f>
        <v>57</v>
      </c>
      <c r="E283" s="376">
        <f>'2000'!E281</f>
        <v>44</v>
      </c>
      <c r="F283" s="376">
        <f>'2000'!F281</f>
        <v>11</v>
      </c>
      <c r="G283" s="376">
        <f>'2000'!G281</f>
        <v>32</v>
      </c>
      <c r="H283" s="376">
        <f>'2000'!H281</f>
        <v>2</v>
      </c>
      <c r="I283" s="373">
        <f>SUM(D283:H283)</f>
        <v>146</v>
      </c>
      <c r="J283" s="377">
        <f>'2000'!J281</f>
        <v>299641</v>
      </c>
      <c r="K283" s="378">
        <f>'2000'!K281</f>
        <v>592797</v>
      </c>
      <c r="L283" s="378">
        <f>'2000'!L281</f>
        <v>6135723</v>
      </c>
      <c r="M283" s="379"/>
      <c r="N283" s="83"/>
      <c r="O283" s="50"/>
      <c r="P283" s="3"/>
    </row>
    <row r="284" spans="1:16" x14ac:dyDescent="0.2">
      <c r="A284" s="382" t="s">
        <v>56</v>
      </c>
      <c r="B284" s="383"/>
      <c r="C284" s="339">
        <f>A262</f>
        <v>37109</v>
      </c>
      <c r="D284" s="228">
        <f t="shared" ref="D284:L284" si="95">D274+D281</f>
        <v>72</v>
      </c>
      <c r="E284" s="259">
        <f t="shared" si="95"/>
        <v>44</v>
      </c>
      <c r="F284" s="259">
        <f t="shared" si="95"/>
        <v>19</v>
      </c>
      <c r="G284" s="259">
        <f t="shared" si="95"/>
        <v>48</v>
      </c>
      <c r="H284" s="259">
        <f t="shared" si="95"/>
        <v>9</v>
      </c>
      <c r="I284" s="145">
        <f t="shared" si="95"/>
        <v>192</v>
      </c>
      <c r="J284" s="260">
        <f t="shared" si="95"/>
        <v>367292</v>
      </c>
      <c r="K284" s="256">
        <f t="shared" si="95"/>
        <v>602776</v>
      </c>
      <c r="L284" s="256">
        <f t="shared" si="95"/>
        <v>6848970</v>
      </c>
      <c r="M284" s="50"/>
      <c r="N284" s="50">
        <f>N274+N281</f>
        <v>577576.87600000005</v>
      </c>
      <c r="O284" s="147">
        <f>O274+O281</f>
        <v>610230.52200000023</v>
      </c>
      <c r="P284" s="4"/>
    </row>
    <row r="285" spans="1:16" x14ac:dyDescent="0.2">
      <c r="A285" s="384"/>
      <c r="B285" s="330"/>
      <c r="C285" s="340">
        <f>C284-30</f>
        <v>37079</v>
      </c>
      <c r="D285" s="75">
        <f t="shared" ref="D285:L285" si="96">D275+D282</f>
        <v>71</v>
      </c>
      <c r="E285" s="76">
        <f t="shared" si="96"/>
        <v>44</v>
      </c>
      <c r="F285" s="76">
        <f t="shared" si="96"/>
        <v>19</v>
      </c>
      <c r="G285" s="76">
        <f t="shared" si="96"/>
        <v>49</v>
      </c>
      <c r="H285" s="76">
        <f t="shared" si="96"/>
        <v>9</v>
      </c>
      <c r="I285" s="47">
        <f t="shared" si="96"/>
        <v>192</v>
      </c>
      <c r="J285" s="146">
        <f t="shared" si="96"/>
        <v>355894</v>
      </c>
      <c r="K285" s="77">
        <f t="shared" si="96"/>
        <v>627552</v>
      </c>
      <c r="L285" s="77">
        <f t="shared" si="96"/>
        <v>7060462</v>
      </c>
      <c r="M285" s="50"/>
      <c r="N285" s="57"/>
      <c r="O285" s="371"/>
      <c r="P285" s="391"/>
    </row>
    <row r="286" spans="1:16" x14ac:dyDescent="0.2">
      <c r="A286" s="385"/>
      <c r="B286" s="386"/>
      <c r="C286" s="343">
        <f>C284-365</f>
        <v>36744</v>
      </c>
      <c r="D286" s="263">
        <f t="shared" ref="D286:L286" si="97">D276+D283</f>
        <v>73</v>
      </c>
      <c r="E286" s="242">
        <f t="shared" si="97"/>
        <v>44</v>
      </c>
      <c r="F286" s="242">
        <f t="shared" si="97"/>
        <v>19</v>
      </c>
      <c r="G286" s="242">
        <f t="shared" si="97"/>
        <v>49</v>
      </c>
      <c r="H286" s="242">
        <f t="shared" si="97"/>
        <v>20</v>
      </c>
      <c r="I286" s="55">
        <f t="shared" si="97"/>
        <v>205</v>
      </c>
      <c r="J286" s="222">
        <f t="shared" si="97"/>
        <v>395972</v>
      </c>
      <c r="K286" s="223">
        <f t="shared" si="97"/>
        <v>602914</v>
      </c>
      <c r="L286" s="223">
        <f t="shared" si="97"/>
        <v>7077326</v>
      </c>
      <c r="M286" s="57"/>
      <c r="N286" s="371"/>
      <c r="O286" s="371"/>
      <c r="P286" s="391"/>
    </row>
    <row r="287" spans="1:16" x14ac:dyDescent="0.2">
      <c r="A287" s="387" t="s">
        <v>149</v>
      </c>
      <c r="B287" s="388"/>
      <c r="C287" s="388"/>
      <c r="D287" s="389"/>
      <c r="E287" s="389"/>
      <c r="F287" s="389"/>
      <c r="G287" s="390"/>
      <c r="H287" s="389"/>
      <c r="I287" s="389"/>
      <c r="J287" s="390"/>
      <c r="K287" s="390"/>
      <c r="L287" s="390"/>
      <c r="M287" s="390"/>
      <c r="N287" s="371">
        <f>N258</f>
        <v>5779</v>
      </c>
      <c r="O287" s="371">
        <f>O258</f>
        <v>4998</v>
      </c>
      <c r="P287" s="391"/>
    </row>
    <row r="288" spans="1:16" ht="13.5" thickBot="1" x14ac:dyDescent="0.25">
      <c r="A288" s="392" t="s">
        <v>34</v>
      </c>
      <c r="B288" s="348"/>
      <c r="C288" s="388"/>
      <c r="D288" s="393"/>
      <c r="E288" s="393"/>
      <c r="F288" s="393"/>
      <c r="G288" s="393"/>
      <c r="H288" s="393"/>
      <c r="I288" s="393"/>
      <c r="J288" s="393"/>
      <c r="K288" s="393"/>
      <c r="L288" s="334"/>
      <c r="M288" s="334"/>
      <c r="N288" s="394"/>
      <c r="O288" s="394"/>
      <c r="P288" s="395"/>
    </row>
    <row r="289" spans="1:16" ht="13.5" thickTop="1" x14ac:dyDescent="0.2">
      <c r="A289" s="396" t="s">
        <v>32</v>
      </c>
      <c r="B289" s="348"/>
      <c r="C289" s="388"/>
      <c r="D289" s="393"/>
      <c r="E289" s="393"/>
      <c r="F289" s="393"/>
      <c r="G289" s="393"/>
      <c r="H289" s="393"/>
      <c r="I289" s="393"/>
      <c r="J289" s="393"/>
      <c r="K289" s="393"/>
      <c r="L289" s="334"/>
      <c r="M289" s="334"/>
      <c r="N289" s="397" t="s">
        <v>29</v>
      </c>
      <c r="O289" s="397" t="s">
        <v>30</v>
      </c>
      <c r="P289" s="359"/>
    </row>
    <row r="290" spans="1:16" ht="15.75" thickBot="1" x14ac:dyDescent="0.25">
      <c r="A290" s="398" t="s">
        <v>33</v>
      </c>
      <c r="B290" s="399"/>
      <c r="C290" s="400"/>
      <c r="D290" s="401"/>
      <c r="E290" s="401"/>
      <c r="F290" s="401"/>
      <c r="G290" s="401"/>
      <c r="H290" s="402"/>
      <c r="I290" s="402"/>
      <c r="J290" s="403"/>
      <c r="K290" s="403"/>
      <c r="L290" s="404" t="s">
        <v>31</v>
      </c>
      <c r="M290" s="404"/>
      <c r="N290" s="405">
        <f>N284+N287</f>
        <v>583355.87600000005</v>
      </c>
      <c r="O290" s="405">
        <f>O284+O287</f>
        <v>615228.52200000023</v>
      </c>
      <c r="P290" s="406"/>
    </row>
    <row r="291" spans="1:16" ht="18.75" x14ac:dyDescent="0.3">
      <c r="A291" s="328">
        <f>A262+31</f>
        <v>37140</v>
      </c>
      <c r="B291" s="328"/>
      <c r="C291" s="328"/>
      <c r="D291" s="351" t="s">
        <v>0</v>
      </c>
      <c r="E291" s="352"/>
      <c r="F291" s="352"/>
      <c r="G291" s="352"/>
      <c r="H291" s="352"/>
      <c r="I291" s="352"/>
      <c r="J291" s="353" t="s">
        <v>1</v>
      </c>
      <c r="K291" s="352"/>
      <c r="L291" s="352"/>
      <c r="M291" s="352"/>
      <c r="N291" s="353" t="s">
        <v>2</v>
      </c>
      <c r="O291" s="352"/>
      <c r="P291" s="354"/>
    </row>
    <row r="292" spans="1:16" x14ac:dyDescent="0.2">
      <c r="A292" s="329" t="s">
        <v>3</v>
      </c>
      <c r="B292" s="330"/>
      <c r="C292" s="331"/>
      <c r="D292" s="355" t="s">
        <v>4</v>
      </c>
      <c r="E292" s="356" t="s">
        <v>5</v>
      </c>
      <c r="F292" s="356" t="s">
        <v>6</v>
      </c>
      <c r="G292" s="356" t="s">
        <v>7</v>
      </c>
      <c r="H292" s="357" t="s">
        <v>8</v>
      </c>
      <c r="I292" s="357" t="s">
        <v>12</v>
      </c>
      <c r="J292" s="358" t="s">
        <v>9</v>
      </c>
      <c r="K292" s="357" t="s">
        <v>11</v>
      </c>
      <c r="L292" s="357" t="s">
        <v>10</v>
      </c>
      <c r="M292" s="357"/>
      <c r="N292" s="358" t="s">
        <v>9</v>
      </c>
      <c r="O292" s="357" t="s">
        <v>11</v>
      </c>
      <c r="P292" s="359"/>
    </row>
    <row r="293" spans="1:16" x14ac:dyDescent="0.2">
      <c r="A293" s="332" t="s">
        <v>121</v>
      </c>
      <c r="B293" s="330"/>
      <c r="C293" s="331"/>
      <c r="D293" s="360" t="s">
        <v>13</v>
      </c>
      <c r="E293" s="361" t="s">
        <v>14</v>
      </c>
      <c r="F293" s="361" t="s">
        <v>15</v>
      </c>
      <c r="G293" s="361" t="s">
        <v>16</v>
      </c>
      <c r="H293" s="361" t="s">
        <v>17</v>
      </c>
      <c r="I293" s="361" t="s">
        <v>20</v>
      </c>
      <c r="J293" s="362" t="s">
        <v>18</v>
      </c>
      <c r="K293" s="363" t="s">
        <v>19</v>
      </c>
      <c r="L293" s="363" t="s">
        <v>18</v>
      </c>
      <c r="M293" s="363"/>
      <c r="N293" s="362" t="s">
        <v>21</v>
      </c>
      <c r="O293" s="363" t="s">
        <v>22</v>
      </c>
      <c r="P293" s="364"/>
    </row>
    <row r="294" spans="1:16" x14ac:dyDescent="0.2">
      <c r="A294" s="333" t="s">
        <v>137</v>
      </c>
      <c r="B294" s="334"/>
      <c r="C294" s="335"/>
      <c r="D294" s="45">
        <v>1</v>
      </c>
      <c r="E294" s="46">
        <v>0</v>
      </c>
      <c r="F294" s="46">
        <v>1</v>
      </c>
      <c r="G294" s="46">
        <v>0</v>
      </c>
      <c r="H294" s="46">
        <v>0</v>
      </c>
      <c r="I294" s="145">
        <f t="shared" ref="I294:I302" si="98">SUM(D294:H294)</f>
        <v>2</v>
      </c>
      <c r="J294" s="48">
        <v>1011</v>
      </c>
      <c r="K294" s="48">
        <v>93</v>
      </c>
      <c r="L294" s="48">
        <v>87071</v>
      </c>
      <c r="M294" s="49"/>
      <c r="N294" s="50">
        <f t="shared" ref="N294:N302" si="99">N265+(J294/1000)</f>
        <v>18456.317000000003</v>
      </c>
      <c r="O294" s="50">
        <f t="shared" ref="O294:O302" si="100">O265+(K294/1000)</f>
        <v>1825.5830000000001</v>
      </c>
      <c r="P294" s="2"/>
    </row>
    <row r="295" spans="1:16" x14ac:dyDescent="0.2">
      <c r="A295" s="333" t="s">
        <v>138</v>
      </c>
      <c r="B295" s="334"/>
      <c r="C295" s="336"/>
      <c r="D295" s="45">
        <v>0</v>
      </c>
      <c r="E295" s="46">
        <v>0</v>
      </c>
      <c r="F295" s="46">
        <v>0</v>
      </c>
      <c r="G295" s="46">
        <v>1</v>
      </c>
      <c r="H295" s="46">
        <v>0</v>
      </c>
      <c r="I295" s="47">
        <f t="shared" si="98"/>
        <v>1</v>
      </c>
      <c r="J295" s="48">
        <v>0</v>
      </c>
      <c r="K295" s="48">
        <v>0</v>
      </c>
      <c r="L295" s="48">
        <v>0</v>
      </c>
      <c r="M295" s="52"/>
      <c r="N295" s="50">
        <f t="shared" si="99"/>
        <v>11598</v>
      </c>
      <c r="O295" s="50">
        <f t="shared" si="100"/>
        <v>982</v>
      </c>
      <c r="P295" s="3"/>
    </row>
    <row r="296" spans="1:16" x14ac:dyDescent="0.2">
      <c r="A296" s="333" t="s">
        <v>139</v>
      </c>
      <c r="B296" s="334"/>
      <c r="C296" s="335"/>
      <c r="D296" s="45">
        <v>3</v>
      </c>
      <c r="E296" s="46">
        <v>0</v>
      </c>
      <c r="F296" s="46">
        <v>2</v>
      </c>
      <c r="G296" s="46">
        <v>2</v>
      </c>
      <c r="H296" s="46">
        <v>2</v>
      </c>
      <c r="I296" s="47">
        <f t="shared" si="98"/>
        <v>9</v>
      </c>
      <c r="J296" s="48">
        <v>18682</v>
      </c>
      <c r="K296" s="48">
        <v>1657</v>
      </c>
      <c r="L296" s="48">
        <v>296496</v>
      </c>
      <c r="M296" s="52"/>
      <c r="N296" s="50">
        <f t="shared" si="99"/>
        <v>45408.114000000009</v>
      </c>
      <c r="O296" s="50">
        <f t="shared" si="100"/>
        <v>3593.7890000000011</v>
      </c>
      <c r="P296" s="3"/>
    </row>
    <row r="297" spans="1:16" x14ac:dyDescent="0.2">
      <c r="A297" s="333" t="s">
        <v>140</v>
      </c>
      <c r="B297" s="334"/>
      <c r="C297" s="335"/>
      <c r="D297" s="45">
        <v>1</v>
      </c>
      <c r="E297" s="46">
        <v>0</v>
      </c>
      <c r="F297" s="46">
        <v>0</v>
      </c>
      <c r="G297" s="46">
        <v>0</v>
      </c>
      <c r="H297" s="46">
        <v>0</v>
      </c>
      <c r="I297" s="47">
        <f t="shared" si="98"/>
        <v>1</v>
      </c>
      <c r="J297" s="48">
        <v>389</v>
      </c>
      <c r="K297" s="48">
        <v>0</v>
      </c>
      <c r="L297" s="48">
        <v>0</v>
      </c>
      <c r="M297" s="52"/>
      <c r="N297" s="50">
        <f t="shared" si="99"/>
        <v>287.745</v>
      </c>
      <c r="O297" s="50">
        <f t="shared" si="100"/>
        <v>0</v>
      </c>
      <c r="P297" s="3"/>
    </row>
    <row r="298" spans="1:16" x14ac:dyDescent="0.2">
      <c r="A298" s="333" t="s">
        <v>141</v>
      </c>
      <c r="B298" s="334"/>
      <c r="C298" s="335"/>
      <c r="D298" s="45">
        <v>4</v>
      </c>
      <c r="E298" s="46">
        <v>0</v>
      </c>
      <c r="F298" s="46">
        <v>2</v>
      </c>
      <c r="G298" s="46">
        <v>6</v>
      </c>
      <c r="H298" s="46">
        <v>2</v>
      </c>
      <c r="I298" s="47">
        <f t="shared" si="98"/>
        <v>14</v>
      </c>
      <c r="J298" s="48">
        <v>14944</v>
      </c>
      <c r="K298" s="48">
        <v>1546</v>
      </c>
      <c r="L298" s="48">
        <v>192144</v>
      </c>
      <c r="M298" s="52"/>
      <c r="N298" s="50">
        <f t="shared" si="99"/>
        <v>11992.771999999999</v>
      </c>
      <c r="O298" s="50">
        <f t="shared" si="100"/>
        <v>1008.0959999999998</v>
      </c>
      <c r="P298" s="3"/>
    </row>
    <row r="299" spans="1:16" x14ac:dyDescent="0.2">
      <c r="A299" s="333" t="s">
        <v>142</v>
      </c>
      <c r="B299" s="334"/>
      <c r="C299" s="335"/>
      <c r="D299" s="45">
        <v>0</v>
      </c>
      <c r="E299" s="46">
        <v>0</v>
      </c>
      <c r="F299" s="46">
        <v>1</v>
      </c>
      <c r="G299" s="46">
        <v>1</v>
      </c>
      <c r="H299" s="46">
        <v>0</v>
      </c>
      <c r="I299" s="47">
        <f t="shared" si="98"/>
        <v>2</v>
      </c>
      <c r="J299" s="48">
        <v>0</v>
      </c>
      <c r="K299" s="48">
        <v>0</v>
      </c>
      <c r="L299" s="48">
        <v>0</v>
      </c>
      <c r="M299" s="52"/>
      <c r="N299" s="50">
        <f t="shared" si="99"/>
        <v>5716.2420000000011</v>
      </c>
      <c r="O299" s="50">
        <f t="shared" si="100"/>
        <v>589.74099999999987</v>
      </c>
      <c r="P299" s="3"/>
    </row>
    <row r="300" spans="1:16" x14ac:dyDescent="0.2">
      <c r="A300" s="333" t="s">
        <v>143</v>
      </c>
      <c r="B300" s="334"/>
      <c r="C300" s="335"/>
      <c r="D300" s="45">
        <v>0</v>
      </c>
      <c r="E300" s="46">
        <v>0</v>
      </c>
      <c r="F300" s="46">
        <v>1</v>
      </c>
      <c r="G300" s="46">
        <v>1</v>
      </c>
      <c r="H300" s="46">
        <v>0</v>
      </c>
      <c r="I300" s="47">
        <f t="shared" si="98"/>
        <v>2</v>
      </c>
      <c r="J300" s="48">
        <v>0</v>
      </c>
      <c r="K300" s="48">
        <v>0</v>
      </c>
      <c r="L300" s="48">
        <v>0</v>
      </c>
      <c r="M300" s="52"/>
      <c r="N300" s="50">
        <f t="shared" si="99"/>
        <v>1518.1</v>
      </c>
      <c r="O300" s="50">
        <f t="shared" si="100"/>
        <v>10</v>
      </c>
      <c r="P300" s="3"/>
    </row>
    <row r="301" spans="1:16" x14ac:dyDescent="0.2">
      <c r="A301" s="333" t="s">
        <v>144</v>
      </c>
      <c r="B301" s="334"/>
      <c r="C301" s="335"/>
      <c r="D301" s="45">
        <v>6</v>
      </c>
      <c r="E301" s="46">
        <v>0</v>
      </c>
      <c r="F301" s="46">
        <v>1</v>
      </c>
      <c r="G301" s="46">
        <v>0</v>
      </c>
      <c r="H301" s="46">
        <v>4</v>
      </c>
      <c r="I301" s="47">
        <f t="shared" si="98"/>
        <v>11</v>
      </c>
      <c r="J301" s="48">
        <v>51891</v>
      </c>
      <c r="K301" s="48">
        <v>6565</v>
      </c>
      <c r="L301" s="48">
        <v>416487</v>
      </c>
      <c r="M301" s="52"/>
      <c r="N301" s="50">
        <f t="shared" si="99"/>
        <v>14867.494000000001</v>
      </c>
      <c r="O301" s="50">
        <f t="shared" si="100"/>
        <v>1792.374</v>
      </c>
      <c r="P301" s="3"/>
    </row>
    <row r="302" spans="1:16" x14ac:dyDescent="0.2">
      <c r="A302" s="333" t="s">
        <v>145</v>
      </c>
      <c r="B302" s="334"/>
      <c r="C302" s="337"/>
      <c r="D302" s="45">
        <v>3</v>
      </c>
      <c r="E302" s="46">
        <v>0</v>
      </c>
      <c r="F302" s="46">
        <v>0</v>
      </c>
      <c r="G302" s="46">
        <v>1</v>
      </c>
      <c r="H302" s="46">
        <v>0</v>
      </c>
      <c r="I302" s="55">
        <f t="shared" si="98"/>
        <v>4</v>
      </c>
      <c r="J302" s="48">
        <v>5980</v>
      </c>
      <c r="K302" s="56">
        <v>0</v>
      </c>
      <c r="L302" s="56">
        <v>8871</v>
      </c>
      <c r="M302" s="57"/>
      <c r="N302" s="220">
        <f t="shared" si="99"/>
        <v>1201.9140000000002</v>
      </c>
      <c r="O302" s="50">
        <f t="shared" si="100"/>
        <v>0</v>
      </c>
      <c r="P302" s="4"/>
    </row>
    <row r="303" spans="1:16" x14ac:dyDescent="0.2">
      <c r="A303" s="338"/>
      <c r="B303" s="334"/>
      <c r="C303" s="339" t="s">
        <v>24</v>
      </c>
      <c r="D303" s="365">
        <f t="shared" ref="D303:L303" si="101">SUM(D294:D302)</f>
        <v>18</v>
      </c>
      <c r="E303" s="366">
        <f t="shared" si="101"/>
        <v>0</v>
      </c>
      <c r="F303" s="366">
        <f t="shared" si="101"/>
        <v>8</v>
      </c>
      <c r="G303" s="366">
        <f t="shared" si="101"/>
        <v>12</v>
      </c>
      <c r="H303" s="366">
        <f t="shared" si="101"/>
        <v>8</v>
      </c>
      <c r="I303" s="367">
        <f t="shared" si="101"/>
        <v>46</v>
      </c>
      <c r="J303" s="368">
        <f t="shared" si="101"/>
        <v>92897</v>
      </c>
      <c r="K303" s="369">
        <f t="shared" si="101"/>
        <v>9861</v>
      </c>
      <c r="L303" s="370">
        <f t="shared" si="101"/>
        <v>1001069</v>
      </c>
      <c r="M303" s="371"/>
      <c r="N303" s="371">
        <f>SUM(N294:N302)</f>
        <v>111046.69800000002</v>
      </c>
      <c r="O303" s="380">
        <f>SUM(O294:O302)</f>
        <v>9801.5830000000005</v>
      </c>
      <c r="P303" s="381"/>
    </row>
    <row r="304" spans="1:16" x14ac:dyDescent="0.2">
      <c r="A304" s="338"/>
      <c r="B304" s="334"/>
      <c r="C304" s="340">
        <f>C314</f>
        <v>37110</v>
      </c>
      <c r="D304" s="372">
        <f t="shared" ref="D304:L304" si="102">D274</f>
        <v>19</v>
      </c>
      <c r="E304" s="373">
        <f t="shared" si="102"/>
        <v>0</v>
      </c>
      <c r="F304" s="373">
        <f t="shared" si="102"/>
        <v>8</v>
      </c>
      <c r="G304" s="373">
        <f t="shared" si="102"/>
        <v>11</v>
      </c>
      <c r="H304" s="373">
        <f t="shared" si="102"/>
        <v>8</v>
      </c>
      <c r="I304" s="373">
        <f t="shared" si="102"/>
        <v>46</v>
      </c>
      <c r="J304" s="374">
        <f t="shared" si="102"/>
        <v>95950</v>
      </c>
      <c r="K304" s="370">
        <f t="shared" si="102"/>
        <v>10294</v>
      </c>
      <c r="L304" s="370">
        <f t="shared" si="102"/>
        <v>1037768</v>
      </c>
      <c r="M304" s="371"/>
      <c r="N304" s="379"/>
      <c r="O304" s="255"/>
      <c r="P304" s="3"/>
    </row>
    <row r="305" spans="1:16" x14ac:dyDescent="0.2">
      <c r="A305" s="341"/>
      <c r="B305" s="342"/>
      <c r="C305" s="343">
        <f>C315</f>
        <v>36775</v>
      </c>
      <c r="D305" s="375">
        <f>'2000'!D303</f>
        <v>16</v>
      </c>
      <c r="E305" s="376">
        <f>'2000'!E303</f>
        <v>0</v>
      </c>
      <c r="F305" s="376">
        <f>'2000'!F303</f>
        <v>8</v>
      </c>
      <c r="G305" s="376">
        <f>'2000'!G303</f>
        <v>17</v>
      </c>
      <c r="H305" s="376">
        <f>'2000'!H303</f>
        <v>18</v>
      </c>
      <c r="I305" s="373">
        <f>SUM(D305:H305)</f>
        <v>59</v>
      </c>
      <c r="J305" s="377">
        <f>'2000'!J303</f>
        <v>92990</v>
      </c>
      <c r="K305" s="378">
        <f>'2000'!K303</f>
        <v>9807</v>
      </c>
      <c r="L305" s="378">
        <f>'2000'!L303</f>
        <v>902962</v>
      </c>
      <c r="M305" s="379"/>
      <c r="N305" s="83"/>
      <c r="O305" s="50"/>
      <c r="P305" s="3"/>
    </row>
    <row r="306" spans="1:16" x14ac:dyDescent="0.2">
      <c r="A306" s="344" t="s">
        <v>23</v>
      </c>
      <c r="B306" s="345"/>
      <c r="C306" s="346"/>
      <c r="D306" s="75"/>
      <c r="E306" s="76"/>
      <c r="F306" s="76"/>
      <c r="G306" s="76"/>
      <c r="H306" s="76"/>
      <c r="I306" s="145"/>
      <c r="J306" s="146"/>
      <c r="K306" s="77"/>
      <c r="L306" s="256"/>
      <c r="M306" s="50"/>
      <c r="N306" s="50"/>
      <c r="O306" s="50"/>
      <c r="P306" s="3"/>
    </row>
    <row r="307" spans="1:16" x14ac:dyDescent="0.2">
      <c r="A307" s="347" t="s">
        <v>146</v>
      </c>
      <c r="B307" s="348"/>
      <c r="C307" s="349"/>
      <c r="D307" s="45">
        <v>40</v>
      </c>
      <c r="E307" s="46">
        <v>34</v>
      </c>
      <c r="F307" s="46">
        <v>8</v>
      </c>
      <c r="G307" s="46">
        <v>36</v>
      </c>
      <c r="H307" s="46">
        <v>0</v>
      </c>
      <c r="I307" s="47">
        <f>SUM(D307:H307)</f>
        <v>118</v>
      </c>
      <c r="J307" s="230">
        <v>249979</v>
      </c>
      <c r="K307" s="82">
        <v>487301</v>
      </c>
      <c r="L307" s="82">
        <v>4861020</v>
      </c>
      <c r="M307" s="50"/>
      <c r="N307" s="50">
        <f t="shared" ref="N307:O309" si="103">N278+(J307/1000)</f>
        <v>408350.43800000002</v>
      </c>
      <c r="O307" s="50">
        <f t="shared" si="103"/>
        <v>540060.65000000026</v>
      </c>
      <c r="P307" s="3"/>
    </row>
    <row r="308" spans="1:16" x14ac:dyDescent="0.2">
      <c r="A308" s="347" t="s">
        <v>147</v>
      </c>
      <c r="B308" s="348"/>
      <c r="C308" s="349"/>
      <c r="D308" s="45">
        <v>11</v>
      </c>
      <c r="E308" s="46">
        <v>10</v>
      </c>
      <c r="F308" s="46">
        <v>2</v>
      </c>
      <c r="G308" s="46">
        <v>1</v>
      </c>
      <c r="H308" s="46">
        <v>1</v>
      </c>
      <c r="I308" s="47">
        <f>SUM(D308:H308)</f>
        <v>25</v>
      </c>
      <c r="J308" s="230">
        <v>11507</v>
      </c>
      <c r="K308" s="82">
        <v>34960</v>
      </c>
      <c r="L308" s="82">
        <v>781598</v>
      </c>
      <c r="M308" s="50"/>
      <c r="N308" s="50">
        <f t="shared" si="103"/>
        <v>58102.304999999986</v>
      </c>
      <c r="O308" s="50">
        <f t="shared" si="103"/>
        <v>60738.884000000005</v>
      </c>
      <c r="P308" s="3"/>
    </row>
    <row r="309" spans="1:16" x14ac:dyDescent="0.2">
      <c r="A309" s="347" t="s">
        <v>148</v>
      </c>
      <c r="B309" s="348"/>
      <c r="C309" s="350"/>
      <c r="D309" s="45">
        <v>2</v>
      </c>
      <c r="E309" s="46">
        <v>0</v>
      </c>
      <c r="F309" s="46">
        <v>1</v>
      </c>
      <c r="G309" s="46">
        <v>0</v>
      </c>
      <c r="H309" s="46">
        <v>0</v>
      </c>
      <c r="I309" s="55">
        <f>SUM(D309:H309)</f>
        <v>3</v>
      </c>
      <c r="J309" s="231">
        <v>1013</v>
      </c>
      <c r="K309" s="219">
        <v>63</v>
      </c>
      <c r="L309" s="219">
        <v>2110</v>
      </c>
      <c r="M309" s="147"/>
      <c r="N309" s="147">
        <f t="shared" si="103"/>
        <v>432.83099999999996</v>
      </c>
      <c r="O309" s="50">
        <f t="shared" si="103"/>
        <v>161.59</v>
      </c>
      <c r="P309" s="4"/>
    </row>
    <row r="310" spans="1:16" x14ac:dyDescent="0.2">
      <c r="A310" s="338"/>
      <c r="B310" s="334"/>
      <c r="C310" s="339" t="s">
        <v>25</v>
      </c>
      <c r="D310" s="365">
        <f t="shared" ref="D310:L310" si="104">SUM(D307:D309)</f>
        <v>53</v>
      </c>
      <c r="E310" s="366">
        <f t="shared" si="104"/>
        <v>44</v>
      </c>
      <c r="F310" s="366">
        <f t="shared" si="104"/>
        <v>11</v>
      </c>
      <c r="G310" s="366">
        <f t="shared" si="104"/>
        <v>37</v>
      </c>
      <c r="H310" s="366">
        <f t="shared" si="104"/>
        <v>1</v>
      </c>
      <c r="I310" s="367">
        <f t="shared" si="104"/>
        <v>146</v>
      </c>
      <c r="J310" s="368">
        <f t="shared" si="104"/>
        <v>262499</v>
      </c>
      <c r="K310" s="369">
        <f t="shared" si="104"/>
        <v>522324</v>
      </c>
      <c r="L310" s="370">
        <f t="shared" si="104"/>
        <v>5644728</v>
      </c>
      <c r="M310" s="371"/>
      <c r="N310" s="371">
        <f>SUM(N307:N309)</f>
        <v>466885.57400000002</v>
      </c>
      <c r="O310" s="380">
        <f>SUM(O307:O309)</f>
        <v>600961.12400000019</v>
      </c>
      <c r="P310" s="381"/>
    </row>
    <row r="311" spans="1:16" x14ac:dyDescent="0.2">
      <c r="A311" s="338"/>
      <c r="B311" s="334"/>
      <c r="C311" s="340">
        <f>C314</f>
        <v>37110</v>
      </c>
      <c r="D311" s="372">
        <f t="shared" ref="D311:L311" si="105">D281</f>
        <v>53</v>
      </c>
      <c r="E311" s="373">
        <f t="shared" si="105"/>
        <v>44</v>
      </c>
      <c r="F311" s="373">
        <f t="shared" si="105"/>
        <v>11</v>
      </c>
      <c r="G311" s="373">
        <f t="shared" si="105"/>
        <v>37</v>
      </c>
      <c r="H311" s="373">
        <f t="shared" si="105"/>
        <v>1</v>
      </c>
      <c r="I311" s="373">
        <f t="shared" si="105"/>
        <v>146</v>
      </c>
      <c r="J311" s="374">
        <f t="shared" si="105"/>
        <v>271342</v>
      </c>
      <c r="K311" s="370">
        <f t="shared" si="105"/>
        <v>592482</v>
      </c>
      <c r="L311" s="370">
        <f t="shared" si="105"/>
        <v>5811202</v>
      </c>
      <c r="M311" s="371"/>
      <c r="N311" s="379"/>
      <c r="O311" s="255"/>
      <c r="P311" s="3"/>
    </row>
    <row r="312" spans="1:16" x14ac:dyDescent="0.2">
      <c r="A312" s="341"/>
      <c r="B312" s="342"/>
      <c r="C312" s="343">
        <f>C315</f>
        <v>36775</v>
      </c>
      <c r="D312" s="375">
        <f>'2000'!D310</f>
        <v>57</v>
      </c>
      <c r="E312" s="376">
        <f>'2000'!E310</f>
        <v>44</v>
      </c>
      <c r="F312" s="376">
        <f>'2000'!F310</f>
        <v>11</v>
      </c>
      <c r="G312" s="376">
        <f>'2000'!G310</f>
        <v>32</v>
      </c>
      <c r="H312" s="376">
        <f>'2000'!H310</f>
        <v>2</v>
      </c>
      <c r="I312" s="373">
        <f>SUM(D312:H312)</f>
        <v>146</v>
      </c>
      <c r="J312" s="377">
        <f>'2000'!J310</f>
        <v>293136</v>
      </c>
      <c r="K312" s="378">
        <f>'2000'!K310</f>
        <v>587712</v>
      </c>
      <c r="L312" s="378">
        <f>'2000'!L310</f>
        <v>5589499</v>
      </c>
      <c r="M312" s="379"/>
      <c r="N312" s="83"/>
      <c r="O312" s="50"/>
      <c r="P312" s="3"/>
    </row>
    <row r="313" spans="1:16" x14ac:dyDescent="0.2">
      <c r="A313" s="382" t="s">
        <v>56</v>
      </c>
      <c r="B313" s="383"/>
      <c r="C313" s="339">
        <f>A291</f>
        <v>37140</v>
      </c>
      <c r="D313" s="228">
        <f t="shared" ref="D313:L313" si="106">D303+D310</f>
        <v>71</v>
      </c>
      <c r="E313" s="259">
        <f t="shared" si="106"/>
        <v>44</v>
      </c>
      <c r="F313" s="259">
        <f t="shared" si="106"/>
        <v>19</v>
      </c>
      <c r="G313" s="259">
        <f t="shared" si="106"/>
        <v>49</v>
      </c>
      <c r="H313" s="259">
        <f t="shared" si="106"/>
        <v>9</v>
      </c>
      <c r="I313" s="145">
        <f t="shared" si="106"/>
        <v>192</v>
      </c>
      <c r="J313" s="260">
        <f t="shared" si="106"/>
        <v>355396</v>
      </c>
      <c r="K313" s="256">
        <f t="shared" si="106"/>
        <v>532185</v>
      </c>
      <c r="L313" s="256">
        <f t="shared" si="106"/>
        <v>6645797</v>
      </c>
      <c r="M313" s="50"/>
      <c r="N313" s="50">
        <f>N303+N310</f>
        <v>577932.272</v>
      </c>
      <c r="O313" s="147">
        <f>O303+O310</f>
        <v>610762.70700000017</v>
      </c>
      <c r="P313" s="4"/>
    </row>
    <row r="314" spans="1:16" x14ac:dyDescent="0.2">
      <c r="A314" s="384"/>
      <c r="B314" s="330"/>
      <c r="C314" s="340">
        <f>C313-30</f>
        <v>37110</v>
      </c>
      <c r="D314" s="75">
        <f t="shared" ref="D314:L314" si="107">D304+D311</f>
        <v>72</v>
      </c>
      <c r="E314" s="76">
        <f t="shared" si="107"/>
        <v>44</v>
      </c>
      <c r="F314" s="76">
        <f t="shared" si="107"/>
        <v>19</v>
      </c>
      <c r="G314" s="76">
        <f t="shared" si="107"/>
        <v>48</v>
      </c>
      <c r="H314" s="76">
        <f t="shared" si="107"/>
        <v>9</v>
      </c>
      <c r="I314" s="47">
        <f t="shared" si="107"/>
        <v>192</v>
      </c>
      <c r="J314" s="146">
        <f t="shared" si="107"/>
        <v>367292</v>
      </c>
      <c r="K314" s="77">
        <f t="shared" si="107"/>
        <v>602776</v>
      </c>
      <c r="L314" s="77">
        <f t="shared" si="107"/>
        <v>6848970</v>
      </c>
      <c r="M314" s="50"/>
      <c r="N314" s="57"/>
      <c r="O314" s="371"/>
      <c r="P314" s="391"/>
    </row>
    <row r="315" spans="1:16" x14ac:dyDescent="0.2">
      <c r="A315" s="385"/>
      <c r="B315" s="386"/>
      <c r="C315" s="343">
        <f>C313-365</f>
        <v>36775</v>
      </c>
      <c r="D315" s="263">
        <f t="shared" ref="D315:L315" si="108">D305+D312</f>
        <v>73</v>
      </c>
      <c r="E315" s="242">
        <f t="shared" si="108"/>
        <v>44</v>
      </c>
      <c r="F315" s="242">
        <f t="shared" si="108"/>
        <v>19</v>
      </c>
      <c r="G315" s="242">
        <f t="shared" si="108"/>
        <v>49</v>
      </c>
      <c r="H315" s="242">
        <f t="shared" si="108"/>
        <v>20</v>
      </c>
      <c r="I315" s="55">
        <f t="shared" si="108"/>
        <v>205</v>
      </c>
      <c r="J315" s="222">
        <f t="shared" si="108"/>
        <v>386126</v>
      </c>
      <c r="K315" s="223">
        <f t="shared" si="108"/>
        <v>597519</v>
      </c>
      <c r="L315" s="223">
        <f t="shared" si="108"/>
        <v>6492461</v>
      </c>
      <c r="M315" s="57"/>
      <c r="N315" s="371"/>
      <c r="O315" s="371"/>
      <c r="P315" s="391"/>
    </row>
    <row r="316" spans="1:16" x14ac:dyDescent="0.2">
      <c r="A316" s="387" t="s">
        <v>149</v>
      </c>
      <c r="B316" s="388"/>
      <c r="C316" s="388"/>
      <c r="D316" s="389"/>
      <c r="E316" s="389"/>
      <c r="F316" s="389"/>
      <c r="G316" s="390"/>
      <c r="H316" s="389"/>
      <c r="I316" s="389"/>
      <c r="J316" s="390"/>
      <c r="K316" s="390"/>
      <c r="L316" s="390"/>
      <c r="M316" s="390"/>
      <c r="N316" s="371">
        <f>N287</f>
        <v>5779</v>
      </c>
      <c r="O316" s="371">
        <f>O287</f>
        <v>4998</v>
      </c>
      <c r="P316" s="391"/>
    </row>
    <row r="317" spans="1:16" ht="13.5" thickBot="1" x14ac:dyDescent="0.25">
      <c r="A317" s="392" t="s">
        <v>34</v>
      </c>
      <c r="B317" s="348"/>
      <c r="C317" s="388"/>
      <c r="D317" s="393"/>
      <c r="E317" s="393"/>
      <c r="F317" s="393"/>
      <c r="G317" s="393"/>
      <c r="H317" s="393"/>
      <c r="I317" s="393"/>
      <c r="J317" s="393"/>
      <c r="K317" s="393"/>
      <c r="L317" s="334"/>
      <c r="M317" s="334"/>
      <c r="N317" s="394"/>
      <c r="O317" s="394"/>
      <c r="P317" s="395"/>
    </row>
    <row r="318" spans="1:16" ht="13.5" thickTop="1" x14ac:dyDescent="0.2">
      <c r="A318" s="396" t="s">
        <v>32</v>
      </c>
      <c r="B318" s="348"/>
      <c r="C318" s="388"/>
      <c r="D318" s="393"/>
      <c r="E318" s="393"/>
      <c r="F318" s="393"/>
      <c r="G318" s="393"/>
      <c r="H318" s="393"/>
      <c r="I318" s="393"/>
      <c r="J318" s="393"/>
      <c r="K318" s="393"/>
      <c r="L318" s="334"/>
      <c r="M318" s="334"/>
      <c r="N318" s="397" t="s">
        <v>29</v>
      </c>
      <c r="O318" s="397" t="s">
        <v>30</v>
      </c>
      <c r="P318" s="359"/>
    </row>
    <row r="319" spans="1:16" ht="15.75" thickBot="1" x14ac:dyDescent="0.25">
      <c r="A319" s="398" t="s">
        <v>33</v>
      </c>
      <c r="B319" s="399"/>
      <c r="C319" s="400"/>
      <c r="D319" s="401"/>
      <c r="E319" s="401"/>
      <c r="F319" s="401"/>
      <c r="G319" s="401"/>
      <c r="H319" s="402"/>
      <c r="I319" s="402"/>
      <c r="J319" s="403"/>
      <c r="K319" s="403"/>
      <c r="L319" s="404" t="s">
        <v>31</v>
      </c>
      <c r="M319" s="404"/>
      <c r="N319" s="405">
        <f>N313+N316</f>
        <v>583711.272</v>
      </c>
      <c r="O319" s="405">
        <f>O313+O316</f>
        <v>615760.70700000017</v>
      </c>
      <c r="P319" s="406"/>
    </row>
    <row r="320" spans="1:16" ht="18.75" x14ac:dyDescent="0.3">
      <c r="A320" s="328">
        <f>A291+31</f>
        <v>37171</v>
      </c>
      <c r="B320" s="328"/>
      <c r="C320" s="328"/>
      <c r="D320" s="351" t="s">
        <v>0</v>
      </c>
      <c r="E320" s="352"/>
      <c r="F320" s="352"/>
      <c r="G320" s="352"/>
      <c r="H320" s="352"/>
      <c r="I320" s="352"/>
      <c r="J320" s="353" t="s">
        <v>1</v>
      </c>
      <c r="K320" s="352"/>
      <c r="L320" s="352"/>
      <c r="M320" s="352"/>
      <c r="N320" s="353" t="s">
        <v>2</v>
      </c>
      <c r="O320" s="352"/>
      <c r="P320" s="354"/>
    </row>
    <row r="321" spans="1:16" x14ac:dyDescent="0.2">
      <c r="A321" s="329" t="s">
        <v>3</v>
      </c>
      <c r="B321" s="330"/>
      <c r="C321" s="331"/>
      <c r="D321" s="355" t="s">
        <v>4</v>
      </c>
      <c r="E321" s="356" t="s">
        <v>5</v>
      </c>
      <c r="F321" s="356" t="s">
        <v>6</v>
      </c>
      <c r="G321" s="356" t="s">
        <v>7</v>
      </c>
      <c r="H321" s="357" t="s">
        <v>8</v>
      </c>
      <c r="I321" s="357" t="s">
        <v>12</v>
      </c>
      <c r="J321" s="358" t="s">
        <v>9</v>
      </c>
      <c r="K321" s="357" t="s">
        <v>11</v>
      </c>
      <c r="L321" s="357" t="s">
        <v>10</v>
      </c>
      <c r="M321" s="357"/>
      <c r="N321" s="358" t="s">
        <v>9</v>
      </c>
      <c r="O321" s="357" t="s">
        <v>11</v>
      </c>
      <c r="P321" s="359"/>
    </row>
    <row r="322" spans="1:16" x14ac:dyDescent="0.2">
      <c r="A322" s="332" t="s">
        <v>121</v>
      </c>
      <c r="B322" s="330"/>
      <c r="C322" s="331"/>
      <c r="D322" s="360" t="s">
        <v>13</v>
      </c>
      <c r="E322" s="361" t="s">
        <v>14</v>
      </c>
      <c r="F322" s="361" t="s">
        <v>15</v>
      </c>
      <c r="G322" s="361" t="s">
        <v>16</v>
      </c>
      <c r="H322" s="361" t="s">
        <v>17</v>
      </c>
      <c r="I322" s="361" t="s">
        <v>20</v>
      </c>
      <c r="J322" s="362" t="s">
        <v>18</v>
      </c>
      <c r="K322" s="363" t="s">
        <v>19</v>
      </c>
      <c r="L322" s="363" t="s">
        <v>18</v>
      </c>
      <c r="M322" s="363"/>
      <c r="N322" s="362" t="s">
        <v>21</v>
      </c>
      <c r="O322" s="363" t="s">
        <v>22</v>
      </c>
      <c r="P322" s="364"/>
    </row>
    <row r="323" spans="1:16" x14ac:dyDescent="0.2">
      <c r="A323" s="333" t="s">
        <v>137</v>
      </c>
      <c r="B323" s="334"/>
      <c r="C323" s="335"/>
      <c r="D323" s="45">
        <v>1</v>
      </c>
      <c r="E323" s="46">
        <v>0</v>
      </c>
      <c r="F323" s="46">
        <v>1</v>
      </c>
      <c r="G323" s="46">
        <v>0</v>
      </c>
      <c r="H323" s="46">
        <v>0</v>
      </c>
      <c r="I323" s="145">
        <f t="shared" ref="I323:I331" si="109">SUM(D323:H323)</f>
        <v>2</v>
      </c>
      <c r="J323" s="48">
        <v>1104</v>
      </c>
      <c r="K323" s="48">
        <v>102</v>
      </c>
      <c r="L323" s="48">
        <v>93125</v>
      </c>
      <c r="M323" s="49"/>
      <c r="N323" s="50">
        <f t="shared" ref="N323:N331" si="110">N294+(J323/1000)</f>
        <v>18457.421000000002</v>
      </c>
      <c r="O323" s="50">
        <f t="shared" ref="O323:O331" si="111">O294+(K323/1000)</f>
        <v>1825.6850000000002</v>
      </c>
      <c r="P323" s="2"/>
    </row>
    <row r="324" spans="1:16" x14ac:dyDescent="0.2">
      <c r="A324" s="333" t="s">
        <v>138</v>
      </c>
      <c r="B324" s="334"/>
      <c r="C324" s="336"/>
      <c r="D324" s="45">
        <v>0</v>
      </c>
      <c r="E324" s="46">
        <v>0</v>
      </c>
      <c r="F324" s="46">
        <v>0</v>
      </c>
      <c r="G324" s="46">
        <v>1</v>
      </c>
      <c r="H324" s="46">
        <v>0</v>
      </c>
      <c r="I324" s="47">
        <f t="shared" si="109"/>
        <v>1</v>
      </c>
      <c r="J324" s="48">
        <v>0</v>
      </c>
      <c r="K324" s="48">
        <v>0</v>
      </c>
      <c r="L324" s="48">
        <v>0</v>
      </c>
      <c r="M324" s="52"/>
      <c r="N324" s="50">
        <f t="shared" si="110"/>
        <v>11598</v>
      </c>
      <c r="O324" s="50">
        <f t="shared" si="111"/>
        <v>982</v>
      </c>
      <c r="P324" s="3"/>
    </row>
    <row r="325" spans="1:16" x14ac:dyDescent="0.2">
      <c r="A325" s="333" t="s">
        <v>139</v>
      </c>
      <c r="B325" s="334"/>
      <c r="C325" s="335"/>
      <c r="D325" s="45">
        <v>3</v>
      </c>
      <c r="E325" s="46">
        <v>0</v>
      </c>
      <c r="F325" s="46">
        <v>2</v>
      </c>
      <c r="G325" s="46">
        <v>1</v>
      </c>
      <c r="H325" s="46">
        <v>2</v>
      </c>
      <c r="I325" s="47">
        <f t="shared" si="109"/>
        <v>8</v>
      </c>
      <c r="J325" s="48">
        <v>18953</v>
      </c>
      <c r="K325" s="48">
        <v>1693</v>
      </c>
      <c r="L325" s="48">
        <v>327760</v>
      </c>
      <c r="M325" s="52"/>
      <c r="N325" s="50">
        <f t="shared" si="110"/>
        <v>45427.06700000001</v>
      </c>
      <c r="O325" s="50">
        <f t="shared" si="111"/>
        <v>3595.4820000000013</v>
      </c>
      <c r="P325" s="3"/>
    </row>
    <row r="326" spans="1:16" x14ac:dyDescent="0.2">
      <c r="A326" s="333" t="s">
        <v>140</v>
      </c>
      <c r="B326" s="334"/>
      <c r="C326" s="335"/>
      <c r="D326" s="45">
        <v>1</v>
      </c>
      <c r="E326" s="46">
        <v>0</v>
      </c>
      <c r="F326" s="46">
        <v>0</v>
      </c>
      <c r="G326" s="46">
        <v>0</v>
      </c>
      <c r="H326" s="46">
        <v>0</v>
      </c>
      <c r="I326" s="47">
        <f t="shared" si="109"/>
        <v>1</v>
      </c>
      <c r="J326" s="48">
        <v>51</v>
      </c>
      <c r="K326" s="48">
        <v>0</v>
      </c>
      <c r="L326" s="48">
        <v>0</v>
      </c>
      <c r="M326" s="52"/>
      <c r="N326" s="50">
        <f t="shared" si="110"/>
        <v>287.79599999999999</v>
      </c>
      <c r="O326" s="50">
        <f t="shared" si="111"/>
        <v>0</v>
      </c>
      <c r="P326" s="3"/>
    </row>
    <row r="327" spans="1:16" x14ac:dyDescent="0.2">
      <c r="A327" s="333" t="s">
        <v>141</v>
      </c>
      <c r="B327" s="334"/>
      <c r="C327" s="335"/>
      <c r="D327" s="45">
        <v>4</v>
      </c>
      <c r="E327" s="46">
        <v>0</v>
      </c>
      <c r="F327" s="46">
        <v>2</v>
      </c>
      <c r="G327" s="46">
        <v>6</v>
      </c>
      <c r="H327" s="46">
        <v>2</v>
      </c>
      <c r="I327" s="47">
        <f t="shared" si="109"/>
        <v>14</v>
      </c>
      <c r="J327" s="48">
        <v>15741</v>
      </c>
      <c r="K327" s="48">
        <v>1637</v>
      </c>
      <c r="L327" s="48">
        <v>202171</v>
      </c>
      <c r="M327" s="52"/>
      <c r="N327" s="50">
        <f t="shared" si="110"/>
        <v>12008.512999999999</v>
      </c>
      <c r="O327" s="50">
        <f t="shared" si="111"/>
        <v>1009.7329999999997</v>
      </c>
      <c r="P327" s="3"/>
    </row>
    <row r="328" spans="1:16" x14ac:dyDescent="0.2">
      <c r="A328" s="333" t="s">
        <v>142</v>
      </c>
      <c r="B328" s="334"/>
      <c r="C328" s="335"/>
      <c r="D328" s="45">
        <v>1</v>
      </c>
      <c r="E328" s="46">
        <v>0</v>
      </c>
      <c r="F328" s="46">
        <v>1</v>
      </c>
      <c r="G328" s="46">
        <v>0</v>
      </c>
      <c r="H328" s="46">
        <v>0</v>
      </c>
      <c r="I328" s="47">
        <f t="shared" si="109"/>
        <v>2</v>
      </c>
      <c r="J328" s="48">
        <v>3106</v>
      </c>
      <c r="K328" s="48">
        <v>379</v>
      </c>
      <c r="L328" s="48">
        <v>79994</v>
      </c>
      <c r="M328" s="52"/>
      <c r="N328" s="50">
        <f t="shared" si="110"/>
        <v>5719.3480000000009</v>
      </c>
      <c r="O328" s="50">
        <f t="shared" si="111"/>
        <v>590.11999999999989</v>
      </c>
      <c r="P328" s="3"/>
    </row>
    <row r="329" spans="1:16" x14ac:dyDescent="0.2">
      <c r="A329" s="333" t="s">
        <v>143</v>
      </c>
      <c r="B329" s="334"/>
      <c r="C329" s="335"/>
      <c r="D329" s="45">
        <v>0</v>
      </c>
      <c r="E329" s="46">
        <v>0</v>
      </c>
      <c r="F329" s="46">
        <v>1</v>
      </c>
      <c r="G329" s="46">
        <v>1</v>
      </c>
      <c r="H329" s="46">
        <v>0</v>
      </c>
      <c r="I329" s="47">
        <f t="shared" si="109"/>
        <v>2</v>
      </c>
      <c r="J329" s="48">
        <v>0</v>
      </c>
      <c r="K329" s="48">
        <v>0</v>
      </c>
      <c r="L329" s="48">
        <v>0</v>
      </c>
      <c r="M329" s="52"/>
      <c r="N329" s="50">
        <f t="shared" si="110"/>
        <v>1518.1</v>
      </c>
      <c r="O329" s="50">
        <f t="shared" si="111"/>
        <v>10</v>
      </c>
      <c r="P329" s="3"/>
    </row>
    <row r="330" spans="1:16" x14ac:dyDescent="0.2">
      <c r="A330" s="333" t="s">
        <v>144</v>
      </c>
      <c r="B330" s="334"/>
      <c r="C330" s="335"/>
      <c r="D330" s="45">
        <v>6</v>
      </c>
      <c r="E330" s="46">
        <v>0</v>
      </c>
      <c r="F330" s="46">
        <v>1</v>
      </c>
      <c r="G330" s="46">
        <v>0</v>
      </c>
      <c r="H330" s="46">
        <v>4</v>
      </c>
      <c r="I330" s="47">
        <f t="shared" si="109"/>
        <v>11</v>
      </c>
      <c r="J330" s="48">
        <v>49921</v>
      </c>
      <c r="K330" s="48">
        <v>6297</v>
      </c>
      <c r="L330" s="48">
        <v>371401</v>
      </c>
      <c r="M330" s="52"/>
      <c r="N330" s="50">
        <f t="shared" si="110"/>
        <v>14917.415000000001</v>
      </c>
      <c r="O330" s="50">
        <f t="shared" si="111"/>
        <v>1798.671</v>
      </c>
      <c r="P330" s="3"/>
    </row>
    <row r="331" spans="1:16" x14ac:dyDescent="0.2">
      <c r="A331" s="333" t="s">
        <v>145</v>
      </c>
      <c r="B331" s="334"/>
      <c r="C331" s="337"/>
      <c r="D331" s="45">
        <v>3</v>
      </c>
      <c r="E331" s="46">
        <v>0</v>
      </c>
      <c r="F331" s="46">
        <v>0</v>
      </c>
      <c r="G331" s="46">
        <v>1</v>
      </c>
      <c r="H331" s="46">
        <v>0</v>
      </c>
      <c r="I331" s="55">
        <f t="shared" si="109"/>
        <v>4</v>
      </c>
      <c r="J331" s="48">
        <v>5308</v>
      </c>
      <c r="K331" s="56">
        <v>0</v>
      </c>
      <c r="L331" s="56">
        <v>8700</v>
      </c>
      <c r="M331" s="57"/>
      <c r="N331" s="220">
        <f t="shared" si="110"/>
        <v>1207.2220000000002</v>
      </c>
      <c r="O331" s="50">
        <f t="shared" si="111"/>
        <v>0</v>
      </c>
      <c r="P331" s="4"/>
    </row>
    <row r="332" spans="1:16" x14ac:dyDescent="0.2">
      <c r="A332" s="338"/>
      <c r="B332" s="334"/>
      <c r="C332" s="339" t="s">
        <v>24</v>
      </c>
      <c r="D332" s="365">
        <f t="shared" ref="D332:L332" si="112">SUM(D323:D331)</f>
        <v>19</v>
      </c>
      <c r="E332" s="366">
        <f t="shared" si="112"/>
        <v>0</v>
      </c>
      <c r="F332" s="366">
        <f t="shared" si="112"/>
        <v>8</v>
      </c>
      <c r="G332" s="366">
        <f t="shared" si="112"/>
        <v>10</v>
      </c>
      <c r="H332" s="366">
        <f t="shared" si="112"/>
        <v>8</v>
      </c>
      <c r="I332" s="367">
        <f t="shared" si="112"/>
        <v>45</v>
      </c>
      <c r="J332" s="368">
        <f t="shared" si="112"/>
        <v>94184</v>
      </c>
      <c r="K332" s="369">
        <f t="shared" si="112"/>
        <v>10108</v>
      </c>
      <c r="L332" s="370">
        <f t="shared" si="112"/>
        <v>1083151</v>
      </c>
      <c r="M332" s="371"/>
      <c r="N332" s="371">
        <f>SUM(N323:N331)</f>
        <v>111140.88200000003</v>
      </c>
      <c r="O332" s="380">
        <f>SUM(O323:O331)</f>
        <v>9811.6910000000007</v>
      </c>
      <c r="P332" s="381"/>
    </row>
    <row r="333" spans="1:16" x14ac:dyDescent="0.2">
      <c r="A333" s="338"/>
      <c r="B333" s="334"/>
      <c r="C333" s="340">
        <f>C343</f>
        <v>37141</v>
      </c>
      <c r="D333" s="372">
        <f t="shared" ref="D333:L333" si="113">D303</f>
        <v>18</v>
      </c>
      <c r="E333" s="373">
        <f t="shared" si="113"/>
        <v>0</v>
      </c>
      <c r="F333" s="373">
        <f t="shared" si="113"/>
        <v>8</v>
      </c>
      <c r="G333" s="373">
        <f t="shared" si="113"/>
        <v>12</v>
      </c>
      <c r="H333" s="373">
        <f t="shared" si="113"/>
        <v>8</v>
      </c>
      <c r="I333" s="373">
        <f t="shared" si="113"/>
        <v>46</v>
      </c>
      <c r="J333" s="374">
        <f t="shared" si="113"/>
        <v>92897</v>
      </c>
      <c r="K333" s="370">
        <f t="shared" si="113"/>
        <v>9861</v>
      </c>
      <c r="L333" s="370">
        <f t="shared" si="113"/>
        <v>1001069</v>
      </c>
      <c r="M333" s="371"/>
      <c r="N333" s="379"/>
      <c r="O333" s="255"/>
      <c r="P333" s="3"/>
    </row>
    <row r="334" spans="1:16" x14ac:dyDescent="0.2">
      <c r="A334" s="341"/>
      <c r="B334" s="342"/>
      <c r="C334" s="343">
        <f>C344</f>
        <v>36806</v>
      </c>
      <c r="D334" s="375">
        <f>'2000'!D332</f>
        <v>17</v>
      </c>
      <c r="E334" s="376">
        <f>'2000'!E332</f>
        <v>0</v>
      </c>
      <c r="F334" s="376">
        <f>'2000'!F332</f>
        <v>8</v>
      </c>
      <c r="G334" s="376">
        <f>'2000'!G332</f>
        <v>19</v>
      </c>
      <c r="H334" s="376">
        <f>'2000'!H332</f>
        <v>18</v>
      </c>
      <c r="I334" s="373">
        <f>SUM(D334:H334)</f>
        <v>62</v>
      </c>
      <c r="J334" s="377">
        <f>'2000'!J332</f>
        <v>98894</v>
      </c>
      <c r="K334" s="378">
        <f>'2000'!K332</f>
        <v>10723</v>
      </c>
      <c r="L334" s="378">
        <f>'2000'!L332</f>
        <v>1053305</v>
      </c>
      <c r="M334" s="379"/>
      <c r="N334" s="83"/>
      <c r="O334" s="50"/>
      <c r="P334" s="3"/>
    </row>
    <row r="335" spans="1:16" x14ac:dyDescent="0.2">
      <c r="A335" s="344" t="s">
        <v>23</v>
      </c>
      <c r="B335" s="345"/>
      <c r="C335" s="346"/>
      <c r="D335" s="75"/>
      <c r="E335" s="76"/>
      <c r="F335" s="76"/>
      <c r="G335" s="76"/>
      <c r="H335" s="76"/>
      <c r="I335" s="145"/>
      <c r="J335" s="146"/>
      <c r="K335" s="77"/>
      <c r="L335" s="256"/>
      <c r="M335" s="50"/>
      <c r="N335" s="50"/>
      <c r="O335" s="50"/>
      <c r="P335" s="3"/>
    </row>
    <row r="336" spans="1:16" x14ac:dyDescent="0.2">
      <c r="A336" s="347" t="s">
        <v>146</v>
      </c>
      <c r="B336" s="348"/>
      <c r="C336" s="349"/>
      <c r="D336" s="45">
        <v>40</v>
      </c>
      <c r="E336" s="46">
        <v>34</v>
      </c>
      <c r="F336" s="46">
        <v>8</v>
      </c>
      <c r="G336" s="46">
        <v>37</v>
      </c>
      <c r="H336" s="46">
        <v>0</v>
      </c>
      <c r="I336" s="47">
        <f>SUM(D336:H336)</f>
        <v>119</v>
      </c>
      <c r="J336" s="230">
        <v>244776</v>
      </c>
      <c r="K336" s="82">
        <v>750699</v>
      </c>
      <c r="L336" s="82">
        <v>5023054</v>
      </c>
      <c r="M336" s="50"/>
      <c r="N336" s="50">
        <f t="shared" ref="N336:O338" si="114">N307+(J336/1000)</f>
        <v>408595.21400000004</v>
      </c>
      <c r="O336" s="50">
        <f t="shared" si="114"/>
        <v>540811.34900000028</v>
      </c>
      <c r="P336" s="3"/>
    </row>
    <row r="337" spans="1:16" x14ac:dyDescent="0.2">
      <c r="A337" s="347" t="s">
        <v>147</v>
      </c>
      <c r="B337" s="348"/>
      <c r="C337" s="349"/>
      <c r="D337" s="45">
        <v>11</v>
      </c>
      <c r="E337" s="46">
        <v>10</v>
      </c>
      <c r="F337" s="46">
        <v>2</v>
      </c>
      <c r="G337" s="46">
        <v>1</v>
      </c>
      <c r="H337" s="46">
        <v>1</v>
      </c>
      <c r="I337" s="47">
        <f>SUM(D337:H337)</f>
        <v>25</v>
      </c>
      <c r="J337" s="230">
        <v>11191</v>
      </c>
      <c r="K337" s="82">
        <v>34799</v>
      </c>
      <c r="L337" s="82">
        <v>771799</v>
      </c>
      <c r="M337" s="50"/>
      <c r="N337" s="50">
        <f t="shared" si="114"/>
        <v>58113.495999999985</v>
      </c>
      <c r="O337" s="50">
        <f t="shared" si="114"/>
        <v>60773.683000000005</v>
      </c>
      <c r="P337" s="3"/>
    </row>
    <row r="338" spans="1:16" x14ac:dyDescent="0.2">
      <c r="A338" s="347" t="s">
        <v>148</v>
      </c>
      <c r="B338" s="348"/>
      <c r="C338" s="350"/>
      <c r="D338" s="45">
        <v>2</v>
      </c>
      <c r="E338" s="46">
        <v>1</v>
      </c>
      <c r="F338" s="46">
        <v>1</v>
      </c>
      <c r="G338" s="46">
        <v>0</v>
      </c>
      <c r="H338" s="46">
        <v>0</v>
      </c>
      <c r="I338" s="55">
        <f>SUM(D338:H338)</f>
        <v>4</v>
      </c>
      <c r="J338" s="231">
        <v>777</v>
      </c>
      <c r="K338" s="219">
        <v>85</v>
      </c>
      <c r="L338" s="219">
        <v>3980</v>
      </c>
      <c r="M338" s="147"/>
      <c r="N338" s="147">
        <f t="shared" si="114"/>
        <v>433.60799999999995</v>
      </c>
      <c r="O338" s="50">
        <f t="shared" si="114"/>
        <v>161.67500000000001</v>
      </c>
      <c r="P338" s="4"/>
    </row>
    <row r="339" spans="1:16" x14ac:dyDescent="0.2">
      <c r="A339" s="338"/>
      <c r="B339" s="334"/>
      <c r="C339" s="339" t="s">
        <v>25</v>
      </c>
      <c r="D339" s="365">
        <f t="shared" ref="D339:L339" si="115">SUM(D336:D338)</f>
        <v>53</v>
      </c>
      <c r="E339" s="366">
        <f t="shared" si="115"/>
        <v>45</v>
      </c>
      <c r="F339" s="366">
        <f t="shared" si="115"/>
        <v>11</v>
      </c>
      <c r="G339" s="366">
        <f t="shared" si="115"/>
        <v>38</v>
      </c>
      <c r="H339" s="366">
        <f t="shared" si="115"/>
        <v>1</v>
      </c>
      <c r="I339" s="367">
        <f t="shared" si="115"/>
        <v>148</v>
      </c>
      <c r="J339" s="368">
        <f t="shared" si="115"/>
        <v>256744</v>
      </c>
      <c r="K339" s="369">
        <f t="shared" si="115"/>
        <v>785583</v>
      </c>
      <c r="L339" s="370">
        <f t="shared" si="115"/>
        <v>5798833</v>
      </c>
      <c r="M339" s="371"/>
      <c r="N339" s="371">
        <f>SUM(N336:N338)</f>
        <v>467142.31800000003</v>
      </c>
      <c r="O339" s="380">
        <f>SUM(O336:O338)</f>
        <v>601746.70700000029</v>
      </c>
      <c r="P339" s="381"/>
    </row>
    <row r="340" spans="1:16" x14ac:dyDescent="0.2">
      <c r="A340" s="338"/>
      <c r="B340" s="334"/>
      <c r="C340" s="340">
        <f>C343</f>
        <v>37141</v>
      </c>
      <c r="D340" s="372">
        <f t="shared" ref="D340:L340" si="116">D310</f>
        <v>53</v>
      </c>
      <c r="E340" s="373">
        <f t="shared" si="116"/>
        <v>44</v>
      </c>
      <c r="F340" s="373">
        <f t="shared" si="116"/>
        <v>11</v>
      </c>
      <c r="G340" s="373">
        <f t="shared" si="116"/>
        <v>37</v>
      </c>
      <c r="H340" s="373">
        <f t="shared" si="116"/>
        <v>1</v>
      </c>
      <c r="I340" s="373">
        <f t="shared" si="116"/>
        <v>146</v>
      </c>
      <c r="J340" s="374">
        <f t="shared" si="116"/>
        <v>262499</v>
      </c>
      <c r="K340" s="370">
        <f t="shared" si="116"/>
        <v>522324</v>
      </c>
      <c r="L340" s="370">
        <f t="shared" si="116"/>
        <v>5644728</v>
      </c>
      <c r="M340" s="371"/>
      <c r="N340" s="379"/>
      <c r="O340" s="255"/>
      <c r="P340" s="3"/>
    </row>
    <row r="341" spans="1:16" x14ac:dyDescent="0.2">
      <c r="A341" s="341"/>
      <c r="B341" s="342"/>
      <c r="C341" s="343">
        <f>C344</f>
        <v>36806</v>
      </c>
      <c r="D341" s="375">
        <f>'2000'!D339</f>
        <v>53</v>
      </c>
      <c r="E341" s="376">
        <f>'2000'!E339</f>
        <v>44</v>
      </c>
      <c r="F341" s="376">
        <f>'2000'!F339</f>
        <v>11</v>
      </c>
      <c r="G341" s="376">
        <f>'2000'!G339</f>
        <v>36</v>
      </c>
      <c r="H341" s="376">
        <f>'2000'!H339</f>
        <v>2</v>
      </c>
      <c r="I341" s="373">
        <f>SUM(D341:H341)</f>
        <v>146</v>
      </c>
      <c r="J341" s="377">
        <f>'2000'!J339</f>
        <v>318646</v>
      </c>
      <c r="K341" s="378">
        <f>'2000'!K339</f>
        <v>568353</v>
      </c>
      <c r="L341" s="378">
        <f>'2000'!L339</f>
        <v>5627908</v>
      </c>
      <c r="M341" s="379"/>
      <c r="N341" s="83"/>
      <c r="O341" s="50"/>
      <c r="P341" s="3"/>
    </row>
    <row r="342" spans="1:16" x14ac:dyDescent="0.2">
      <c r="A342" s="382" t="s">
        <v>56</v>
      </c>
      <c r="B342" s="383"/>
      <c r="C342" s="339">
        <f>A320</f>
        <v>37171</v>
      </c>
      <c r="D342" s="228">
        <f t="shared" ref="D342:L342" si="117">D332+D339</f>
        <v>72</v>
      </c>
      <c r="E342" s="259">
        <f t="shared" si="117"/>
        <v>45</v>
      </c>
      <c r="F342" s="259">
        <f t="shared" si="117"/>
        <v>19</v>
      </c>
      <c r="G342" s="259">
        <f t="shared" si="117"/>
        <v>48</v>
      </c>
      <c r="H342" s="259">
        <f t="shared" si="117"/>
        <v>9</v>
      </c>
      <c r="I342" s="145">
        <f t="shared" si="117"/>
        <v>193</v>
      </c>
      <c r="J342" s="260">
        <f t="shared" si="117"/>
        <v>350928</v>
      </c>
      <c r="K342" s="256">
        <f t="shared" si="117"/>
        <v>795691</v>
      </c>
      <c r="L342" s="256">
        <f t="shared" si="117"/>
        <v>6881984</v>
      </c>
      <c r="M342" s="50"/>
      <c r="N342" s="50">
        <f>N332+N339</f>
        <v>578283.20000000007</v>
      </c>
      <c r="O342" s="147">
        <f>O332+O339</f>
        <v>611558.39800000028</v>
      </c>
      <c r="P342" s="4"/>
    </row>
    <row r="343" spans="1:16" x14ac:dyDescent="0.2">
      <c r="A343" s="384"/>
      <c r="B343" s="330"/>
      <c r="C343" s="340">
        <f>C342-30</f>
        <v>37141</v>
      </c>
      <c r="D343" s="75">
        <f t="shared" ref="D343:L343" si="118">D333+D340</f>
        <v>71</v>
      </c>
      <c r="E343" s="76">
        <f t="shared" si="118"/>
        <v>44</v>
      </c>
      <c r="F343" s="76">
        <f t="shared" si="118"/>
        <v>19</v>
      </c>
      <c r="G343" s="76">
        <f t="shared" si="118"/>
        <v>49</v>
      </c>
      <c r="H343" s="76">
        <f t="shared" si="118"/>
        <v>9</v>
      </c>
      <c r="I343" s="47">
        <f t="shared" si="118"/>
        <v>192</v>
      </c>
      <c r="J343" s="146">
        <f t="shared" si="118"/>
        <v>355396</v>
      </c>
      <c r="K343" s="77">
        <f t="shared" si="118"/>
        <v>532185</v>
      </c>
      <c r="L343" s="77">
        <f t="shared" si="118"/>
        <v>6645797</v>
      </c>
      <c r="M343" s="50"/>
      <c r="N343" s="57"/>
      <c r="O343" s="371"/>
      <c r="P343" s="391"/>
    </row>
    <row r="344" spans="1:16" x14ac:dyDescent="0.2">
      <c r="A344" s="385"/>
      <c r="B344" s="386"/>
      <c r="C344" s="343">
        <f>C342-365</f>
        <v>36806</v>
      </c>
      <c r="D344" s="263">
        <f t="shared" ref="D344:L344" si="119">D334+D341</f>
        <v>70</v>
      </c>
      <c r="E344" s="242">
        <f t="shared" si="119"/>
        <v>44</v>
      </c>
      <c r="F344" s="242">
        <f t="shared" si="119"/>
        <v>19</v>
      </c>
      <c r="G344" s="242">
        <f t="shared" si="119"/>
        <v>55</v>
      </c>
      <c r="H344" s="242">
        <f t="shared" si="119"/>
        <v>20</v>
      </c>
      <c r="I344" s="55">
        <f t="shared" si="119"/>
        <v>208</v>
      </c>
      <c r="J344" s="222">
        <f t="shared" si="119"/>
        <v>417540</v>
      </c>
      <c r="K344" s="223">
        <f t="shared" si="119"/>
        <v>579076</v>
      </c>
      <c r="L344" s="223">
        <f t="shared" si="119"/>
        <v>6681213</v>
      </c>
      <c r="M344" s="57"/>
      <c r="N344" s="371"/>
      <c r="O344" s="371"/>
      <c r="P344" s="391"/>
    </row>
    <row r="345" spans="1:16" x14ac:dyDescent="0.2">
      <c r="A345" s="387" t="s">
        <v>149</v>
      </c>
      <c r="B345" s="388"/>
      <c r="C345" s="388"/>
      <c r="D345" s="389"/>
      <c r="E345" s="389"/>
      <c r="F345" s="389"/>
      <c r="G345" s="390"/>
      <c r="H345" s="389"/>
      <c r="I345" s="389"/>
      <c r="J345" s="390"/>
      <c r="K345" s="390"/>
      <c r="L345" s="390"/>
      <c r="M345" s="390"/>
      <c r="N345" s="371">
        <f>N316</f>
        <v>5779</v>
      </c>
      <c r="O345" s="371">
        <f>O316</f>
        <v>4998</v>
      </c>
      <c r="P345" s="391"/>
    </row>
    <row r="346" spans="1:16" ht="13.5" thickBot="1" x14ac:dyDescent="0.25">
      <c r="A346" s="392" t="s">
        <v>34</v>
      </c>
      <c r="B346" s="348"/>
      <c r="C346" s="388"/>
      <c r="D346" s="393"/>
      <c r="E346" s="393"/>
      <c r="F346" s="393"/>
      <c r="G346" s="393"/>
      <c r="H346" s="393"/>
      <c r="I346" s="393"/>
      <c r="J346" s="393"/>
      <c r="K346" s="393"/>
      <c r="L346" s="334"/>
      <c r="M346" s="334"/>
      <c r="N346" s="394"/>
      <c r="O346" s="394"/>
      <c r="P346" s="395"/>
    </row>
    <row r="347" spans="1:16" ht="13.5" thickTop="1" x14ac:dyDescent="0.2">
      <c r="A347" s="396" t="s">
        <v>32</v>
      </c>
      <c r="B347" s="348"/>
      <c r="C347" s="388"/>
      <c r="D347" s="393"/>
      <c r="E347" s="393"/>
      <c r="F347" s="393"/>
      <c r="G347" s="393"/>
      <c r="H347" s="393"/>
      <c r="I347" s="393"/>
      <c r="J347" s="393"/>
      <c r="K347" s="393"/>
      <c r="L347" s="334"/>
      <c r="M347" s="334"/>
      <c r="N347" s="397" t="s">
        <v>29</v>
      </c>
      <c r="O347" s="397" t="s">
        <v>30</v>
      </c>
      <c r="P347" s="359"/>
    </row>
    <row r="348" spans="1:16" ht="15.75" thickBot="1" x14ac:dyDescent="0.25">
      <c r="A348" s="398" t="s">
        <v>33</v>
      </c>
      <c r="B348" s="399"/>
      <c r="C348" s="400"/>
      <c r="D348" s="401"/>
      <c r="E348" s="401"/>
      <c r="F348" s="401"/>
      <c r="G348" s="401"/>
      <c r="H348" s="402"/>
      <c r="I348" s="402"/>
      <c r="J348" s="403"/>
      <c r="K348" s="403"/>
      <c r="L348" s="404" t="s">
        <v>31</v>
      </c>
      <c r="M348" s="404"/>
      <c r="N348" s="405">
        <f>N342+N345</f>
        <v>584062.20000000007</v>
      </c>
      <c r="O348" s="405">
        <f>O342+O345</f>
        <v>616556.39800000028</v>
      </c>
      <c r="P348" s="406"/>
    </row>
    <row r="349" spans="1:16" ht="18.75" x14ac:dyDescent="0.3">
      <c r="A349" s="328">
        <f>A320+31</f>
        <v>37202</v>
      </c>
      <c r="B349" s="328"/>
      <c r="C349" s="328"/>
      <c r="D349" s="351" t="s">
        <v>0</v>
      </c>
      <c r="E349" s="352"/>
      <c r="F349" s="352"/>
      <c r="G349" s="352"/>
      <c r="H349" s="352"/>
      <c r="I349" s="352"/>
      <c r="J349" s="353" t="s">
        <v>1</v>
      </c>
      <c r="K349" s="352"/>
      <c r="L349" s="352"/>
      <c r="M349" s="352"/>
      <c r="N349" s="353" t="s">
        <v>2</v>
      </c>
      <c r="O349" s="352"/>
      <c r="P349" s="354"/>
    </row>
    <row r="350" spans="1:16" x14ac:dyDescent="0.2">
      <c r="A350" s="329" t="s">
        <v>3</v>
      </c>
      <c r="B350" s="330"/>
      <c r="C350" s="331"/>
      <c r="D350" s="355" t="s">
        <v>4</v>
      </c>
      <c r="E350" s="356" t="s">
        <v>5</v>
      </c>
      <c r="F350" s="356" t="s">
        <v>6</v>
      </c>
      <c r="G350" s="356" t="s">
        <v>7</v>
      </c>
      <c r="H350" s="357" t="s">
        <v>8</v>
      </c>
      <c r="I350" s="357" t="s">
        <v>12</v>
      </c>
      <c r="J350" s="358" t="s">
        <v>9</v>
      </c>
      <c r="K350" s="357" t="s">
        <v>11</v>
      </c>
      <c r="L350" s="357" t="s">
        <v>10</v>
      </c>
      <c r="M350" s="357"/>
      <c r="N350" s="358" t="s">
        <v>9</v>
      </c>
      <c r="O350" s="357" t="s">
        <v>11</v>
      </c>
      <c r="P350" s="359"/>
    </row>
    <row r="351" spans="1:16" x14ac:dyDescent="0.2">
      <c r="A351" s="332" t="s">
        <v>121</v>
      </c>
      <c r="B351" s="330"/>
      <c r="C351" s="331"/>
      <c r="D351" s="360" t="s">
        <v>13</v>
      </c>
      <c r="E351" s="361" t="s">
        <v>14</v>
      </c>
      <c r="F351" s="361" t="s">
        <v>15</v>
      </c>
      <c r="G351" s="361" t="s">
        <v>16</v>
      </c>
      <c r="H351" s="361" t="s">
        <v>17</v>
      </c>
      <c r="I351" s="361" t="s">
        <v>20</v>
      </c>
      <c r="J351" s="362" t="s">
        <v>18</v>
      </c>
      <c r="K351" s="363" t="s">
        <v>19</v>
      </c>
      <c r="L351" s="363" t="s">
        <v>18</v>
      </c>
      <c r="M351" s="363"/>
      <c r="N351" s="362" t="s">
        <v>21</v>
      </c>
      <c r="O351" s="363" t="s">
        <v>22</v>
      </c>
      <c r="P351" s="364"/>
    </row>
    <row r="352" spans="1:16" x14ac:dyDescent="0.2">
      <c r="A352" s="333" t="s">
        <v>137</v>
      </c>
      <c r="B352" s="334"/>
      <c r="C352" s="335"/>
      <c r="D352" s="45">
        <v>1</v>
      </c>
      <c r="E352" s="46">
        <v>0</v>
      </c>
      <c r="F352" s="46">
        <v>1</v>
      </c>
      <c r="G352" s="46">
        <v>0</v>
      </c>
      <c r="H352" s="46">
        <v>0</v>
      </c>
      <c r="I352" s="145">
        <f t="shared" ref="I352:I360" si="120">SUM(D352:H352)</f>
        <v>2</v>
      </c>
      <c r="J352" s="48">
        <v>1129</v>
      </c>
      <c r="K352" s="48">
        <v>104</v>
      </c>
      <c r="L352" s="48">
        <v>92332</v>
      </c>
      <c r="M352" s="49"/>
      <c r="N352" s="50">
        <f t="shared" ref="N352:N360" si="121">N323+(J352/1000)</f>
        <v>18458.550000000003</v>
      </c>
      <c r="O352" s="50">
        <f t="shared" ref="O352:O360" si="122">O323+(K352/1000)</f>
        <v>1825.7890000000002</v>
      </c>
      <c r="P352" s="2"/>
    </row>
    <row r="353" spans="1:21" x14ac:dyDescent="0.2">
      <c r="A353" s="333" t="s">
        <v>138</v>
      </c>
      <c r="B353" s="334"/>
      <c r="C353" s="336"/>
      <c r="D353" s="45">
        <v>0</v>
      </c>
      <c r="E353" s="46">
        <v>0</v>
      </c>
      <c r="F353" s="46">
        <v>0</v>
      </c>
      <c r="G353" s="46">
        <v>1</v>
      </c>
      <c r="H353" s="46">
        <v>0</v>
      </c>
      <c r="I353" s="47">
        <f t="shared" si="120"/>
        <v>1</v>
      </c>
      <c r="J353" s="48">
        <v>0</v>
      </c>
      <c r="K353" s="48">
        <v>0</v>
      </c>
      <c r="L353" s="48">
        <v>0</v>
      </c>
      <c r="M353" s="52"/>
      <c r="N353" s="50">
        <f t="shared" si="121"/>
        <v>11598</v>
      </c>
      <c r="O353" s="50">
        <f t="shared" si="122"/>
        <v>982</v>
      </c>
      <c r="P353" s="3"/>
    </row>
    <row r="354" spans="1:21" x14ac:dyDescent="0.2">
      <c r="A354" s="333" t="s">
        <v>139</v>
      </c>
      <c r="B354" s="334"/>
      <c r="C354" s="335"/>
      <c r="D354" s="45">
        <v>3</v>
      </c>
      <c r="E354" s="46">
        <v>0</v>
      </c>
      <c r="F354" s="46">
        <v>2</v>
      </c>
      <c r="G354" s="46">
        <v>2</v>
      </c>
      <c r="H354" s="46">
        <v>2</v>
      </c>
      <c r="I354" s="47">
        <f t="shared" si="120"/>
        <v>9</v>
      </c>
      <c r="J354" s="48">
        <v>16689</v>
      </c>
      <c r="K354" s="48">
        <v>1531</v>
      </c>
      <c r="L354" s="48">
        <v>279362</v>
      </c>
      <c r="M354" s="52"/>
      <c r="N354" s="50">
        <f t="shared" si="121"/>
        <v>45443.756000000008</v>
      </c>
      <c r="O354" s="50">
        <f t="shared" si="122"/>
        <v>3597.0130000000013</v>
      </c>
      <c r="P354" s="3"/>
    </row>
    <row r="355" spans="1:21" x14ac:dyDescent="0.2">
      <c r="A355" s="333" t="s">
        <v>140</v>
      </c>
      <c r="B355" s="334"/>
      <c r="C355" s="335"/>
      <c r="D355" s="45">
        <v>1</v>
      </c>
      <c r="E355" s="46">
        <v>0</v>
      </c>
      <c r="F355" s="46">
        <v>0</v>
      </c>
      <c r="G355" s="46">
        <v>0</v>
      </c>
      <c r="H355" s="46">
        <v>0</v>
      </c>
      <c r="I355" s="47">
        <f t="shared" si="120"/>
        <v>1</v>
      </c>
      <c r="J355" s="48">
        <v>0</v>
      </c>
      <c r="K355" s="48">
        <v>0</v>
      </c>
      <c r="L355" s="48">
        <v>0</v>
      </c>
      <c r="M355" s="52"/>
      <c r="N355" s="50">
        <f t="shared" si="121"/>
        <v>287.79599999999999</v>
      </c>
      <c r="O355" s="50">
        <f t="shared" si="122"/>
        <v>0</v>
      </c>
      <c r="P355" s="3"/>
    </row>
    <row r="356" spans="1:21" x14ac:dyDescent="0.2">
      <c r="A356" s="333" t="s">
        <v>141</v>
      </c>
      <c r="B356" s="334"/>
      <c r="C356" s="335"/>
      <c r="D356" s="45">
        <v>4</v>
      </c>
      <c r="E356" s="46">
        <v>0</v>
      </c>
      <c r="F356" s="46">
        <v>2</v>
      </c>
      <c r="G356" s="46">
        <v>6</v>
      </c>
      <c r="H356" s="46">
        <v>2</v>
      </c>
      <c r="I356" s="47">
        <f t="shared" si="120"/>
        <v>14</v>
      </c>
      <c r="J356" s="48">
        <v>13985</v>
      </c>
      <c r="K356" s="48">
        <v>1470</v>
      </c>
      <c r="L356" s="48">
        <v>192019</v>
      </c>
      <c r="M356" s="52"/>
      <c r="N356" s="50">
        <f t="shared" si="121"/>
        <v>12022.498</v>
      </c>
      <c r="O356" s="50">
        <f t="shared" si="122"/>
        <v>1011.2029999999997</v>
      </c>
      <c r="P356" s="3"/>
    </row>
    <row r="357" spans="1:21" x14ac:dyDescent="0.2">
      <c r="A357" s="333" t="s">
        <v>142</v>
      </c>
      <c r="B357" s="334"/>
      <c r="C357" s="335"/>
      <c r="D357" s="45">
        <v>1</v>
      </c>
      <c r="E357" s="46">
        <v>0</v>
      </c>
      <c r="F357" s="46">
        <v>1</v>
      </c>
      <c r="G357" s="46">
        <v>0</v>
      </c>
      <c r="H357" s="46">
        <v>0</v>
      </c>
      <c r="I357" s="47">
        <f t="shared" si="120"/>
        <v>2</v>
      </c>
      <c r="J357" s="48">
        <v>3030</v>
      </c>
      <c r="K357" s="48">
        <v>370</v>
      </c>
      <c r="L357" s="48">
        <v>79119</v>
      </c>
      <c r="M357" s="52"/>
      <c r="N357" s="50">
        <f t="shared" si="121"/>
        <v>5722.3780000000006</v>
      </c>
      <c r="O357" s="50">
        <f t="shared" si="122"/>
        <v>590.4899999999999</v>
      </c>
      <c r="P357" s="3"/>
    </row>
    <row r="358" spans="1:21" x14ac:dyDescent="0.2">
      <c r="A358" s="333" t="s">
        <v>143</v>
      </c>
      <c r="B358" s="334"/>
      <c r="C358" s="335"/>
      <c r="D358" s="45">
        <v>0</v>
      </c>
      <c r="E358" s="46">
        <v>0</v>
      </c>
      <c r="F358" s="46">
        <v>1</v>
      </c>
      <c r="G358" s="46">
        <v>1</v>
      </c>
      <c r="H358" s="46">
        <v>0</v>
      </c>
      <c r="I358" s="47">
        <f t="shared" si="120"/>
        <v>2</v>
      </c>
      <c r="J358" s="48">
        <v>0</v>
      </c>
      <c r="K358" s="48">
        <v>0</v>
      </c>
      <c r="L358" s="48">
        <v>0</v>
      </c>
      <c r="M358" s="52"/>
      <c r="N358" s="50">
        <f t="shared" si="121"/>
        <v>1518.1</v>
      </c>
      <c r="O358" s="50">
        <f t="shared" si="122"/>
        <v>10</v>
      </c>
      <c r="P358" s="3"/>
    </row>
    <row r="359" spans="1:21" x14ac:dyDescent="0.2">
      <c r="A359" s="333" t="s">
        <v>144</v>
      </c>
      <c r="B359" s="334"/>
      <c r="C359" s="335"/>
      <c r="D359" s="45">
        <v>5</v>
      </c>
      <c r="E359" s="46">
        <v>0</v>
      </c>
      <c r="F359" s="46">
        <v>1</v>
      </c>
      <c r="G359" s="46">
        <v>1</v>
      </c>
      <c r="H359" s="46">
        <v>4</v>
      </c>
      <c r="I359" s="47">
        <f t="shared" si="120"/>
        <v>11</v>
      </c>
      <c r="J359" s="48">
        <v>43206</v>
      </c>
      <c r="K359" s="48">
        <v>5465</v>
      </c>
      <c r="L359" s="48">
        <v>280736</v>
      </c>
      <c r="M359" s="52"/>
      <c r="N359" s="50">
        <f t="shared" si="121"/>
        <v>14960.621000000001</v>
      </c>
      <c r="O359" s="50">
        <f t="shared" si="122"/>
        <v>1804.136</v>
      </c>
      <c r="P359" s="3"/>
    </row>
    <row r="360" spans="1:21" x14ac:dyDescent="0.2">
      <c r="A360" s="333" t="s">
        <v>145</v>
      </c>
      <c r="B360" s="334"/>
      <c r="C360" s="337"/>
      <c r="D360" s="45">
        <v>3</v>
      </c>
      <c r="E360" s="46">
        <v>0</v>
      </c>
      <c r="F360" s="46">
        <v>0</v>
      </c>
      <c r="G360" s="46">
        <v>1</v>
      </c>
      <c r="H360" s="46">
        <v>0</v>
      </c>
      <c r="I360" s="55">
        <f t="shared" si="120"/>
        <v>4</v>
      </c>
      <c r="J360" s="48">
        <v>5120</v>
      </c>
      <c r="K360" s="56">
        <v>0</v>
      </c>
      <c r="L360" s="56">
        <v>296</v>
      </c>
      <c r="M360" s="57"/>
      <c r="N360" s="220">
        <f t="shared" si="121"/>
        <v>1212.3420000000001</v>
      </c>
      <c r="O360" s="50">
        <f t="shared" si="122"/>
        <v>0</v>
      </c>
      <c r="P360" s="4"/>
    </row>
    <row r="361" spans="1:21" x14ac:dyDescent="0.2">
      <c r="A361" s="338"/>
      <c r="B361" s="334"/>
      <c r="C361" s="339" t="s">
        <v>24</v>
      </c>
      <c r="D361" s="365">
        <f t="shared" ref="D361:L361" si="123">SUM(D352:D360)</f>
        <v>18</v>
      </c>
      <c r="E361" s="366">
        <f t="shared" si="123"/>
        <v>0</v>
      </c>
      <c r="F361" s="366">
        <f t="shared" si="123"/>
        <v>8</v>
      </c>
      <c r="G361" s="366">
        <f t="shared" si="123"/>
        <v>12</v>
      </c>
      <c r="H361" s="366">
        <f t="shared" si="123"/>
        <v>8</v>
      </c>
      <c r="I361" s="367">
        <f t="shared" si="123"/>
        <v>46</v>
      </c>
      <c r="J361" s="368">
        <f t="shared" si="123"/>
        <v>83159</v>
      </c>
      <c r="K361" s="369">
        <f t="shared" si="123"/>
        <v>8940</v>
      </c>
      <c r="L361" s="370">
        <f t="shared" si="123"/>
        <v>923864</v>
      </c>
      <c r="M361" s="371"/>
      <c r="N361" s="371">
        <f>SUM(N352:N360)</f>
        <v>111224.04100000001</v>
      </c>
      <c r="O361" s="380">
        <f>SUM(O352:O360)</f>
        <v>9820.6310000000012</v>
      </c>
      <c r="P361" s="381"/>
    </row>
    <row r="362" spans="1:21" x14ac:dyDescent="0.2">
      <c r="A362" s="338"/>
      <c r="B362" s="334"/>
      <c r="C362" s="340">
        <f>C372</f>
        <v>37172</v>
      </c>
      <c r="D362" s="372">
        <f t="shared" ref="D362:L362" si="124">D332</f>
        <v>19</v>
      </c>
      <c r="E362" s="373">
        <f t="shared" si="124"/>
        <v>0</v>
      </c>
      <c r="F362" s="373">
        <f t="shared" si="124"/>
        <v>8</v>
      </c>
      <c r="G362" s="373">
        <f t="shared" si="124"/>
        <v>10</v>
      </c>
      <c r="H362" s="373">
        <f t="shared" si="124"/>
        <v>8</v>
      </c>
      <c r="I362" s="373">
        <f t="shared" si="124"/>
        <v>45</v>
      </c>
      <c r="J362" s="374">
        <f t="shared" si="124"/>
        <v>94184</v>
      </c>
      <c r="K362" s="370">
        <f t="shared" si="124"/>
        <v>10108</v>
      </c>
      <c r="L362" s="370">
        <f t="shared" si="124"/>
        <v>1083151</v>
      </c>
      <c r="M362" s="371"/>
      <c r="N362" s="379"/>
      <c r="O362" s="255"/>
      <c r="P362" s="3"/>
    </row>
    <row r="363" spans="1:21" x14ac:dyDescent="0.2">
      <c r="A363" s="341"/>
      <c r="B363" s="342"/>
      <c r="C363" s="343">
        <f>C373</f>
        <v>36837</v>
      </c>
      <c r="D363" s="375">
        <f>'2000'!D361</f>
        <v>16</v>
      </c>
      <c r="E363" s="376">
        <f>'2000'!E361</f>
        <v>0</v>
      </c>
      <c r="F363" s="376">
        <f>'2000'!F361</f>
        <v>8</v>
      </c>
      <c r="G363" s="376">
        <f>'2000'!G361</f>
        <v>20</v>
      </c>
      <c r="H363" s="376">
        <f>'2000'!H361</f>
        <v>18</v>
      </c>
      <c r="I363" s="373">
        <f>SUM(D363:H363)</f>
        <v>62</v>
      </c>
      <c r="J363" s="377">
        <f>'2000'!J361</f>
        <v>88163</v>
      </c>
      <c r="K363" s="378">
        <f>'2000'!K361</f>
        <v>9634</v>
      </c>
      <c r="L363" s="378">
        <f>'2000'!L361</f>
        <v>841690</v>
      </c>
      <c r="M363" s="379"/>
      <c r="N363" s="83"/>
      <c r="O363" s="50"/>
      <c r="P363" s="3"/>
    </row>
    <row r="364" spans="1:21" x14ac:dyDescent="0.2">
      <c r="A364" s="344" t="s">
        <v>23</v>
      </c>
      <c r="B364" s="345"/>
      <c r="C364" s="346"/>
      <c r="D364" s="75"/>
      <c r="E364" s="76"/>
      <c r="F364" s="76"/>
      <c r="G364" s="76"/>
      <c r="H364" s="76"/>
      <c r="I364" s="145"/>
      <c r="J364" s="146"/>
      <c r="K364" s="77"/>
      <c r="L364" s="256"/>
      <c r="M364" s="50"/>
      <c r="N364" s="50"/>
      <c r="O364" s="50"/>
      <c r="P364" s="3"/>
    </row>
    <row r="365" spans="1:21" x14ac:dyDescent="0.2">
      <c r="A365" s="347" t="s">
        <v>146</v>
      </c>
      <c r="B365" s="348"/>
      <c r="C365" s="349"/>
      <c r="D365" s="45">
        <v>40</v>
      </c>
      <c r="E365" s="46">
        <v>34</v>
      </c>
      <c r="F365" s="46">
        <v>8</v>
      </c>
      <c r="G365" s="46">
        <v>36</v>
      </c>
      <c r="H365" s="46">
        <v>0</v>
      </c>
      <c r="I365" s="47">
        <f>SUM(D365:H365)</f>
        <v>118</v>
      </c>
      <c r="J365" s="230">
        <v>245723</v>
      </c>
      <c r="K365" s="82">
        <v>399672</v>
      </c>
      <c r="L365" s="82">
        <v>4848090</v>
      </c>
      <c r="M365" s="50"/>
      <c r="N365" s="50">
        <f t="shared" ref="N365:O367" si="125">N336+(J365/1000)</f>
        <v>408840.93700000003</v>
      </c>
      <c r="O365" s="50">
        <f t="shared" si="125"/>
        <v>541211.0210000003</v>
      </c>
      <c r="P365" s="3"/>
    </row>
    <row r="366" spans="1:21" x14ac:dyDescent="0.2">
      <c r="A366" s="347" t="s">
        <v>147</v>
      </c>
      <c r="B366" s="348"/>
      <c r="C366" s="349"/>
      <c r="D366" s="45">
        <v>12</v>
      </c>
      <c r="E366" s="46">
        <v>10</v>
      </c>
      <c r="F366" s="46">
        <v>2</v>
      </c>
      <c r="G366" s="46">
        <v>0</v>
      </c>
      <c r="H366" s="46">
        <v>1</v>
      </c>
      <c r="I366" s="47">
        <f>SUM(D366:H366)</f>
        <v>25</v>
      </c>
      <c r="J366" s="230">
        <v>7798</v>
      </c>
      <c r="K366" s="82">
        <v>25318</v>
      </c>
      <c r="L366" s="82">
        <v>522025</v>
      </c>
      <c r="M366" s="50"/>
      <c r="N366" s="50">
        <f t="shared" si="125"/>
        <v>58121.293999999987</v>
      </c>
      <c r="O366" s="50">
        <f t="shared" si="125"/>
        <v>60799.001000000004</v>
      </c>
      <c r="P366" s="3"/>
      <c r="S366" s="327"/>
      <c r="T366" s="327"/>
      <c r="U366" s="327"/>
    </row>
    <row r="367" spans="1:21" x14ac:dyDescent="0.2">
      <c r="A367" s="347" t="s">
        <v>148</v>
      </c>
      <c r="B367" s="348"/>
      <c r="C367" s="350"/>
      <c r="D367" s="45">
        <v>2</v>
      </c>
      <c r="E367" s="46">
        <v>0</v>
      </c>
      <c r="F367" s="46">
        <v>1</v>
      </c>
      <c r="G367" s="46">
        <v>0</v>
      </c>
      <c r="H367" s="46">
        <v>0</v>
      </c>
      <c r="I367" s="55">
        <f>SUM(D367:H367)</f>
        <v>3</v>
      </c>
      <c r="J367" s="231">
        <v>744</v>
      </c>
      <c r="K367" s="219">
        <v>98</v>
      </c>
      <c r="L367" s="219">
        <v>4052</v>
      </c>
      <c r="M367" s="147"/>
      <c r="N367" s="147">
        <f t="shared" si="125"/>
        <v>434.35199999999998</v>
      </c>
      <c r="O367" s="50">
        <f t="shared" si="125"/>
        <v>161.77300000000002</v>
      </c>
      <c r="P367" s="4"/>
      <c r="S367" s="327"/>
      <c r="T367" s="327"/>
      <c r="U367" s="327"/>
    </row>
    <row r="368" spans="1:21" x14ac:dyDescent="0.2">
      <c r="A368" s="338"/>
      <c r="B368" s="334"/>
      <c r="C368" s="339" t="s">
        <v>25</v>
      </c>
      <c r="D368" s="365">
        <f t="shared" ref="D368:L368" si="126">SUM(D365:D367)</f>
        <v>54</v>
      </c>
      <c r="E368" s="366">
        <f t="shared" si="126"/>
        <v>44</v>
      </c>
      <c r="F368" s="366">
        <f t="shared" si="126"/>
        <v>11</v>
      </c>
      <c r="G368" s="366">
        <f t="shared" si="126"/>
        <v>36</v>
      </c>
      <c r="H368" s="366">
        <f t="shared" si="126"/>
        <v>1</v>
      </c>
      <c r="I368" s="367">
        <f t="shared" si="126"/>
        <v>146</v>
      </c>
      <c r="J368" s="368">
        <f t="shared" si="126"/>
        <v>254265</v>
      </c>
      <c r="K368" s="369">
        <f t="shared" si="126"/>
        <v>425088</v>
      </c>
      <c r="L368" s="370">
        <f t="shared" si="126"/>
        <v>5374167</v>
      </c>
      <c r="M368" s="371"/>
      <c r="N368" s="371">
        <f>SUM(N365:N367)</f>
        <v>467396.58300000004</v>
      </c>
      <c r="O368" s="380">
        <f>SUM(O365:O367)</f>
        <v>602171.79500000039</v>
      </c>
      <c r="P368" s="381"/>
    </row>
    <row r="369" spans="1:16" x14ac:dyDescent="0.2">
      <c r="A369" s="338"/>
      <c r="B369" s="334"/>
      <c r="C369" s="340">
        <f>C372</f>
        <v>37172</v>
      </c>
      <c r="D369" s="372">
        <f t="shared" ref="D369:L369" si="127">D339</f>
        <v>53</v>
      </c>
      <c r="E369" s="373">
        <f t="shared" si="127"/>
        <v>45</v>
      </c>
      <c r="F369" s="373">
        <f t="shared" si="127"/>
        <v>11</v>
      </c>
      <c r="G369" s="373">
        <f t="shared" si="127"/>
        <v>38</v>
      </c>
      <c r="H369" s="373">
        <f t="shared" si="127"/>
        <v>1</v>
      </c>
      <c r="I369" s="373">
        <f t="shared" si="127"/>
        <v>148</v>
      </c>
      <c r="J369" s="374">
        <f t="shared" si="127"/>
        <v>256744</v>
      </c>
      <c r="K369" s="370">
        <f t="shared" si="127"/>
        <v>785583</v>
      </c>
      <c r="L369" s="370">
        <f t="shared" si="127"/>
        <v>5798833</v>
      </c>
      <c r="M369" s="371"/>
      <c r="N369" s="379"/>
      <c r="O369" s="255"/>
      <c r="P369" s="3"/>
    </row>
    <row r="370" spans="1:16" x14ac:dyDescent="0.2">
      <c r="A370" s="341"/>
      <c r="B370" s="342"/>
      <c r="C370" s="343">
        <f>C373</f>
        <v>36837</v>
      </c>
      <c r="D370" s="375">
        <f>'2000'!D368</f>
        <v>54</v>
      </c>
      <c r="E370" s="376">
        <f>'2000'!E368</f>
        <v>44</v>
      </c>
      <c r="F370" s="376">
        <f>'2000'!F368</f>
        <v>11</v>
      </c>
      <c r="G370" s="376">
        <f>'2000'!G368</f>
        <v>36</v>
      </c>
      <c r="H370" s="376">
        <f>'2000'!H368</f>
        <v>1</v>
      </c>
      <c r="I370" s="373">
        <f>SUM(D370:H370)</f>
        <v>146</v>
      </c>
      <c r="J370" s="377">
        <f>'2000'!J368</f>
        <v>297489</v>
      </c>
      <c r="K370" s="378">
        <f>'2000'!K368</f>
        <v>499075</v>
      </c>
      <c r="L370" s="378">
        <f>'2000'!L368</f>
        <v>5173093</v>
      </c>
      <c r="M370" s="379"/>
      <c r="N370" s="83"/>
      <c r="O370" s="50"/>
      <c r="P370" s="3"/>
    </row>
    <row r="371" spans="1:16" x14ac:dyDescent="0.2">
      <c r="A371" s="382" t="s">
        <v>56</v>
      </c>
      <c r="B371" s="383"/>
      <c r="C371" s="339">
        <f>A349</f>
        <v>37202</v>
      </c>
      <c r="D371" s="228">
        <f t="shared" ref="D371:L371" si="128">D361+D368</f>
        <v>72</v>
      </c>
      <c r="E371" s="259">
        <f t="shared" si="128"/>
        <v>44</v>
      </c>
      <c r="F371" s="259">
        <f t="shared" si="128"/>
        <v>19</v>
      </c>
      <c r="G371" s="259">
        <f t="shared" si="128"/>
        <v>48</v>
      </c>
      <c r="H371" s="259">
        <f t="shared" si="128"/>
        <v>9</v>
      </c>
      <c r="I371" s="145">
        <f t="shared" si="128"/>
        <v>192</v>
      </c>
      <c r="J371" s="260">
        <f t="shared" si="128"/>
        <v>337424</v>
      </c>
      <c r="K371" s="256">
        <f t="shared" si="128"/>
        <v>434028</v>
      </c>
      <c r="L371" s="256">
        <f t="shared" si="128"/>
        <v>6298031</v>
      </c>
      <c r="M371" s="50"/>
      <c r="N371" s="50">
        <f>N361+N368</f>
        <v>578620.62400000007</v>
      </c>
      <c r="O371" s="147">
        <f>O361+O368</f>
        <v>611992.42600000044</v>
      </c>
      <c r="P371" s="4"/>
    </row>
    <row r="372" spans="1:16" x14ac:dyDescent="0.2">
      <c r="A372" s="384"/>
      <c r="B372" s="330"/>
      <c r="C372" s="340">
        <f>C371-30</f>
        <v>37172</v>
      </c>
      <c r="D372" s="75">
        <f t="shared" ref="D372:L372" si="129">D362+D369</f>
        <v>72</v>
      </c>
      <c r="E372" s="76">
        <f t="shared" si="129"/>
        <v>45</v>
      </c>
      <c r="F372" s="76">
        <f t="shared" si="129"/>
        <v>19</v>
      </c>
      <c r="G372" s="76">
        <f t="shared" si="129"/>
        <v>48</v>
      </c>
      <c r="H372" s="76">
        <f t="shared" si="129"/>
        <v>9</v>
      </c>
      <c r="I372" s="47">
        <f t="shared" si="129"/>
        <v>193</v>
      </c>
      <c r="J372" s="146">
        <f t="shared" si="129"/>
        <v>350928</v>
      </c>
      <c r="K372" s="77">
        <f t="shared" si="129"/>
        <v>795691</v>
      </c>
      <c r="L372" s="77">
        <f t="shared" si="129"/>
        <v>6881984</v>
      </c>
      <c r="M372" s="50"/>
      <c r="N372" s="57"/>
      <c r="O372" s="371"/>
      <c r="P372" s="391"/>
    </row>
    <row r="373" spans="1:16" x14ac:dyDescent="0.2">
      <c r="A373" s="385"/>
      <c r="B373" s="386"/>
      <c r="C373" s="343">
        <f>C371-365</f>
        <v>36837</v>
      </c>
      <c r="D373" s="263">
        <f t="shared" ref="D373:L373" si="130">D363+D370</f>
        <v>70</v>
      </c>
      <c r="E373" s="242">
        <f t="shared" si="130"/>
        <v>44</v>
      </c>
      <c r="F373" s="242">
        <f t="shared" si="130"/>
        <v>19</v>
      </c>
      <c r="G373" s="242">
        <f t="shared" si="130"/>
        <v>56</v>
      </c>
      <c r="H373" s="242">
        <f t="shared" si="130"/>
        <v>19</v>
      </c>
      <c r="I373" s="55">
        <f t="shared" si="130"/>
        <v>208</v>
      </c>
      <c r="J373" s="222">
        <f t="shared" si="130"/>
        <v>385652</v>
      </c>
      <c r="K373" s="223">
        <f t="shared" si="130"/>
        <v>508709</v>
      </c>
      <c r="L373" s="223">
        <f t="shared" si="130"/>
        <v>6014783</v>
      </c>
      <c r="M373" s="57"/>
      <c r="N373" s="371"/>
      <c r="O373" s="371"/>
      <c r="P373" s="391"/>
    </row>
    <row r="374" spans="1:16" x14ac:dyDescent="0.2">
      <c r="A374" s="387" t="s">
        <v>149</v>
      </c>
      <c r="B374" s="388"/>
      <c r="C374" s="388"/>
      <c r="D374" s="389"/>
      <c r="E374" s="389"/>
      <c r="F374" s="389"/>
      <c r="G374" s="390"/>
      <c r="H374" s="389"/>
      <c r="I374" s="389"/>
      <c r="J374" s="390"/>
      <c r="K374" s="390"/>
      <c r="L374" s="390"/>
      <c r="M374" s="390"/>
      <c r="N374" s="371">
        <f>N345</f>
        <v>5779</v>
      </c>
      <c r="O374" s="371">
        <f>O345</f>
        <v>4998</v>
      </c>
      <c r="P374" s="391"/>
    </row>
    <row r="375" spans="1:16" ht="13.5" thickBot="1" x14ac:dyDescent="0.25">
      <c r="A375" s="392" t="s">
        <v>34</v>
      </c>
      <c r="B375" s="348"/>
      <c r="C375" s="388"/>
      <c r="D375" s="393"/>
      <c r="E375" s="393"/>
      <c r="F375" s="393"/>
      <c r="G375" s="393"/>
      <c r="H375" s="393"/>
      <c r="I375" s="393"/>
      <c r="J375" s="393"/>
      <c r="K375" s="393"/>
      <c r="L375" s="334"/>
      <c r="M375" s="334"/>
      <c r="N375" s="394"/>
      <c r="O375" s="394"/>
      <c r="P375" s="395"/>
    </row>
    <row r="376" spans="1:16" ht="13.5" thickTop="1" x14ac:dyDescent="0.2">
      <c r="A376" s="396" t="s">
        <v>32</v>
      </c>
      <c r="B376" s="348"/>
      <c r="C376" s="388"/>
      <c r="D376" s="393"/>
      <c r="E376" s="393"/>
      <c r="F376" s="393"/>
      <c r="G376" s="393"/>
      <c r="H376" s="393"/>
      <c r="I376" s="393"/>
      <c r="J376" s="393"/>
      <c r="K376" s="393"/>
      <c r="L376" s="334"/>
      <c r="M376" s="334"/>
      <c r="N376" s="397" t="s">
        <v>29</v>
      </c>
      <c r="O376" s="397" t="s">
        <v>30</v>
      </c>
      <c r="P376" s="359"/>
    </row>
    <row r="377" spans="1:16" ht="15.75" thickBot="1" x14ac:dyDescent="0.25">
      <c r="A377" s="398" t="s">
        <v>33</v>
      </c>
      <c r="B377" s="399"/>
      <c r="C377" s="400"/>
      <c r="D377" s="401"/>
      <c r="E377" s="401"/>
      <c r="F377" s="401"/>
      <c r="G377" s="401"/>
      <c r="H377" s="402"/>
      <c r="I377" s="402"/>
      <c r="J377" s="403"/>
      <c r="K377" s="403"/>
      <c r="L377" s="404" t="s">
        <v>31</v>
      </c>
      <c r="M377" s="404"/>
      <c r="N377" s="405">
        <f>N371+N374</f>
        <v>584399.62400000007</v>
      </c>
      <c r="O377" s="405">
        <f>O371+O374</f>
        <v>616990.42600000044</v>
      </c>
      <c r="P377" s="406"/>
    </row>
    <row r="378" spans="1:16" ht="18.75" x14ac:dyDescent="0.3">
      <c r="A378" s="328">
        <f>A349+31</f>
        <v>37233</v>
      </c>
      <c r="B378" s="328"/>
      <c r="C378" s="328"/>
      <c r="D378" s="351" t="s">
        <v>0</v>
      </c>
      <c r="E378" s="352"/>
      <c r="F378" s="352"/>
      <c r="G378" s="352"/>
      <c r="H378" s="352"/>
      <c r="I378" s="352"/>
      <c r="J378" s="353" t="s">
        <v>1</v>
      </c>
      <c r="K378" s="352"/>
      <c r="L378" s="352"/>
      <c r="M378" s="352"/>
      <c r="N378" s="353" t="s">
        <v>2</v>
      </c>
      <c r="O378" s="352"/>
      <c r="P378" s="354"/>
    </row>
    <row r="379" spans="1:16" x14ac:dyDescent="0.2">
      <c r="A379" s="329" t="s">
        <v>3</v>
      </c>
      <c r="B379" s="330"/>
      <c r="C379" s="331"/>
      <c r="D379" s="355" t="s">
        <v>4</v>
      </c>
      <c r="E379" s="356" t="s">
        <v>5</v>
      </c>
      <c r="F379" s="356" t="s">
        <v>6</v>
      </c>
      <c r="G379" s="356" t="s">
        <v>7</v>
      </c>
      <c r="H379" s="357" t="s">
        <v>8</v>
      </c>
      <c r="I379" s="357" t="s">
        <v>12</v>
      </c>
      <c r="J379" s="358" t="s">
        <v>9</v>
      </c>
      <c r="K379" s="357" t="s">
        <v>11</v>
      </c>
      <c r="L379" s="357" t="s">
        <v>10</v>
      </c>
      <c r="M379" s="357"/>
      <c r="N379" s="358" t="s">
        <v>9</v>
      </c>
      <c r="O379" s="357" t="s">
        <v>11</v>
      </c>
      <c r="P379" s="359"/>
    </row>
    <row r="380" spans="1:16" x14ac:dyDescent="0.2">
      <c r="A380" s="332" t="s">
        <v>121</v>
      </c>
      <c r="B380" s="330"/>
      <c r="C380" s="331"/>
      <c r="D380" s="360" t="s">
        <v>13</v>
      </c>
      <c r="E380" s="361" t="s">
        <v>14</v>
      </c>
      <c r="F380" s="361" t="s">
        <v>15</v>
      </c>
      <c r="G380" s="361" t="s">
        <v>16</v>
      </c>
      <c r="H380" s="361" t="s">
        <v>17</v>
      </c>
      <c r="I380" s="361" t="s">
        <v>20</v>
      </c>
      <c r="J380" s="362" t="s">
        <v>18</v>
      </c>
      <c r="K380" s="363" t="s">
        <v>19</v>
      </c>
      <c r="L380" s="363" t="s">
        <v>18</v>
      </c>
      <c r="M380" s="363"/>
      <c r="N380" s="362" t="s">
        <v>21</v>
      </c>
      <c r="O380" s="363" t="s">
        <v>22</v>
      </c>
      <c r="P380" s="364"/>
    </row>
    <row r="381" spans="1:16" x14ac:dyDescent="0.2">
      <c r="A381" s="333" t="s">
        <v>137</v>
      </c>
      <c r="B381" s="334"/>
      <c r="C381" s="335"/>
      <c r="D381" s="45">
        <v>1</v>
      </c>
      <c r="E381" s="46">
        <v>0</v>
      </c>
      <c r="F381" s="46">
        <v>1</v>
      </c>
      <c r="G381" s="46">
        <v>0</v>
      </c>
      <c r="H381" s="46">
        <v>0</v>
      </c>
      <c r="I381" s="145">
        <f t="shared" ref="I381:I389" si="131">SUM(D381:H381)</f>
        <v>2</v>
      </c>
      <c r="J381" s="48">
        <v>1161</v>
      </c>
      <c r="K381" s="48">
        <v>107</v>
      </c>
      <c r="L381" s="48">
        <v>87416</v>
      </c>
      <c r="M381" s="49"/>
      <c r="N381" s="50">
        <f t="shared" ref="N381:N389" si="132">N352+(J381/1000)</f>
        <v>18459.711000000003</v>
      </c>
      <c r="O381" s="50">
        <f t="shared" ref="O381:O389" si="133">O352+(K381/1000)</f>
        <v>1825.8960000000002</v>
      </c>
      <c r="P381" s="2"/>
    </row>
    <row r="382" spans="1:16" x14ac:dyDescent="0.2">
      <c r="A382" s="333" t="s">
        <v>138</v>
      </c>
      <c r="B382" s="334"/>
      <c r="C382" s="336"/>
      <c r="D382" s="45">
        <v>0</v>
      </c>
      <c r="E382" s="46">
        <v>0</v>
      </c>
      <c r="F382" s="46">
        <v>0</v>
      </c>
      <c r="G382" s="46">
        <v>1</v>
      </c>
      <c r="H382" s="46">
        <v>0</v>
      </c>
      <c r="I382" s="47">
        <f t="shared" si="131"/>
        <v>1</v>
      </c>
      <c r="J382" s="48">
        <v>0</v>
      </c>
      <c r="K382" s="48">
        <v>0</v>
      </c>
      <c r="L382" s="48">
        <v>0</v>
      </c>
      <c r="M382" s="52"/>
      <c r="N382" s="50">
        <f t="shared" si="132"/>
        <v>11598</v>
      </c>
      <c r="O382" s="50">
        <f t="shared" si="133"/>
        <v>982</v>
      </c>
      <c r="P382" s="3"/>
    </row>
    <row r="383" spans="1:16" x14ac:dyDescent="0.2">
      <c r="A383" s="333" t="s">
        <v>139</v>
      </c>
      <c r="B383" s="334"/>
      <c r="C383" s="335"/>
      <c r="D383" s="45">
        <v>3</v>
      </c>
      <c r="E383" s="46">
        <v>0</v>
      </c>
      <c r="F383" s="46">
        <v>2</v>
      </c>
      <c r="G383" s="46">
        <v>2</v>
      </c>
      <c r="H383" s="46">
        <v>2</v>
      </c>
      <c r="I383" s="47">
        <f t="shared" si="131"/>
        <v>9</v>
      </c>
      <c r="J383" s="48">
        <v>12539</v>
      </c>
      <c r="K383" s="48">
        <v>1159</v>
      </c>
      <c r="L383" s="48">
        <v>278981</v>
      </c>
      <c r="M383" s="52"/>
      <c r="N383" s="50">
        <f t="shared" si="132"/>
        <v>45456.295000000006</v>
      </c>
      <c r="O383" s="50">
        <f t="shared" si="133"/>
        <v>3598.1720000000014</v>
      </c>
      <c r="P383" s="3"/>
    </row>
    <row r="384" spans="1:16" x14ac:dyDescent="0.2">
      <c r="A384" s="333" t="s">
        <v>140</v>
      </c>
      <c r="B384" s="334"/>
      <c r="C384" s="335"/>
      <c r="D384" s="45">
        <v>0</v>
      </c>
      <c r="E384" s="46">
        <v>0</v>
      </c>
      <c r="F384" s="46">
        <v>0</v>
      </c>
      <c r="G384" s="46">
        <v>1</v>
      </c>
      <c r="H384" s="46">
        <v>0</v>
      </c>
      <c r="I384" s="47">
        <f t="shared" si="131"/>
        <v>1</v>
      </c>
      <c r="J384" s="48">
        <v>0</v>
      </c>
      <c r="K384" s="48">
        <v>0</v>
      </c>
      <c r="L384" s="48">
        <v>0</v>
      </c>
      <c r="M384" s="52"/>
      <c r="N384" s="50">
        <f t="shared" si="132"/>
        <v>287.79599999999999</v>
      </c>
      <c r="O384" s="50">
        <f t="shared" si="133"/>
        <v>0</v>
      </c>
      <c r="P384" s="3"/>
    </row>
    <row r="385" spans="1:16" x14ac:dyDescent="0.2">
      <c r="A385" s="333" t="s">
        <v>141</v>
      </c>
      <c r="B385" s="334"/>
      <c r="C385" s="335"/>
      <c r="D385" s="45">
        <v>4</v>
      </c>
      <c r="E385" s="46">
        <v>0</v>
      </c>
      <c r="F385" s="46">
        <v>2</v>
      </c>
      <c r="G385" s="46">
        <v>6</v>
      </c>
      <c r="H385" s="46">
        <v>2</v>
      </c>
      <c r="I385" s="47">
        <f t="shared" si="131"/>
        <v>14</v>
      </c>
      <c r="J385" s="48">
        <v>12784</v>
      </c>
      <c r="K385" s="48">
        <v>1400</v>
      </c>
      <c r="L385" s="48">
        <v>185769</v>
      </c>
      <c r="M385" s="52"/>
      <c r="N385" s="50">
        <f t="shared" si="132"/>
        <v>12035.281999999999</v>
      </c>
      <c r="O385" s="50">
        <f t="shared" si="133"/>
        <v>1012.6029999999997</v>
      </c>
      <c r="P385" s="3"/>
    </row>
    <row r="386" spans="1:16" x14ac:dyDescent="0.2">
      <c r="A386" s="333" t="s">
        <v>142</v>
      </c>
      <c r="B386" s="334"/>
      <c r="C386" s="335"/>
      <c r="D386" s="45">
        <v>1</v>
      </c>
      <c r="E386" s="46">
        <v>0</v>
      </c>
      <c r="F386" s="46">
        <v>1</v>
      </c>
      <c r="G386" s="46">
        <v>0</v>
      </c>
      <c r="H386" s="46">
        <v>0</v>
      </c>
      <c r="I386" s="47">
        <f t="shared" si="131"/>
        <v>2</v>
      </c>
      <c r="J386" s="48">
        <v>3327</v>
      </c>
      <c r="K386" s="48">
        <v>406</v>
      </c>
      <c r="L386" s="48">
        <v>81873</v>
      </c>
      <c r="M386" s="52"/>
      <c r="N386" s="50">
        <f t="shared" si="132"/>
        <v>5725.7050000000008</v>
      </c>
      <c r="O386" s="50">
        <f t="shared" si="133"/>
        <v>590.89599999999984</v>
      </c>
      <c r="P386" s="3"/>
    </row>
    <row r="387" spans="1:16" x14ac:dyDescent="0.2">
      <c r="A387" s="333" t="s">
        <v>143</v>
      </c>
      <c r="B387" s="334"/>
      <c r="C387" s="335"/>
      <c r="D387" s="45">
        <v>0</v>
      </c>
      <c r="E387" s="46">
        <v>0</v>
      </c>
      <c r="F387" s="46">
        <v>1</v>
      </c>
      <c r="G387" s="46">
        <v>1</v>
      </c>
      <c r="H387" s="46">
        <v>0</v>
      </c>
      <c r="I387" s="47">
        <f t="shared" si="131"/>
        <v>2</v>
      </c>
      <c r="J387" s="48">
        <v>0</v>
      </c>
      <c r="K387" s="48">
        <v>0</v>
      </c>
      <c r="L387" s="48">
        <v>0</v>
      </c>
      <c r="M387" s="52"/>
      <c r="N387" s="50">
        <f t="shared" si="132"/>
        <v>1518.1</v>
      </c>
      <c r="O387" s="50">
        <f t="shared" si="133"/>
        <v>10</v>
      </c>
      <c r="P387" s="3"/>
    </row>
    <row r="388" spans="1:16" x14ac:dyDescent="0.2">
      <c r="A388" s="333" t="s">
        <v>144</v>
      </c>
      <c r="B388" s="334"/>
      <c r="C388" s="335"/>
      <c r="D388" s="45">
        <v>5</v>
      </c>
      <c r="E388" s="46">
        <v>0</v>
      </c>
      <c r="F388" s="46">
        <v>1</v>
      </c>
      <c r="G388" s="46">
        <v>1</v>
      </c>
      <c r="H388" s="46">
        <v>4</v>
      </c>
      <c r="I388" s="47">
        <f t="shared" si="131"/>
        <v>11</v>
      </c>
      <c r="J388" s="48">
        <v>57918</v>
      </c>
      <c r="K388" s="48">
        <v>7376</v>
      </c>
      <c r="L388" s="48">
        <v>380945</v>
      </c>
      <c r="M388" s="52"/>
      <c r="N388" s="50">
        <f t="shared" si="132"/>
        <v>15018.539000000001</v>
      </c>
      <c r="O388" s="50">
        <f t="shared" si="133"/>
        <v>1811.5119999999999</v>
      </c>
      <c r="P388" s="3"/>
    </row>
    <row r="389" spans="1:16" x14ac:dyDescent="0.2">
      <c r="A389" s="333" t="s">
        <v>145</v>
      </c>
      <c r="B389" s="334"/>
      <c r="C389" s="337"/>
      <c r="D389" s="45">
        <v>3</v>
      </c>
      <c r="E389" s="46">
        <v>0</v>
      </c>
      <c r="F389" s="46">
        <v>0</v>
      </c>
      <c r="G389" s="46">
        <v>1</v>
      </c>
      <c r="H389" s="46">
        <v>0</v>
      </c>
      <c r="I389" s="55">
        <f t="shared" si="131"/>
        <v>4</v>
      </c>
      <c r="J389" s="48">
        <v>4718</v>
      </c>
      <c r="K389" s="56">
        <v>0</v>
      </c>
      <c r="L389" s="56">
        <v>8396</v>
      </c>
      <c r="M389" s="57"/>
      <c r="N389" s="220">
        <f t="shared" si="132"/>
        <v>1217.0600000000002</v>
      </c>
      <c r="O389" s="50">
        <f t="shared" si="133"/>
        <v>0</v>
      </c>
      <c r="P389" s="4"/>
    </row>
    <row r="390" spans="1:16" x14ac:dyDescent="0.2">
      <c r="A390" s="338"/>
      <c r="B390" s="334"/>
      <c r="C390" s="339" t="s">
        <v>24</v>
      </c>
      <c r="D390" s="365">
        <f t="shared" ref="D390:L390" si="134">SUM(D381:D389)</f>
        <v>17</v>
      </c>
      <c r="E390" s="366">
        <f t="shared" si="134"/>
        <v>0</v>
      </c>
      <c r="F390" s="366">
        <f t="shared" si="134"/>
        <v>8</v>
      </c>
      <c r="G390" s="366">
        <f t="shared" si="134"/>
        <v>13</v>
      </c>
      <c r="H390" s="366">
        <f t="shared" si="134"/>
        <v>8</v>
      </c>
      <c r="I390" s="367">
        <f t="shared" si="134"/>
        <v>46</v>
      </c>
      <c r="J390" s="368">
        <f t="shared" si="134"/>
        <v>92447</v>
      </c>
      <c r="K390" s="369">
        <f t="shared" si="134"/>
        <v>10448</v>
      </c>
      <c r="L390" s="370">
        <f t="shared" si="134"/>
        <v>1023380</v>
      </c>
      <c r="M390" s="371"/>
      <c r="N390" s="371">
        <f>SUM(N381:N389)</f>
        <v>111316.48800000001</v>
      </c>
      <c r="O390" s="380">
        <f>SUM(O381:O389)</f>
        <v>9831.0790000000015</v>
      </c>
      <c r="P390" s="381"/>
    </row>
    <row r="391" spans="1:16" x14ac:dyDescent="0.2">
      <c r="A391" s="338"/>
      <c r="B391" s="334"/>
      <c r="C391" s="340">
        <f>C401</f>
        <v>37203</v>
      </c>
      <c r="D391" s="372">
        <f t="shared" ref="D391:L391" si="135">D361</f>
        <v>18</v>
      </c>
      <c r="E391" s="373">
        <f t="shared" si="135"/>
        <v>0</v>
      </c>
      <c r="F391" s="373">
        <f t="shared" si="135"/>
        <v>8</v>
      </c>
      <c r="G391" s="373">
        <f t="shared" si="135"/>
        <v>12</v>
      </c>
      <c r="H391" s="373">
        <f t="shared" si="135"/>
        <v>8</v>
      </c>
      <c r="I391" s="373">
        <f t="shared" si="135"/>
        <v>46</v>
      </c>
      <c r="J391" s="374">
        <f t="shared" si="135"/>
        <v>83159</v>
      </c>
      <c r="K391" s="370">
        <f t="shared" si="135"/>
        <v>8940</v>
      </c>
      <c r="L391" s="370">
        <f t="shared" si="135"/>
        <v>923864</v>
      </c>
      <c r="M391" s="371"/>
      <c r="N391" s="379"/>
      <c r="O391" s="255"/>
      <c r="P391" s="3"/>
    </row>
    <row r="392" spans="1:16" x14ac:dyDescent="0.2">
      <c r="A392" s="341"/>
      <c r="B392" s="342"/>
      <c r="C392" s="343">
        <f>C402</f>
        <v>36868</v>
      </c>
      <c r="D392" s="375">
        <f>'2000'!D390</f>
        <v>16</v>
      </c>
      <c r="E392" s="376">
        <f>'2000'!E390</f>
        <v>0</v>
      </c>
      <c r="F392" s="376">
        <f>'2000'!F390</f>
        <v>8</v>
      </c>
      <c r="G392" s="376">
        <f>'2000'!G390</f>
        <v>16</v>
      </c>
      <c r="H392" s="376">
        <f>'2000'!H390</f>
        <v>17</v>
      </c>
      <c r="I392" s="373">
        <f>SUM(D392:H392)</f>
        <v>57</v>
      </c>
      <c r="J392" s="377">
        <f>'2000'!J390</f>
        <v>97932</v>
      </c>
      <c r="K392" s="378">
        <f>'2000'!K390</f>
        <v>11018</v>
      </c>
      <c r="L392" s="378">
        <f>'2000'!L390</f>
        <v>933780</v>
      </c>
      <c r="M392" s="379"/>
      <c r="N392" s="83"/>
      <c r="O392" s="50"/>
      <c r="P392" s="3"/>
    </row>
    <row r="393" spans="1:16" x14ac:dyDescent="0.2">
      <c r="A393" s="344" t="s">
        <v>23</v>
      </c>
      <c r="B393" s="345"/>
      <c r="C393" s="346"/>
      <c r="D393" s="75"/>
      <c r="E393" s="76"/>
      <c r="F393" s="76"/>
      <c r="G393" s="76"/>
      <c r="H393" s="76"/>
      <c r="I393" s="145"/>
      <c r="J393" s="146"/>
      <c r="K393" s="77"/>
      <c r="L393" s="256"/>
      <c r="M393" s="50"/>
      <c r="N393" s="50"/>
      <c r="O393" s="50"/>
      <c r="P393" s="3"/>
    </row>
    <row r="394" spans="1:16" x14ac:dyDescent="0.2">
      <c r="A394" s="347" t="s">
        <v>146</v>
      </c>
      <c r="B394" s="348"/>
      <c r="C394" s="349"/>
      <c r="D394" s="45">
        <v>40</v>
      </c>
      <c r="E394" s="46">
        <v>34</v>
      </c>
      <c r="F394" s="46">
        <v>8</v>
      </c>
      <c r="G394" s="46">
        <v>36</v>
      </c>
      <c r="H394" s="46">
        <v>0</v>
      </c>
      <c r="I394" s="47">
        <f>SUM(D394:H394)</f>
        <v>118</v>
      </c>
      <c r="J394" s="230">
        <v>238902</v>
      </c>
      <c r="K394" s="82">
        <v>390353</v>
      </c>
      <c r="L394" s="82">
        <v>5009693</v>
      </c>
      <c r="M394" s="50"/>
      <c r="N394" s="50">
        <f t="shared" ref="N394:O396" si="136">N365+(J394/1000)</f>
        <v>409079.83900000004</v>
      </c>
      <c r="O394" s="50">
        <f t="shared" si="136"/>
        <v>541601.3740000003</v>
      </c>
      <c r="P394" s="3"/>
    </row>
    <row r="395" spans="1:16" x14ac:dyDescent="0.2">
      <c r="A395" s="347" t="s">
        <v>147</v>
      </c>
      <c r="B395" s="348"/>
      <c r="C395" s="349"/>
      <c r="D395" s="45">
        <v>0</v>
      </c>
      <c r="E395" s="46">
        <v>10</v>
      </c>
      <c r="F395" s="46">
        <v>2</v>
      </c>
      <c r="G395" s="46">
        <v>12</v>
      </c>
      <c r="H395" s="46">
        <v>1</v>
      </c>
      <c r="I395" s="47">
        <f>SUM(D395:H395)</f>
        <v>25</v>
      </c>
      <c r="J395" s="230">
        <v>0</v>
      </c>
      <c r="K395" s="82">
        <v>0</v>
      </c>
      <c r="L395" s="82">
        <v>0</v>
      </c>
      <c r="M395" s="50"/>
      <c r="N395" s="50">
        <f t="shared" si="136"/>
        <v>58121.293999999987</v>
      </c>
      <c r="O395" s="50">
        <f t="shared" si="136"/>
        <v>60799.001000000004</v>
      </c>
      <c r="P395" s="3"/>
    </row>
    <row r="396" spans="1:16" x14ac:dyDescent="0.2">
      <c r="A396" s="347" t="s">
        <v>148</v>
      </c>
      <c r="B396" s="348"/>
      <c r="C396" s="350"/>
      <c r="D396" s="45">
        <v>2</v>
      </c>
      <c r="E396" s="46">
        <v>0</v>
      </c>
      <c r="F396" s="46">
        <v>1</v>
      </c>
      <c r="G396" s="46">
        <v>0</v>
      </c>
      <c r="H396" s="46">
        <v>0</v>
      </c>
      <c r="I396" s="55">
        <f>SUM(D396:H396)</f>
        <v>3</v>
      </c>
      <c r="J396" s="231">
        <v>553</v>
      </c>
      <c r="K396" s="219">
        <v>62</v>
      </c>
      <c r="L396" s="219">
        <v>3230</v>
      </c>
      <c r="M396" s="147"/>
      <c r="N396" s="147">
        <f t="shared" si="136"/>
        <v>434.90499999999997</v>
      </c>
      <c r="O396" s="50">
        <f t="shared" si="136"/>
        <v>161.83500000000004</v>
      </c>
      <c r="P396" s="4"/>
    </row>
    <row r="397" spans="1:16" x14ac:dyDescent="0.2">
      <c r="A397" s="338"/>
      <c r="B397" s="334"/>
      <c r="C397" s="339" t="s">
        <v>25</v>
      </c>
      <c r="D397" s="365">
        <f t="shared" ref="D397:L397" si="137">SUM(D394:D396)</f>
        <v>42</v>
      </c>
      <c r="E397" s="366">
        <f t="shared" si="137"/>
        <v>44</v>
      </c>
      <c r="F397" s="366">
        <f t="shared" si="137"/>
        <v>11</v>
      </c>
      <c r="G397" s="366">
        <f t="shared" si="137"/>
        <v>48</v>
      </c>
      <c r="H397" s="366">
        <f t="shared" si="137"/>
        <v>1</v>
      </c>
      <c r="I397" s="367">
        <f t="shared" si="137"/>
        <v>146</v>
      </c>
      <c r="J397" s="368">
        <f t="shared" si="137"/>
        <v>239455</v>
      </c>
      <c r="K397" s="369">
        <f t="shared" si="137"/>
        <v>390415</v>
      </c>
      <c r="L397" s="370">
        <f t="shared" si="137"/>
        <v>5012923</v>
      </c>
      <c r="M397" s="371"/>
      <c r="N397" s="371">
        <f>SUM(N394:N396)</f>
        <v>467636.03800000006</v>
      </c>
      <c r="O397" s="380">
        <f>SUM(O394:O396)</f>
        <v>602562.21000000031</v>
      </c>
      <c r="P397" s="381"/>
    </row>
    <row r="398" spans="1:16" x14ac:dyDescent="0.2">
      <c r="A398" s="338"/>
      <c r="B398" s="334"/>
      <c r="C398" s="340">
        <f>C401</f>
        <v>37203</v>
      </c>
      <c r="D398" s="372">
        <f t="shared" ref="D398:L398" si="138">D368</f>
        <v>54</v>
      </c>
      <c r="E398" s="373">
        <f t="shared" si="138"/>
        <v>44</v>
      </c>
      <c r="F398" s="373">
        <f t="shared" si="138"/>
        <v>11</v>
      </c>
      <c r="G398" s="373">
        <f t="shared" si="138"/>
        <v>36</v>
      </c>
      <c r="H398" s="373">
        <f t="shared" si="138"/>
        <v>1</v>
      </c>
      <c r="I398" s="373">
        <f t="shared" si="138"/>
        <v>146</v>
      </c>
      <c r="J398" s="374">
        <f t="shared" si="138"/>
        <v>254265</v>
      </c>
      <c r="K398" s="370">
        <f t="shared" si="138"/>
        <v>425088</v>
      </c>
      <c r="L398" s="370">
        <f t="shared" si="138"/>
        <v>5374167</v>
      </c>
      <c r="M398" s="371"/>
      <c r="N398" s="379"/>
      <c r="O398" s="255"/>
      <c r="P398" s="3"/>
    </row>
    <row r="399" spans="1:16" x14ac:dyDescent="0.2">
      <c r="A399" s="341"/>
      <c r="B399" s="342"/>
      <c r="C399" s="343">
        <f>C402</f>
        <v>36868</v>
      </c>
      <c r="D399" s="375">
        <f>'2000'!D397</f>
        <v>54</v>
      </c>
      <c r="E399" s="376">
        <f>'2000'!E397</f>
        <v>44</v>
      </c>
      <c r="F399" s="376">
        <f>'2000'!F397</f>
        <v>11</v>
      </c>
      <c r="G399" s="376">
        <f>'2000'!G397</f>
        <v>36</v>
      </c>
      <c r="H399" s="376">
        <f>'2000'!H397</f>
        <v>1</v>
      </c>
      <c r="I399" s="373">
        <f>SUM(D399:H399)</f>
        <v>146</v>
      </c>
      <c r="J399" s="377">
        <f>'2000'!J397</f>
        <v>296535</v>
      </c>
      <c r="K399" s="378">
        <f>'2000'!K397</f>
        <v>569392</v>
      </c>
      <c r="L399" s="378">
        <f>'2000'!L397</f>
        <v>5246905</v>
      </c>
      <c r="M399" s="379"/>
      <c r="N399" s="83"/>
      <c r="O399" s="50"/>
      <c r="P399" s="3"/>
    </row>
    <row r="400" spans="1:16" x14ac:dyDescent="0.2">
      <c r="A400" s="382" t="s">
        <v>56</v>
      </c>
      <c r="B400" s="383"/>
      <c r="C400" s="339">
        <f>A378</f>
        <v>37233</v>
      </c>
      <c r="D400" s="228">
        <f t="shared" ref="D400:L400" si="139">D390+D397</f>
        <v>59</v>
      </c>
      <c r="E400" s="259">
        <f t="shared" si="139"/>
        <v>44</v>
      </c>
      <c r="F400" s="259">
        <f t="shared" si="139"/>
        <v>19</v>
      </c>
      <c r="G400" s="259">
        <f t="shared" si="139"/>
        <v>61</v>
      </c>
      <c r="H400" s="259">
        <f t="shared" si="139"/>
        <v>9</v>
      </c>
      <c r="I400" s="145">
        <f t="shared" si="139"/>
        <v>192</v>
      </c>
      <c r="J400" s="260">
        <f t="shared" si="139"/>
        <v>331902</v>
      </c>
      <c r="K400" s="256">
        <f t="shared" si="139"/>
        <v>400863</v>
      </c>
      <c r="L400" s="256">
        <f t="shared" si="139"/>
        <v>6036303</v>
      </c>
      <c r="M400" s="50"/>
      <c r="N400" s="50">
        <f>N390+N397</f>
        <v>578952.52600000007</v>
      </c>
      <c r="O400" s="147">
        <f>O390+O397</f>
        <v>612393.28900000034</v>
      </c>
      <c r="P400" s="4"/>
    </row>
    <row r="401" spans="1:16" x14ac:dyDescent="0.2">
      <c r="A401" s="384"/>
      <c r="B401" s="330"/>
      <c r="C401" s="340">
        <f>C400-30</f>
        <v>37203</v>
      </c>
      <c r="D401" s="75">
        <f t="shared" ref="D401:L401" si="140">D391+D398</f>
        <v>72</v>
      </c>
      <c r="E401" s="76">
        <f t="shared" si="140"/>
        <v>44</v>
      </c>
      <c r="F401" s="76">
        <f t="shared" si="140"/>
        <v>19</v>
      </c>
      <c r="G401" s="76">
        <f t="shared" si="140"/>
        <v>48</v>
      </c>
      <c r="H401" s="76">
        <f t="shared" si="140"/>
        <v>9</v>
      </c>
      <c r="I401" s="47">
        <f t="shared" si="140"/>
        <v>192</v>
      </c>
      <c r="J401" s="146">
        <f t="shared" si="140"/>
        <v>337424</v>
      </c>
      <c r="K401" s="77">
        <f t="shared" si="140"/>
        <v>434028</v>
      </c>
      <c r="L401" s="77">
        <f t="shared" si="140"/>
        <v>6298031</v>
      </c>
      <c r="M401" s="50"/>
      <c r="N401" s="57"/>
      <c r="O401" s="371"/>
      <c r="P401" s="391"/>
    </row>
    <row r="402" spans="1:16" x14ac:dyDescent="0.2">
      <c r="A402" s="385"/>
      <c r="B402" s="386"/>
      <c r="C402" s="343">
        <f>C400-365</f>
        <v>36868</v>
      </c>
      <c r="D402" s="263">
        <f t="shared" ref="D402:L402" si="141">D392+D399</f>
        <v>70</v>
      </c>
      <c r="E402" s="242">
        <f t="shared" si="141"/>
        <v>44</v>
      </c>
      <c r="F402" s="242">
        <f t="shared" si="141"/>
        <v>19</v>
      </c>
      <c r="G402" s="242">
        <f t="shared" si="141"/>
        <v>52</v>
      </c>
      <c r="H402" s="242">
        <f t="shared" si="141"/>
        <v>18</v>
      </c>
      <c r="I402" s="55">
        <f t="shared" si="141"/>
        <v>203</v>
      </c>
      <c r="J402" s="222">
        <f t="shared" si="141"/>
        <v>394467</v>
      </c>
      <c r="K402" s="223">
        <f t="shared" si="141"/>
        <v>580410</v>
      </c>
      <c r="L402" s="223">
        <f t="shared" si="141"/>
        <v>6180685</v>
      </c>
      <c r="M402" s="57"/>
      <c r="N402" s="371"/>
      <c r="O402" s="371"/>
      <c r="P402" s="391"/>
    </row>
    <row r="403" spans="1:16" x14ac:dyDescent="0.2">
      <c r="A403" s="387" t="s">
        <v>149</v>
      </c>
      <c r="B403" s="388"/>
      <c r="C403" s="388"/>
      <c r="D403" s="389"/>
      <c r="E403" s="389"/>
      <c r="F403" s="389"/>
      <c r="G403" s="390"/>
      <c r="H403" s="389"/>
      <c r="I403" s="389"/>
      <c r="J403" s="390"/>
      <c r="K403" s="390"/>
      <c r="L403" s="390"/>
      <c r="M403" s="390"/>
      <c r="N403" s="371">
        <f>N374</f>
        <v>5779</v>
      </c>
      <c r="O403" s="371">
        <f>O374</f>
        <v>4998</v>
      </c>
      <c r="P403" s="391"/>
    </row>
    <row r="404" spans="1:16" ht="13.5" thickBot="1" x14ac:dyDescent="0.25">
      <c r="A404" s="392" t="s">
        <v>34</v>
      </c>
      <c r="B404" s="348"/>
      <c r="C404" s="388"/>
      <c r="D404" s="393"/>
      <c r="E404" s="393"/>
      <c r="F404" s="393"/>
      <c r="G404" s="393"/>
      <c r="H404" s="393"/>
      <c r="I404" s="393"/>
      <c r="J404" s="393"/>
      <c r="K404" s="393"/>
      <c r="L404" s="334"/>
      <c r="M404" s="334"/>
      <c r="N404" s="394"/>
      <c r="O404" s="394"/>
      <c r="P404" s="395"/>
    </row>
    <row r="405" spans="1:16" ht="13.5" thickTop="1" x14ac:dyDescent="0.2">
      <c r="A405" s="396" t="s">
        <v>32</v>
      </c>
      <c r="B405" s="348"/>
      <c r="C405" s="388"/>
      <c r="D405" s="393"/>
      <c r="E405" s="393"/>
      <c r="F405" s="393"/>
      <c r="G405" s="393"/>
      <c r="H405" s="393"/>
      <c r="I405" s="393"/>
      <c r="J405" s="393"/>
      <c r="K405" s="393"/>
      <c r="L405" s="334"/>
      <c r="M405" s="334"/>
      <c r="N405" s="397" t="s">
        <v>29</v>
      </c>
      <c r="O405" s="397" t="s">
        <v>30</v>
      </c>
      <c r="P405" s="359"/>
    </row>
    <row r="406" spans="1:16" ht="15.75" thickBot="1" x14ac:dyDescent="0.25">
      <c r="A406" s="398" t="s">
        <v>33</v>
      </c>
      <c r="B406" s="399"/>
      <c r="C406" s="400"/>
      <c r="D406" s="401"/>
      <c r="E406" s="401"/>
      <c r="F406" s="401"/>
      <c r="G406" s="401"/>
      <c r="H406" s="402"/>
      <c r="I406" s="402"/>
      <c r="J406" s="403"/>
      <c r="K406" s="403"/>
      <c r="L406" s="404" t="s">
        <v>31</v>
      </c>
      <c r="M406" s="404"/>
      <c r="N406" s="405">
        <f>N400+N403</f>
        <v>584731.52600000007</v>
      </c>
      <c r="O406" s="405">
        <f>O400+O403</f>
        <v>617391.28900000034</v>
      </c>
      <c r="P406" s="406"/>
    </row>
    <row r="407" spans="1:16" ht="16.5" x14ac:dyDescent="0.25">
      <c r="A407" s="423" t="s">
        <v>55</v>
      </c>
      <c r="B407" s="424"/>
      <c r="C407" s="425"/>
      <c r="D407" s="234" t="s">
        <v>0</v>
      </c>
      <c r="E407" s="270"/>
      <c r="F407" s="270"/>
      <c r="G407" s="270"/>
      <c r="H407" s="270"/>
      <c r="I407" s="270"/>
      <c r="J407" s="235" t="s">
        <v>1</v>
      </c>
      <c r="K407" s="270"/>
      <c r="L407" s="270"/>
      <c r="M407" s="270"/>
      <c r="N407" s="235" t="s">
        <v>2</v>
      </c>
      <c r="O407" s="270"/>
      <c r="P407" s="5"/>
    </row>
    <row r="408" spans="1:16" x14ac:dyDescent="0.2">
      <c r="A408" s="236" t="s">
        <v>3</v>
      </c>
      <c r="B408" s="237"/>
      <c r="C408" s="238"/>
      <c r="D408" s="130" t="s">
        <v>4</v>
      </c>
      <c r="E408" s="131" t="s">
        <v>5</v>
      </c>
      <c r="F408" s="131" t="s">
        <v>6</v>
      </c>
      <c r="G408" s="131" t="s">
        <v>7</v>
      </c>
      <c r="H408" s="133" t="s">
        <v>8</v>
      </c>
      <c r="I408" s="133" t="s">
        <v>12</v>
      </c>
      <c r="J408" s="134" t="s">
        <v>9</v>
      </c>
      <c r="K408" s="133" t="s">
        <v>11</v>
      </c>
      <c r="L408" s="133" t="s">
        <v>10</v>
      </c>
      <c r="M408" s="133"/>
      <c r="N408" s="134" t="s">
        <v>9</v>
      </c>
      <c r="O408" s="133" t="s">
        <v>11</v>
      </c>
      <c r="P408" s="239"/>
    </row>
    <row r="409" spans="1:16" x14ac:dyDescent="0.2">
      <c r="A409" s="240" t="s">
        <v>121</v>
      </c>
      <c r="B409" s="237"/>
      <c r="C409" s="238"/>
      <c r="D409" s="137" t="s">
        <v>13</v>
      </c>
      <c r="E409" s="138" t="s">
        <v>14</v>
      </c>
      <c r="F409" s="138" t="s">
        <v>15</v>
      </c>
      <c r="G409" s="138" t="s">
        <v>16</v>
      </c>
      <c r="H409" s="138" t="s">
        <v>17</v>
      </c>
      <c r="I409" s="138" t="s">
        <v>20</v>
      </c>
      <c r="J409" s="140" t="s">
        <v>18</v>
      </c>
      <c r="K409" s="139" t="s">
        <v>19</v>
      </c>
      <c r="L409" s="139" t="s">
        <v>18</v>
      </c>
      <c r="M409" s="271"/>
      <c r="N409" s="140" t="s">
        <v>21</v>
      </c>
      <c r="O409" s="139" t="s">
        <v>22</v>
      </c>
      <c r="P409" s="241"/>
    </row>
    <row r="410" spans="1:16" x14ac:dyDescent="0.2">
      <c r="A410" s="142" t="s">
        <v>137</v>
      </c>
      <c r="B410" s="248"/>
      <c r="C410" s="272"/>
      <c r="D410" s="227">
        <f>D381</f>
        <v>1</v>
      </c>
      <c r="E410" s="46">
        <f>E381</f>
        <v>0</v>
      </c>
      <c r="F410" s="46">
        <f>F381</f>
        <v>1</v>
      </c>
      <c r="G410" s="46">
        <f>G381</f>
        <v>0</v>
      </c>
      <c r="H410" s="46">
        <f>H381</f>
        <v>0</v>
      </c>
      <c r="I410" s="259">
        <f t="shared" ref="I410:I418" si="142">SUM(D410:H410)</f>
        <v>2</v>
      </c>
      <c r="J410" s="273">
        <f>J62+J91+J120+J149+J178+J207+J236+J265+J294+J323+J352+J381</f>
        <v>9711</v>
      </c>
      <c r="K410" s="274">
        <f>K62+K91+K120+K149+K178+K207+K236+K265+K294+K323+K352+K381</f>
        <v>896</v>
      </c>
      <c r="L410" s="274">
        <f>L62+L91+L120+L149+L178+L207+L236+L265+L294+L323+L352+L381</f>
        <v>909897</v>
      </c>
      <c r="M410" s="50"/>
      <c r="N410" s="78">
        <f>N381</f>
        <v>18459.711000000003</v>
      </c>
      <c r="O410" s="50">
        <f>O381</f>
        <v>1825.8960000000002</v>
      </c>
      <c r="P410" s="2"/>
    </row>
    <row r="411" spans="1:16" x14ac:dyDescent="0.2">
      <c r="A411" s="142" t="s">
        <v>138</v>
      </c>
      <c r="B411" s="248"/>
      <c r="C411" s="275"/>
      <c r="D411" s="45">
        <f t="shared" ref="D411:H418" si="143">D382</f>
        <v>0</v>
      </c>
      <c r="E411" s="46">
        <f t="shared" si="143"/>
        <v>0</v>
      </c>
      <c r="F411" s="46">
        <f t="shared" si="143"/>
        <v>0</v>
      </c>
      <c r="G411" s="46">
        <f t="shared" si="143"/>
        <v>1</v>
      </c>
      <c r="H411" s="46">
        <f t="shared" si="143"/>
        <v>0</v>
      </c>
      <c r="I411" s="76">
        <f t="shared" si="142"/>
        <v>1</v>
      </c>
      <c r="J411" s="276">
        <f t="shared" ref="J411:L418" si="144">J63+J92+J121+J150+J179+J208+J237+J266+J295+J324+J353+J382</f>
        <v>0</v>
      </c>
      <c r="K411" s="274">
        <f t="shared" si="144"/>
        <v>0</v>
      </c>
      <c r="L411" s="274">
        <f t="shared" si="144"/>
        <v>0</v>
      </c>
      <c r="M411" s="50"/>
      <c r="N411" s="83">
        <f t="shared" ref="N411:O418" si="145">N382</f>
        <v>11598</v>
      </c>
      <c r="O411" s="50">
        <f t="shared" si="145"/>
        <v>982</v>
      </c>
      <c r="P411" s="3"/>
    </row>
    <row r="412" spans="1:16" x14ac:dyDescent="0.2">
      <c r="A412" s="142" t="s">
        <v>139</v>
      </c>
      <c r="B412" s="248"/>
      <c r="C412" s="272"/>
      <c r="D412" s="45">
        <f t="shared" si="143"/>
        <v>3</v>
      </c>
      <c r="E412" s="46">
        <f t="shared" si="143"/>
        <v>0</v>
      </c>
      <c r="F412" s="46">
        <f t="shared" si="143"/>
        <v>2</v>
      </c>
      <c r="G412" s="46">
        <f t="shared" si="143"/>
        <v>2</v>
      </c>
      <c r="H412" s="46">
        <f t="shared" si="143"/>
        <v>2</v>
      </c>
      <c r="I412" s="76">
        <f t="shared" si="142"/>
        <v>9</v>
      </c>
      <c r="J412" s="276">
        <f t="shared" si="144"/>
        <v>277692</v>
      </c>
      <c r="K412" s="274">
        <f t="shared" si="144"/>
        <v>24929</v>
      </c>
      <c r="L412" s="274">
        <f t="shared" si="144"/>
        <v>3896711</v>
      </c>
      <c r="M412" s="50"/>
      <c r="N412" s="83">
        <f t="shared" si="145"/>
        <v>45456.295000000006</v>
      </c>
      <c r="O412" s="50">
        <f t="shared" si="145"/>
        <v>3598.1720000000014</v>
      </c>
      <c r="P412" s="3"/>
    </row>
    <row r="413" spans="1:16" x14ac:dyDescent="0.2">
      <c r="A413" s="142" t="s">
        <v>140</v>
      </c>
      <c r="B413" s="248"/>
      <c r="C413" s="272"/>
      <c r="D413" s="45">
        <f t="shared" si="143"/>
        <v>0</v>
      </c>
      <c r="E413" s="46">
        <f t="shared" si="143"/>
        <v>0</v>
      </c>
      <c r="F413" s="46">
        <f t="shared" si="143"/>
        <v>0</v>
      </c>
      <c r="G413" s="46">
        <f t="shared" si="143"/>
        <v>1</v>
      </c>
      <c r="H413" s="46">
        <f t="shared" si="143"/>
        <v>0</v>
      </c>
      <c r="I413" s="76">
        <f t="shared" si="142"/>
        <v>1</v>
      </c>
      <c r="J413" s="276">
        <f t="shared" si="144"/>
        <v>4295</v>
      </c>
      <c r="K413" s="274">
        <f t="shared" si="144"/>
        <v>0</v>
      </c>
      <c r="L413" s="274">
        <f t="shared" si="144"/>
        <v>0</v>
      </c>
      <c r="M413" s="50"/>
      <c r="N413" s="83">
        <f t="shared" si="145"/>
        <v>287.79599999999999</v>
      </c>
      <c r="O413" s="50">
        <f t="shared" si="145"/>
        <v>0</v>
      </c>
      <c r="P413" s="3"/>
    </row>
    <row r="414" spans="1:16" x14ac:dyDescent="0.2">
      <c r="A414" s="142" t="s">
        <v>141</v>
      </c>
      <c r="B414" s="248"/>
      <c r="C414" s="272"/>
      <c r="D414" s="45">
        <f t="shared" si="143"/>
        <v>4</v>
      </c>
      <c r="E414" s="46">
        <f t="shared" si="143"/>
        <v>0</v>
      </c>
      <c r="F414" s="46">
        <f t="shared" si="143"/>
        <v>2</v>
      </c>
      <c r="G414" s="46">
        <f t="shared" si="143"/>
        <v>6</v>
      </c>
      <c r="H414" s="46">
        <f t="shared" si="143"/>
        <v>2</v>
      </c>
      <c r="I414" s="76">
        <f t="shared" si="142"/>
        <v>14</v>
      </c>
      <c r="J414" s="276">
        <f t="shared" si="144"/>
        <v>179102</v>
      </c>
      <c r="K414" s="274">
        <f t="shared" si="144"/>
        <v>19313</v>
      </c>
      <c r="L414" s="274">
        <f t="shared" si="144"/>
        <v>2090418</v>
      </c>
      <c r="M414" s="50"/>
      <c r="N414" s="83">
        <f>N385</f>
        <v>12035.281999999999</v>
      </c>
      <c r="O414" s="50">
        <f t="shared" si="145"/>
        <v>1012.6029999999997</v>
      </c>
      <c r="P414" s="3"/>
    </row>
    <row r="415" spans="1:16" x14ac:dyDescent="0.2">
      <c r="A415" s="142" t="s">
        <v>142</v>
      </c>
      <c r="B415" s="248"/>
      <c r="C415" s="272"/>
      <c r="D415" s="45">
        <f t="shared" si="143"/>
        <v>1</v>
      </c>
      <c r="E415" s="46">
        <f t="shared" si="143"/>
        <v>0</v>
      </c>
      <c r="F415" s="46">
        <f t="shared" si="143"/>
        <v>1</v>
      </c>
      <c r="G415" s="46">
        <f t="shared" si="143"/>
        <v>0</v>
      </c>
      <c r="H415" s="46">
        <f t="shared" si="143"/>
        <v>0</v>
      </c>
      <c r="I415" s="76">
        <f t="shared" si="142"/>
        <v>2</v>
      </c>
      <c r="J415" s="276">
        <f t="shared" si="144"/>
        <v>23353</v>
      </c>
      <c r="K415" s="274">
        <f t="shared" si="144"/>
        <v>2850</v>
      </c>
      <c r="L415" s="274">
        <f t="shared" si="144"/>
        <v>580815</v>
      </c>
      <c r="M415" s="50"/>
      <c r="N415" s="83">
        <f t="shared" si="145"/>
        <v>5725.7050000000008</v>
      </c>
      <c r="O415" s="50">
        <f t="shared" si="145"/>
        <v>590.89599999999984</v>
      </c>
      <c r="P415" s="3"/>
    </row>
    <row r="416" spans="1:16" x14ac:dyDescent="0.2">
      <c r="A416" s="142" t="s">
        <v>143</v>
      </c>
      <c r="B416" s="248"/>
      <c r="C416" s="272"/>
      <c r="D416" s="45">
        <f t="shared" si="143"/>
        <v>0</v>
      </c>
      <c r="E416" s="46">
        <f t="shared" si="143"/>
        <v>0</v>
      </c>
      <c r="F416" s="46">
        <f t="shared" si="143"/>
        <v>1</v>
      </c>
      <c r="G416" s="46">
        <f t="shared" si="143"/>
        <v>1</v>
      </c>
      <c r="H416" s="46">
        <f t="shared" si="143"/>
        <v>0</v>
      </c>
      <c r="I416" s="76">
        <f t="shared" si="142"/>
        <v>2</v>
      </c>
      <c r="J416" s="276">
        <f t="shared" si="144"/>
        <v>0</v>
      </c>
      <c r="K416" s="274">
        <f t="shared" si="144"/>
        <v>0</v>
      </c>
      <c r="L416" s="274">
        <f t="shared" si="144"/>
        <v>0</v>
      </c>
      <c r="M416" s="50"/>
      <c r="N416" s="83">
        <f t="shared" si="145"/>
        <v>1518.1</v>
      </c>
      <c r="O416" s="50">
        <f t="shared" si="145"/>
        <v>10</v>
      </c>
      <c r="P416" s="3"/>
    </row>
    <row r="417" spans="1:16" x14ac:dyDescent="0.2">
      <c r="A417" s="142" t="s">
        <v>144</v>
      </c>
      <c r="B417" s="248"/>
      <c r="C417" s="272"/>
      <c r="D417" s="45">
        <f t="shared" si="143"/>
        <v>5</v>
      </c>
      <c r="E417" s="46">
        <f t="shared" si="143"/>
        <v>0</v>
      </c>
      <c r="F417" s="46">
        <f t="shared" si="143"/>
        <v>1</v>
      </c>
      <c r="G417" s="46">
        <f t="shared" si="143"/>
        <v>1</v>
      </c>
      <c r="H417" s="46">
        <f t="shared" si="143"/>
        <v>4</v>
      </c>
      <c r="I417" s="76">
        <f t="shared" si="142"/>
        <v>11</v>
      </c>
      <c r="J417" s="276">
        <f t="shared" si="144"/>
        <v>624686</v>
      </c>
      <c r="K417" s="274">
        <f t="shared" si="144"/>
        <v>78902</v>
      </c>
      <c r="L417" s="274">
        <f t="shared" si="144"/>
        <v>4771632</v>
      </c>
      <c r="M417" s="50"/>
      <c r="N417" s="83">
        <f t="shared" si="145"/>
        <v>15018.539000000001</v>
      </c>
      <c r="O417" s="50">
        <f t="shared" si="145"/>
        <v>1811.5119999999999</v>
      </c>
      <c r="P417" s="3"/>
    </row>
    <row r="418" spans="1:16" x14ac:dyDescent="0.2">
      <c r="A418" s="142" t="s">
        <v>145</v>
      </c>
      <c r="B418" s="248"/>
      <c r="C418" s="277"/>
      <c r="D418" s="45">
        <f t="shared" si="143"/>
        <v>3</v>
      </c>
      <c r="E418" s="278">
        <f t="shared" si="143"/>
        <v>0</v>
      </c>
      <c r="F418" s="278">
        <f t="shared" si="143"/>
        <v>0</v>
      </c>
      <c r="G418" s="278">
        <f t="shared" si="143"/>
        <v>1</v>
      </c>
      <c r="H418" s="46">
        <f t="shared" si="143"/>
        <v>0</v>
      </c>
      <c r="I418" s="242">
        <f t="shared" si="142"/>
        <v>4</v>
      </c>
      <c r="J418" s="279">
        <f t="shared" si="144"/>
        <v>59186</v>
      </c>
      <c r="K418" s="280">
        <f t="shared" si="144"/>
        <v>0</v>
      </c>
      <c r="L418" s="280">
        <f t="shared" si="144"/>
        <v>91046</v>
      </c>
      <c r="M418" s="57"/>
      <c r="N418" s="220">
        <f t="shared" si="145"/>
        <v>1217.0600000000002</v>
      </c>
      <c r="O418" s="50">
        <f t="shared" si="145"/>
        <v>0</v>
      </c>
      <c r="P418" s="4"/>
    </row>
    <row r="419" spans="1:16" x14ac:dyDescent="0.2">
      <c r="A419" s="281"/>
      <c r="B419" s="248"/>
      <c r="C419" s="282" t="s">
        <v>24</v>
      </c>
      <c r="D419" s="283">
        <f t="shared" ref="D419:L419" si="146">SUM(D410:D418)</f>
        <v>17</v>
      </c>
      <c r="E419" s="244">
        <f t="shared" si="146"/>
        <v>0</v>
      </c>
      <c r="F419" s="244">
        <f t="shared" si="146"/>
        <v>8</v>
      </c>
      <c r="G419" s="244">
        <f t="shared" si="146"/>
        <v>13</v>
      </c>
      <c r="H419" s="284">
        <f t="shared" si="146"/>
        <v>8</v>
      </c>
      <c r="I419" s="285">
        <f t="shared" si="146"/>
        <v>46</v>
      </c>
      <c r="J419" s="245">
        <f t="shared" si="146"/>
        <v>1178025</v>
      </c>
      <c r="K419" s="246">
        <f t="shared" si="146"/>
        <v>126890</v>
      </c>
      <c r="L419" s="246">
        <f t="shared" si="146"/>
        <v>12340519</v>
      </c>
      <c r="M419" s="178"/>
      <c r="N419" s="178">
        <f>SUM(N410:N418)</f>
        <v>111316.48800000001</v>
      </c>
      <c r="O419" s="286">
        <f>SUM(O410:O418)</f>
        <v>9831.0790000000015</v>
      </c>
      <c r="P419" s="15"/>
    </row>
    <row r="420" spans="1:16" x14ac:dyDescent="0.2">
      <c r="A420" s="281"/>
      <c r="B420" s="287"/>
      <c r="C420" s="288"/>
      <c r="D420" s="243"/>
      <c r="E420" s="244"/>
      <c r="F420" s="244"/>
      <c r="G420" s="244"/>
      <c r="H420" s="244"/>
      <c r="I420" s="244"/>
      <c r="J420" s="245"/>
      <c r="K420" s="246"/>
      <c r="L420" s="246"/>
      <c r="M420" s="178"/>
      <c r="N420" s="289"/>
      <c r="O420" s="255"/>
      <c r="P420" s="3"/>
    </row>
    <row r="421" spans="1:16" x14ac:dyDescent="0.2">
      <c r="A421" s="290"/>
      <c r="B421" s="291"/>
      <c r="C421" s="292">
        <v>2000</v>
      </c>
      <c r="D421" s="293">
        <v>15</v>
      </c>
      <c r="E421" s="294">
        <v>0</v>
      </c>
      <c r="F421" s="294">
        <v>8</v>
      </c>
      <c r="G421" s="294">
        <v>19</v>
      </c>
      <c r="H421" s="294">
        <v>18</v>
      </c>
      <c r="I421" s="294">
        <f>SUM(D421:H421)</f>
        <v>60</v>
      </c>
      <c r="J421" s="293">
        <v>1127828</v>
      </c>
      <c r="K421" s="294">
        <v>126899</v>
      </c>
      <c r="L421" s="294">
        <v>8671983</v>
      </c>
      <c r="M421" s="289"/>
      <c r="N421" s="83"/>
      <c r="O421" s="50"/>
      <c r="P421" s="3"/>
    </row>
    <row r="422" spans="1:16" x14ac:dyDescent="0.2">
      <c r="A422" s="295" t="s">
        <v>23</v>
      </c>
      <c r="B422" s="296"/>
      <c r="C422" s="297"/>
      <c r="D422" s="75"/>
      <c r="E422" s="76"/>
      <c r="F422" s="76"/>
      <c r="G422" s="76"/>
      <c r="H422" s="76"/>
      <c r="I422" s="47"/>
      <c r="J422" s="146"/>
      <c r="K422" s="77"/>
      <c r="L422" s="256"/>
      <c r="M422" s="50"/>
      <c r="N422" s="50"/>
      <c r="O422" s="50"/>
      <c r="P422" s="3"/>
    </row>
    <row r="423" spans="1:16" x14ac:dyDescent="0.2">
      <c r="A423" s="163" t="s">
        <v>146</v>
      </c>
      <c r="B423" s="298"/>
      <c r="C423" s="299"/>
      <c r="D423" s="45">
        <f>D394</f>
        <v>40</v>
      </c>
      <c r="E423" s="46">
        <f>E394</f>
        <v>34</v>
      </c>
      <c r="F423" s="46">
        <f>F394</f>
        <v>8</v>
      </c>
      <c r="G423" s="46">
        <f>G394</f>
        <v>36</v>
      </c>
      <c r="H423" s="46">
        <f>H394</f>
        <v>0</v>
      </c>
      <c r="I423" s="47">
        <f>SUM(D423:H423)</f>
        <v>118</v>
      </c>
      <c r="J423" s="274">
        <f>J75+J104+J133+J162+J191+J220+J249+J278+J307+J336+J365+J394</f>
        <v>3090180</v>
      </c>
      <c r="K423" s="274">
        <f>K75+K104+K133+K162+K191+K220+K249+K278+K307+K336+K365+K394</f>
        <v>6020380</v>
      </c>
      <c r="L423" s="274">
        <f>L75+L104+L133+L162+L191+L220+L249+L278+L307+L336+L365+L394</f>
        <v>58829691</v>
      </c>
      <c r="M423" s="50"/>
      <c r="N423" s="50">
        <f t="shared" ref="N423:O425" si="147">N394</f>
        <v>409079.83900000004</v>
      </c>
      <c r="O423" s="50">
        <f t="shared" si="147"/>
        <v>541601.3740000003</v>
      </c>
      <c r="P423" s="3"/>
    </row>
    <row r="424" spans="1:16" x14ac:dyDescent="0.2">
      <c r="A424" s="163" t="s">
        <v>147</v>
      </c>
      <c r="B424" s="298"/>
      <c r="C424" s="299"/>
      <c r="D424" s="45">
        <f t="shared" ref="D424:H425" si="148">D395</f>
        <v>0</v>
      </c>
      <c r="E424" s="46">
        <f t="shared" si="148"/>
        <v>10</v>
      </c>
      <c r="F424" s="46">
        <f t="shared" si="148"/>
        <v>2</v>
      </c>
      <c r="G424" s="46">
        <f t="shared" si="148"/>
        <v>12</v>
      </c>
      <c r="H424" s="46">
        <f t="shared" si="148"/>
        <v>1</v>
      </c>
      <c r="I424" s="47">
        <f>SUM(D424:H424)</f>
        <v>25</v>
      </c>
      <c r="J424" s="274">
        <f t="shared" ref="J424:L425" si="149">J76+J105+J134+J163+J192+J221+J250+J279+J308+J337+J366+J395</f>
        <v>131199</v>
      </c>
      <c r="K424" s="274">
        <f t="shared" si="149"/>
        <v>395459</v>
      </c>
      <c r="L424" s="274">
        <f t="shared" si="149"/>
        <v>8471675</v>
      </c>
      <c r="M424" s="50"/>
      <c r="N424" s="50">
        <f t="shared" si="147"/>
        <v>58121.293999999987</v>
      </c>
      <c r="O424" s="50">
        <f t="shared" si="147"/>
        <v>60799.001000000004</v>
      </c>
      <c r="P424" s="3"/>
    </row>
    <row r="425" spans="1:16" x14ac:dyDescent="0.2">
      <c r="A425" s="163" t="s">
        <v>148</v>
      </c>
      <c r="B425" s="298"/>
      <c r="C425" s="300"/>
      <c r="D425" s="45">
        <f t="shared" si="148"/>
        <v>2</v>
      </c>
      <c r="E425" s="278">
        <f t="shared" si="148"/>
        <v>0</v>
      </c>
      <c r="F425" s="278">
        <f t="shared" si="148"/>
        <v>1</v>
      </c>
      <c r="G425" s="278">
        <f t="shared" si="148"/>
        <v>0</v>
      </c>
      <c r="H425" s="46">
        <f t="shared" si="148"/>
        <v>0</v>
      </c>
      <c r="I425" s="55">
        <f>SUM(D425:H425)</f>
        <v>3</v>
      </c>
      <c r="J425" s="274">
        <f t="shared" si="149"/>
        <v>9503</v>
      </c>
      <c r="K425" s="274">
        <f t="shared" si="149"/>
        <v>961</v>
      </c>
      <c r="L425" s="280">
        <f t="shared" si="149"/>
        <v>34215</v>
      </c>
      <c r="M425" s="147"/>
      <c r="N425" s="147">
        <f t="shared" si="147"/>
        <v>434.90499999999997</v>
      </c>
      <c r="O425" s="50">
        <f t="shared" si="147"/>
        <v>161.83500000000004</v>
      </c>
      <c r="P425" s="4"/>
    </row>
    <row r="426" spans="1:16" x14ac:dyDescent="0.2">
      <c r="A426" s="281"/>
      <c r="B426" s="248"/>
      <c r="C426" s="282" t="s">
        <v>25</v>
      </c>
      <c r="D426" s="283">
        <f t="shared" ref="D426:L426" si="150">SUM(D423:D425)</f>
        <v>42</v>
      </c>
      <c r="E426" s="244">
        <f t="shared" si="150"/>
        <v>44</v>
      </c>
      <c r="F426" s="244">
        <f t="shared" si="150"/>
        <v>11</v>
      </c>
      <c r="G426" s="244">
        <f t="shared" si="150"/>
        <v>48</v>
      </c>
      <c r="H426" s="284">
        <f t="shared" si="150"/>
        <v>1</v>
      </c>
      <c r="I426" s="285">
        <f t="shared" si="150"/>
        <v>146</v>
      </c>
      <c r="J426" s="301">
        <f t="shared" si="150"/>
        <v>3230882</v>
      </c>
      <c r="K426" s="302">
        <f t="shared" si="150"/>
        <v>6416800</v>
      </c>
      <c r="L426" s="246">
        <f t="shared" si="150"/>
        <v>67335581</v>
      </c>
      <c r="M426" s="178"/>
      <c r="N426" s="178">
        <f>SUM(N423:N425)</f>
        <v>467636.03800000006</v>
      </c>
      <c r="O426" s="286">
        <f>SUM(O423:O425)</f>
        <v>602562.21000000031</v>
      </c>
      <c r="P426" s="15"/>
    </row>
    <row r="427" spans="1:16" x14ac:dyDescent="0.2">
      <c r="A427" s="281"/>
      <c r="B427" s="287"/>
      <c r="C427" s="288"/>
      <c r="D427" s="243"/>
      <c r="E427" s="244"/>
      <c r="F427" s="244"/>
      <c r="G427" s="244"/>
      <c r="H427" s="244"/>
      <c r="I427" s="244"/>
      <c r="J427" s="245"/>
      <c r="K427" s="246"/>
      <c r="L427" s="246"/>
      <c r="M427" s="178"/>
      <c r="N427" s="289"/>
      <c r="O427" s="50"/>
      <c r="P427" s="3"/>
    </row>
    <row r="428" spans="1:16" x14ac:dyDescent="0.2">
      <c r="A428" s="290"/>
      <c r="B428" s="291"/>
      <c r="C428" s="292">
        <v>2000</v>
      </c>
      <c r="D428" s="293">
        <v>55</v>
      </c>
      <c r="E428" s="294">
        <v>44</v>
      </c>
      <c r="F428" s="294">
        <v>11</v>
      </c>
      <c r="G428" s="294">
        <v>34</v>
      </c>
      <c r="H428" s="294">
        <v>2</v>
      </c>
      <c r="I428" s="294">
        <f>SUM(D428:H428)</f>
        <v>146</v>
      </c>
      <c r="J428" s="293">
        <v>3760753</v>
      </c>
      <c r="K428" s="294">
        <v>6611498</v>
      </c>
      <c r="L428" s="294">
        <v>81486032</v>
      </c>
      <c r="M428" s="289"/>
      <c r="N428" s="83"/>
      <c r="O428" s="50"/>
      <c r="P428" s="3"/>
    </row>
    <row r="429" spans="1:16" x14ac:dyDescent="0.2">
      <c r="A429" s="257" t="s">
        <v>26</v>
      </c>
      <c r="B429" s="258"/>
      <c r="C429" s="303">
        <v>2001</v>
      </c>
      <c r="D429" s="75">
        <f t="shared" ref="D429:L429" si="151">D419+D426</f>
        <v>59</v>
      </c>
      <c r="E429" s="76">
        <f t="shared" si="151"/>
        <v>44</v>
      </c>
      <c r="F429" s="76">
        <f t="shared" si="151"/>
        <v>19</v>
      </c>
      <c r="G429" s="76">
        <f t="shared" si="151"/>
        <v>61</v>
      </c>
      <c r="H429" s="76">
        <f t="shared" si="151"/>
        <v>9</v>
      </c>
      <c r="I429" s="47">
        <f>I419+I426</f>
        <v>192</v>
      </c>
      <c r="J429" s="146">
        <f t="shared" si="151"/>
        <v>4408907</v>
      </c>
      <c r="K429" s="77">
        <f t="shared" si="151"/>
        <v>6543690</v>
      </c>
      <c r="L429" s="77">
        <f t="shared" si="151"/>
        <v>79676100</v>
      </c>
      <c r="M429" s="50"/>
      <c r="N429" s="50">
        <f>N419+N426</f>
        <v>578952.52600000007</v>
      </c>
      <c r="O429" s="147">
        <f>O419+O426</f>
        <v>612393.28900000034</v>
      </c>
      <c r="P429" s="4"/>
    </row>
    <row r="430" spans="1:16" x14ac:dyDescent="0.2">
      <c r="A430" s="257" t="s">
        <v>27</v>
      </c>
      <c r="B430" s="261"/>
      <c r="C430" s="304"/>
      <c r="D430" s="75"/>
      <c r="E430" s="76"/>
      <c r="F430" s="76"/>
      <c r="G430" s="76"/>
      <c r="H430" s="76"/>
      <c r="I430" s="47"/>
      <c r="J430" s="146"/>
      <c r="K430" s="77"/>
      <c r="L430" s="77"/>
      <c r="M430" s="50"/>
      <c r="N430" s="57"/>
      <c r="O430" s="178"/>
      <c r="P430" s="7"/>
    </row>
    <row r="431" spans="1:16" x14ac:dyDescent="0.2">
      <c r="A431" s="262" t="s">
        <v>28</v>
      </c>
      <c r="B431" s="1"/>
      <c r="C431" s="305">
        <v>2000</v>
      </c>
      <c r="D431" s="263">
        <f>D421+D428</f>
        <v>70</v>
      </c>
      <c r="E431" s="242">
        <f t="shared" ref="E431:L431" si="152">E421+E428</f>
        <v>44</v>
      </c>
      <c r="F431" s="242">
        <f t="shared" si="152"/>
        <v>19</v>
      </c>
      <c r="G431" s="242">
        <f t="shared" si="152"/>
        <v>53</v>
      </c>
      <c r="H431" s="242">
        <f t="shared" si="152"/>
        <v>20</v>
      </c>
      <c r="I431" s="242">
        <f t="shared" si="152"/>
        <v>206</v>
      </c>
      <c r="J431" s="263">
        <f t="shared" si="152"/>
        <v>4888581</v>
      </c>
      <c r="K431" s="242">
        <f t="shared" si="152"/>
        <v>6738397</v>
      </c>
      <c r="L431" s="242">
        <f t="shared" si="152"/>
        <v>90158015</v>
      </c>
      <c r="M431" s="57"/>
      <c r="N431" s="178"/>
      <c r="O431" s="178"/>
      <c r="P431" s="7"/>
    </row>
    <row r="432" spans="1:16" x14ac:dyDescent="0.2">
      <c r="A432" s="306" t="s">
        <v>149</v>
      </c>
      <c r="B432" s="307"/>
      <c r="C432" s="307"/>
      <c r="D432" s="247"/>
      <c r="E432" s="247"/>
      <c r="F432" s="247"/>
      <c r="G432" s="6"/>
      <c r="H432" s="247"/>
      <c r="I432" s="247"/>
      <c r="J432" s="6"/>
      <c r="K432" s="6"/>
      <c r="L432" s="6"/>
      <c r="M432" s="6"/>
      <c r="N432" s="178">
        <v>5779</v>
      </c>
      <c r="O432" s="178">
        <v>4998</v>
      </c>
      <c r="P432" s="7"/>
    </row>
    <row r="433" spans="1:16" ht="13.5" thickBot="1" x14ac:dyDescent="0.25">
      <c r="A433" s="308" t="s">
        <v>34</v>
      </c>
      <c r="B433" s="298"/>
      <c r="C433" s="307"/>
      <c r="D433" s="249"/>
      <c r="E433" s="249"/>
      <c r="F433" s="249"/>
      <c r="G433" s="249"/>
      <c r="H433" s="249"/>
      <c r="I433" s="249"/>
      <c r="J433" s="249"/>
      <c r="K433" s="249"/>
      <c r="L433" s="248"/>
      <c r="M433" s="248"/>
      <c r="N433" s="309"/>
      <c r="O433" s="309"/>
      <c r="P433" s="8"/>
    </row>
    <row r="434" spans="1:16" ht="13.5" thickTop="1" x14ac:dyDescent="0.2">
      <c r="A434" s="310" t="s">
        <v>32</v>
      </c>
      <c r="B434" s="298"/>
      <c r="C434" s="307"/>
      <c r="D434" s="249"/>
      <c r="E434" s="249"/>
      <c r="F434" s="249"/>
      <c r="G434" s="249"/>
      <c r="H434" s="249"/>
      <c r="I434" s="249"/>
      <c r="J434" s="249"/>
      <c r="K434" s="249"/>
      <c r="L434" s="248"/>
      <c r="M434" s="248"/>
      <c r="N434" s="250" t="s">
        <v>29</v>
      </c>
      <c r="O434" s="250" t="s">
        <v>30</v>
      </c>
      <c r="P434" s="239"/>
    </row>
    <row r="435" spans="1:16" ht="15.75" thickBot="1" x14ac:dyDescent="0.25">
      <c r="A435" s="311" t="s">
        <v>33</v>
      </c>
      <c r="B435" s="312"/>
      <c r="C435" s="313"/>
      <c r="D435" s="251"/>
      <c r="E435" s="251"/>
      <c r="F435" s="251"/>
      <c r="G435" s="251"/>
      <c r="H435" s="252"/>
      <c r="I435" s="252"/>
      <c r="J435" s="253"/>
      <c r="K435" s="253"/>
      <c r="L435" s="194" t="s">
        <v>31</v>
      </c>
      <c r="M435" s="194"/>
      <c r="N435" s="254">
        <f>N429+N432</f>
        <v>584731.52600000007</v>
      </c>
      <c r="O435" s="254">
        <f>O429+O432</f>
        <v>617391.28900000034</v>
      </c>
      <c r="P435" s="314"/>
    </row>
    <row r="580" spans="8:18" ht="15" x14ac:dyDescent="0.2">
      <c r="H580" s="197" t="s">
        <v>24</v>
      </c>
      <c r="I580" s="198"/>
      <c r="J580" s="199"/>
      <c r="K580" s="199"/>
      <c r="L580" s="199"/>
      <c r="M580" s="200"/>
    </row>
    <row r="581" spans="8:18" x14ac:dyDescent="0.2">
      <c r="H581" s="201"/>
      <c r="I581" s="202"/>
      <c r="J581" s="203" t="s">
        <v>47</v>
      </c>
      <c r="K581" s="203" t="s">
        <v>48</v>
      </c>
      <c r="L581" s="203" t="s">
        <v>49</v>
      </c>
      <c r="M581" s="204"/>
      <c r="N581" s="205"/>
    </row>
    <row r="582" spans="8:18" x14ac:dyDescent="0.2">
      <c r="H582" s="207">
        <v>42</v>
      </c>
      <c r="I582" s="208" t="s">
        <v>35</v>
      </c>
      <c r="J582" s="209">
        <f>J71</f>
        <v>113626</v>
      </c>
      <c r="K582" s="209">
        <f>K71</f>
        <v>12329</v>
      </c>
      <c r="L582" s="209">
        <f>L71</f>
        <v>1069597</v>
      </c>
      <c r="M582" s="210"/>
    </row>
    <row r="583" spans="8:18" x14ac:dyDescent="0.2">
      <c r="H583" s="207">
        <f t="shared" ref="H583:H593" si="153">H582+29</f>
        <v>71</v>
      </c>
      <c r="I583" s="208" t="s">
        <v>36</v>
      </c>
      <c r="J583" s="209">
        <f>J100</f>
        <v>92230</v>
      </c>
      <c r="K583" s="209">
        <f>K100</f>
        <v>10049</v>
      </c>
      <c r="L583" s="209">
        <f>L100</f>
        <v>940167</v>
      </c>
      <c r="M583" s="210"/>
    </row>
    <row r="584" spans="8:18" x14ac:dyDescent="0.2">
      <c r="H584" s="207">
        <f t="shared" si="153"/>
        <v>100</v>
      </c>
      <c r="I584" s="208" t="s">
        <v>37</v>
      </c>
      <c r="J584" s="209">
        <f>J129</f>
        <v>101471</v>
      </c>
      <c r="K584" s="209">
        <f>K129</f>
        <v>11152</v>
      </c>
      <c r="L584" s="209">
        <f>L129</f>
        <v>1039546</v>
      </c>
      <c r="M584" s="210"/>
    </row>
    <row r="585" spans="8:18" x14ac:dyDescent="0.2">
      <c r="H585" s="207">
        <f t="shared" si="153"/>
        <v>129</v>
      </c>
      <c r="I585" s="208" t="s">
        <v>38</v>
      </c>
      <c r="J585" s="209">
        <f>J158</f>
        <v>113670</v>
      </c>
      <c r="K585" s="209">
        <f>K158</f>
        <v>11753</v>
      </c>
      <c r="L585" s="209">
        <f>L158</f>
        <v>1140442</v>
      </c>
      <c r="M585" s="210"/>
    </row>
    <row r="586" spans="8:18" x14ac:dyDescent="0.2">
      <c r="H586" s="207">
        <f t="shared" si="153"/>
        <v>158</v>
      </c>
      <c r="I586" s="208" t="s">
        <v>39</v>
      </c>
      <c r="J586" s="209">
        <f>J187</f>
        <v>104179</v>
      </c>
      <c r="K586" s="209">
        <f>K187</f>
        <v>11109</v>
      </c>
      <c r="L586" s="209">
        <f>L187</f>
        <v>1030226</v>
      </c>
      <c r="M586" s="210"/>
    </row>
    <row r="587" spans="8:18" x14ac:dyDescent="0.2">
      <c r="H587" s="207">
        <f t="shared" si="153"/>
        <v>187</v>
      </c>
      <c r="I587" s="208" t="s">
        <v>40</v>
      </c>
      <c r="J587" s="209">
        <f>J216</f>
        <v>99507</v>
      </c>
      <c r="K587" s="209">
        <f>K216</f>
        <v>10608</v>
      </c>
      <c r="L587" s="209">
        <f>L216</f>
        <v>1034358</v>
      </c>
      <c r="M587" s="210"/>
    </row>
    <row r="588" spans="8:18" x14ac:dyDescent="0.2">
      <c r="H588" s="207">
        <f t="shared" si="153"/>
        <v>216</v>
      </c>
      <c r="I588" s="208" t="s">
        <v>41</v>
      </c>
      <c r="J588" s="209">
        <f>J245</f>
        <v>94705</v>
      </c>
      <c r="K588" s="209">
        <f>K245</f>
        <v>10239</v>
      </c>
      <c r="L588" s="209">
        <f>L245</f>
        <v>1016951</v>
      </c>
      <c r="M588" s="210"/>
    </row>
    <row r="589" spans="8:18" x14ac:dyDescent="0.2">
      <c r="H589" s="207">
        <f t="shared" si="153"/>
        <v>245</v>
      </c>
      <c r="I589" s="208" t="s">
        <v>42</v>
      </c>
      <c r="J589" s="209">
        <f>J274</f>
        <v>95950</v>
      </c>
      <c r="K589" s="209">
        <f>K274</f>
        <v>10294</v>
      </c>
      <c r="L589" s="209">
        <f>L274</f>
        <v>1037768</v>
      </c>
      <c r="M589" s="210"/>
      <c r="R589" s="233"/>
    </row>
    <row r="590" spans="8:18" x14ac:dyDescent="0.2">
      <c r="H590" s="207">
        <f t="shared" si="153"/>
        <v>274</v>
      </c>
      <c r="I590" s="208" t="s">
        <v>43</v>
      </c>
      <c r="J590" s="209">
        <f>J303</f>
        <v>92897</v>
      </c>
      <c r="K590" s="209">
        <f>K303</f>
        <v>9861</v>
      </c>
      <c r="L590" s="209">
        <f>L303</f>
        <v>1001069</v>
      </c>
      <c r="M590" s="210"/>
    </row>
    <row r="591" spans="8:18" x14ac:dyDescent="0.2">
      <c r="H591" s="207">
        <f t="shared" si="153"/>
        <v>303</v>
      </c>
      <c r="I591" s="208" t="s">
        <v>44</v>
      </c>
      <c r="J591" s="209">
        <f>J332</f>
        <v>94184</v>
      </c>
      <c r="K591" s="209">
        <f>K332</f>
        <v>10108</v>
      </c>
      <c r="L591" s="209">
        <f>L332</f>
        <v>1083151</v>
      </c>
      <c r="M591" s="210"/>
    </row>
    <row r="592" spans="8:18" x14ac:dyDescent="0.2">
      <c r="H592" s="207">
        <f t="shared" si="153"/>
        <v>332</v>
      </c>
      <c r="I592" s="208" t="s">
        <v>45</v>
      </c>
      <c r="J592" s="209">
        <f>J361</f>
        <v>83159</v>
      </c>
      <c r="K592" s="209">
        <f>K361</f>
        <v>8940</v>
      </c>
      <c r="L592" s="209">
        <f>L361</f>
        <v>923864</v>
      </c>
      <c r="M592" s="210"/>
    </row>
    <row r="593" spans="8:13" x14ac:dyDescent="0.2">
      <c r="H593" s="207">
        <f t="shared" si="153"/>
        <v>361</v>
      </c>
      <c r="I593" s="208" t="s">
        <v>46</v>
      </c>
      <c r="J593" s="209">
        <f>J390</f>
        <v>92447</v>
      </c>
      <c r="K593" s="209">
        <f>K390</f>
        <v>10448</v>
      </c>
      <c r="L593" s="209">
        <f>L390</f>
        <v>1023380</v>
      </c>
      <c r="M593" s="210"/>
    </row>
    <row r="594" spans="8:13" x14ac:dyDescent="0.2">
      <c r="H594" s="212"/>
      <c r="I594" s="213"/>
      <c r="J594" s="214"/>
      <c r="K594" s="214"/>
      <c r="L594" s="214"/>
      <c r="M594" s="215"/>
    </row>
    <row r="596" spans="8:13" ht="15" x14ac:dyDescent="0.2">
      <c r="H596" s="197" t="s">
        <v>50</v>
      </c>
      <c r="I596" s="198"/>
      <c r="J596" s="199"/>
      <c r="K596" s="199"/>
      <c r="L596" s="199"/>
      <c r="M596" s="200"/>
    </row>
    <row r="597" spans="8:13" x14ac:dyDescent="0.2">
      <c r="H597" s="201"/>
      <c r="I597" s="202"/>
      <c r="J597" s="203" t="s">
        <v>47</v>
      </c>
      <c r="K597" s="203" t="s">
        <v>48</v>
      </c>
      <c r="L597" s="203" t="s">
        <v>49</v>
      </c>
      <c r="M597" s="216"/>
    </row>
    <row r="598" spans="8:13" x14ac:dyDescent="0.2">
      <c r="H598" s="207">
        <v>49</v>
      </c>
      <c r="I598" s="208" t="s">
        <v>35</v>
      </c>
      <c r="J598" s="209">
        <f>J78</f>
        <v>313193</v>
      </c>
      <c r="K598" s="209">
        <f>K78</f>
        <v>503102</v>
      </c>
      <c r="L598" s="209">
        <f>L78</f>
        <v>5270242</v>
      </c>
      <c r="M598" s="210"/>
    </row>
    <row r="599" spans="8:13" x14ac:dyDescent="0.2">
      <c r="H599" s="207">
        <f t="shared" ref="H599:H609" si="154">H598+29</f>
        <v>78</v>
      </c>
      <c r="I599" s="208" t="s">
        <v>36</v>
      </c>
      <c r="J599" s="209">
        <f>J107</f>
        <v>266336</v>
      </c>
      <c r="K599" s="209">
        <f>K107</f>
        <v>441157</v>
      </c>
      <c r="L599" s="209">
        <f>L107</f>
        <v>4902716</v>
      </c>
      <c r="M599" s="210"/>
    </row>
    <row r="600" spans="8:13" x14ac:dyDescent="0.2">
      <c r="H600" s="207">
        <f t="shared" si="154"/>
        <v>107</v>
      </c>
      <c r="I600" s="208" t="s">
        <v>37</v>
      </c>
      <c r="J600" s="209">
        <f>J136</f>
        <v>286123</v>
      </c>
      <c r="K600" s="209">
        <f>K136</f>
        <v>483890</v>
      </c>
      <c r="L600" s="209">
        <f>L136</f>
        <v>5887962</v>
      </c>
      <c r="M600" s="210"/>
    </row>
    <row r="601" spans="8:13" x14ac:dyDescent="0.2">
      <c r="H601" s="207">
        <f t="shared" si="154"/>
        <v>136</v>
      </c>
      <c r="I601" s="208" t="s">
        <v>38</v>
      </c>
      <c r="J601" s="209">
        <f>J165</f>
        <v>269599</v>
      </c>
      <c r="K601" s="209">
        <f>K165</f>
        <v>555287</v>
      </c>
      <c r="L601" s="209">
        <f>L165</f>
        <v>5755518</v>
      </c>
      <c r="M601" s="210"/>
    </row>
    <row r="602" spans="8:13" x14ac:dyDescent="0.2">
      <c r="H602" s="207">
        <f t="shared" si="154"/>
        <v>165</v>
      </c>
      <c r="I602" s="208" t="s">
        <v>39</v>
      </c>
      <c r="J602" s="209">
        <f>J194</f>
        <v>289293</v>
      </c>
      <c r="K602" s="209">
        <f>K194</f>
        <v>573701</v>
      </c>
      <c r="L602" s="209">
        <f>L194</f>
        <v>5991917</v>
      </c>
      <c r="M602" s="210"/>
    </row>
    <row r="603" spans="8:13" x14ac:dyDescent="0.2">
      <c r="H603" s="207">
        <f t="shared" si="154"/>
        <v>194</v>
      </c>
      <c r="I603" s="208" t="s">
        <v>40</v>
      </c>
      <c r="J603" s="209">
        <f>J223</f>
        <v>260844</v>
      </c>
      <c r="K603" s="209">
        <f>K223</f>
        <v>526458</v>
      </c>
      <c r="L603" s="209">
        <f>L223</f>
        <v>5841862</v>
      </c>
      <c r="M603" s="210"/>
    </row>
    <row r="604" spans="8:13" x14ac:dyDescent="0.2">
      <c r="H604" s="207">
        <f t="shared" si="154"/>
        <v>223</v>
      </c>
      <c r="I604" s="208" t="s">
        <v>41</v>
      </c>
      <c r="J604" s="209">
        <f>J252</f>
        <v>261189</v>
      </c>
      <c r="K604" s="209">
        <f>K252</f>
        <v>617313</v>
      </c>
      <c r="L604" s="209">
        <f>L252</f>
        <v>6043511</v>
      </c>
      <c r="M604" s="210"/>
    </row>
    <row r="605" spans="8:13" x14ac:dyDescent="0.2">
      <c r="H605" s="207">
        <f t="shared" si="154"/>
        <v>252</v>
      </c>
      <c r="I605" s="208" t="s">
        <v>42</v>
      </c>
      <c r="J605" s="209">
        <f>J281</f>
        <v>271342</v>
      </c>
      <c r="K605" s="209">
        <f>K281</f>
        <v>592482</v>
      </c>
      <c r="L605" s="209">
        <f>L281</f>
        <v>5811202</v>
      </c>
      <c r="M605" s="210"/>
    </row>
    <row r="606" spans="8:13" x14ac:dyDescent="0.2">
      <c r="H606" s="207">
        <f t="shared" si="154"/>
        <v>281</v>
      </c>
      <c r="I606" s="208" t="s">
        <v>43</v>
      </c>
      <c r="J606" s="209">
        <f>J310</f>
        <v>262499</v>
      </c>
      <c r="K606" s="209">
        <f>K310</f>
        <v>522324</v>
      </c>
      <c r="L606" s="209">
        <f>L310</f>
        <v>5644728</v>
      </c>
      <c r="M606" s="210"/>
    </row>
    <row r="607" spans="8:13" x14ac:dyDescent="0.2">
      <c r="H607" s="207">
        <f t="shared" si="154"/>
        <v>310</v>
      </c>
      <c r="I607" s="208" t="s">
        <v>44</v>
      </c>
      <c r="J607" s="209">
        <f>J339</f>
        <v>256744</v>
      </c>
      <c r="K607" s="209">
        <f>K339</f>
        <v>785583</v>
      </c>
      <c r="L607" s="209">
        <f>L339</f>
        <v>5798833</v>
      </c>
      <c r="M607" s="210"/>
    </row>
    <row r="608" spans="8:13" x14ac:dyDescent="0.2">
      <c r="H608" s="207">
        <f t="shared" si="154"/>
        <v>339</v>
      </c>
      <c r="I608" s="208" t="s">
        <v>45</v>
      </c>
      <c r="J608" s="209">
        <f>J368</f>
        <v>254265</v>
      </c>
      <c r="K608" s="209">
        <f>K368</f>
        <v>425088</v>
      </c>
      <c r="L608" s="209">
        <f>L368</f>
        <v>5374167</v>
      </c>
      <c r="M608" s="210"/>
    </row>
    <row r="609" spans="8:13" x14ac:dyDescent="0.2">
      <c r="H609" s="207">
        <f t="shared" si="154"/>
        <v>368</v>
      </c>
      <c r="I609" s="208" t="s">
        <v>46</v>
      </c>
      <c r="J609" s="209">
        <f>J397</f>
        <v>239455</v>
      </c>
      <c r="K609" s="209">
        <f>K397</f>
        <v>390415</v>
      </c>
      <c r="L609" s="209">
        <f>L397</f>
        <v>5012923</v>
      </c>
      <c r="M609" s="210"/>
    </row>
    <row r="610" spans="8:13" x14ac:dyDescent="0.2">
      <c r="H610" s="212"/>
      <c r="I610" s="213"/>
      <c r="J610" s="214"/>
      <c r="K610" s="214"/>
      <c r="L610" s="214"/>
      <c r="M610" s="215"/>
    </row>
    <row r="612" spans="8:13" ht="15" x14ac:dyDescent="0.2">
      <c r="H612" s="197" t="s">
        <v>51</v>
      </c>
      <c r="I612" s="198"/>
      <c r="J612" s="199"/>
      <c r="K612" s="199"/>
      <c r="L612" s="199"/>
      <c r="M612" s="217"/>
    </row>
    <row r="613" spans="8:13" x14ac:dyDescent="0.2">
      <c r="H613" s="201"/>
      <c r="I613" s="202"/>
      <c r="J613" s="203" t="s">
        <v>47</v>
      </c>
      <c r="K613" s="203" t="s">
        <v>48</v>
      </c>
      <c r="L613" s="203" t="s">
        <v>49</v>
      </c>
      <c r="M613" s="210"/>
    </row>
    <row r="614" spans="8:13" x14ac:dyDescent="0.2">
      <c r="H614" s="207">
        <v>52</v>
      </c>
      <c r="I614" s="208" t="s">
        <v>35</v>
      </c>
      <c r="J614" s="209">
        <f>J81</f>
        <v>426819</v>
      </c>
      <c r="K614" s="209">
        <f>K81</f>
        <v>515431</v>
      </c>
      <c r="L614" s="209">
        <f>L81</f>
        <v>6339839</v>
      </c>
      <c r="M614" s="210"/>
    </row>
    <row r="615" spans="8:13" x14ac:dyDescent="0.2">
      <c r="H615" s="207">
        <f t="shared" ref="H615:H625" si="155">H614+29</f>
        <v>81</v>
      </c>
      <c r="I615" s="208" t="s">
        <v>36</v>
      </c>
      <c r="J615" s="209">
        <f>J110</f>
        <v>358566</v>
      </c>
      <c r="K615" s="209">
        <f>K110</f>
        <v>451206</v>
      </c>
      <c r="L615" s="209">
        <f>L110</f>
        <v>5842883</v>
      </c>
      <c r="M615" s="210"/>
    </row>
    <row r="616" spans="8:13" x14ac:dyDescent="0.2">
      <c r="H616" s="207">
        <f t="shared" si="155"/>
        <v>110</v>
      </c>
      <c r="I616" s="208" t="s">
        <v>37</v>
      </c>
      <c r="J616" s="209">
        <f>J139</f>
        <v>387594</v>
      </c>
      <c r="K616" s="209">
        <f>K139</f>
        <v>495042</v>
      </c>
      <c r="L616" s="209">
        <f>L139</f>
        <v>6927508</v>
      </c>
      <c r="M616" s="210"/>
    </row>
    <row r="617" spans="8:13" x14ac:dyDescent="0.2">
      <c r="H617" s="207">
        <f t="shared" si="155"/>
        <v>139</v>
      </c>
      <c r="I617" s="208" t="s">
        <v>38</v>
      </c>
      <c r="J617" s="209">
        <f>J168</f>
        <v>383269</v>
      </c>
      <c r="K617" s="209">
        <f>K168</f>
        <v>567040</v>
      </c>
      <c r="L617" s="209">
        <f>L168</f>
        <v>6895960</v>
      </c>
      <c r="M617" s="210"/>
    </row>
    <row r="618" spans="8:13" x14ac:dyDescent="0.2">
      <c r="H618" s="207">
        <f t="shared" si="155"/>
        <v>168</v>
      </c>
      <c r="I618" s="208" t="s">
        <v>39</v>
      </c>
      <c r="J618" s="209">
        <f>J197</f>
        <v>393472</v>
      </c>
      <c r="K618" s="209">
        <f>K197</f>
        <v>584810</v>
      </c>
      <c r="L618" s="209">
        <f>L197</f>
        <v>7022143</v>
      </c>
      <c r="M618" s="210"/>
    </row>
    <row r="619" spans="8:13" x14ac:dyDescent="0.2">
      <c r="H619" s="207">
        <f t="shared" si="155"/>
        <v>197</v>
      </c>
      <c r="I619" s="208" t="s">
        <v>40</v>
      </c>
      <c r="J619" s="209">
        <f>J226</f>
        <v>360351</v>
      </c>
      <c r="K619" s="209">
        <f>K226</f>
        <v>537066</v>
      </c>
      <c r="L619" s="209">
        <f>L226</f>
        <v>6876220</v>
      </c>
      <c r="M619" s="210"/>
    </row>
    <row r="620" spans="8:13" x14ac:dyDescent="0.2">
      <c r="H620" s="207">
        <f t="shared" si="155"/>
        <v>226</v>
      </c>
      <c r="I620" s="208" t="s">
        <v>41</v>
      </c>
      <c r="J620" s="209">
        <f>J255</f>
        <v>355894</v>
      </c>
      <c r="K620" s="209">
        <f>K255</f>
        <v>627552</v>
      </c>
      <c r="L620" s="209">
        <f>L255</f>
        <v>7060462</v>
      </c>
      <c r="M620" s="210"/>
    </row>
    <row r="621" spans="8:13" x14ac:dyDescent="0.2">
      <c r="H621" s="207">
        <f t="shared" si="155"/>
        <v>255</v>
      </c>
      <c r="I621" s="208" t="s">
        <v>42</v>
      </c>
      <c r="J621" s="209">
        <f>J284</f>
        <v>367292</v>
      </c>
      <c r="K621" s="209">
        <f>K284</f>
        <v>602776</v>
      </c>
      <c r="L621" s="209">
        <f>L284</f>
        <v>6848970</v>
      </c>
      <c r="M621" s="210"/>
    </row>
    <row r="622" spans="8:13" x14ac:dyDescent="0.2">
      <c r="H622" s="207">
        <f t="shared" si="155"/>
        <v>284</v>
      </c>
      <c r="I622" s="208" t="s">
        <v>43</v>
      </c>
      <c r="J622" s="209">
        <f>J313</f>
        <v>355396</v>
      </c>
      <c r="K622" s="209">
        <f>K313</f>
        <v>532185</v>
      </c>
      <c r="L622" s="209">
        <f>L313</f>
        <v>6645797</v>
      </c>
      <c r="M622" s="210"/>
    </row>
    <row r="623" spans="8:13" x14ac:dyDescent="0.2">
      <c r="H623" s="207">
        <f t="shared" si="155"/>
        <v>313</v>
      </c>
      <c r="I623" s="208" t="s">
        <v>44</v>
      </c>
      <c r="J623" s="209">
        <f>J342</f>
        <v>350928</v>
      </c>
      <c r="K623" s="209">
        <f>K342</f>
        <v>795691</v>
      </c>
      <c r="L623" s="209">
        <f>L342</f>
        <v>6881984</v>
      </c>
      <c r="M623" s="210"/>
    </row>
    <row r="624" spans="8:13" x14ac:dyDescent="0.2">
      <c r="H624" s="207">
        <f t="shared" si="155"/>
        <v>342</v>
      </c>
      <c r="I624" s="208" t="s">
        <v>45</v>
      </c>
      <c r="J624" s="209">
        <f>J371</f>
        <v>337424</v>
      </c>
      <c r="K624" s="209">
        <f>K371</f>
        <v>434028</v>
      </c>
      <c r="L624" s="209">
        <f>L371</f>
        <v>6298031</v>
      </c>
      <c r="M624" s="210"/>
    </row>
    <row r="625" spans="8:13" x14ac:dyDescent="0.2">
      <c r="H625" s="207">
        <f t="shared" si="155"/>
        <v>371</v>
      </c>
      <c r="I625" s="208" t="s">
        <v>46</v>
      </c>
      <c r="J625" s="209">
        <f>J400</f>
        <v>331902</v>
      </c>
      <c r="K625" s="209">
        <f>K400</f>
        <v>400863</v>
      </c>
      <c r="L625" s="209">
        <f>L400</f>
        <v>6036303</v>
      </c>
      <c r="M625" s="210"/>
    </row>
    <row r="626" spans="8:13" x14ac:dyDescent="0.2">
      <c r="H626" s="212"/>
      <c r="I626" s="218"/>
      <c r="J626" s="218"/>
      <c r="K626" s="218"/>
      <c r="L626" s="218"/>
      <c r="M626" s="215"/>
    </row>
  </sheetData>
  <mergeCells count="1">
    <mergeCell ref="A407:C407"/>
  </mergeCells>
  <phoneticPr fontId="0" type="noConversion"/>
  <printOptions horizontalCentered="1"/>
  <pageMargins left="0.2" right="0.23" top="2.1800000000000002" bottom="0.67" header="0.73" footer="0.36"/>
  <pageSetup scale="65" orientation="landscape" r:id="rId1"/>
  <headerFooter alignWithMargins="0">
    <oddHeader>&amp;L&amp;"Times New Roman,Regular"&amp;20Oil and Gas Section&amp;10
&amp;14(850) 487-2219&amp;C&amp;"Times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Bold,Bold"&amp;8Bble = Barrels (42 US Gallons)     MBbls = Thousand Barrels     MMCF = Million Cubic Feet  &amp;"Arial,Regular"&amp;10   </oddFooter>
  </headerFooter>
  <rowBreaks count="17" manualBreakCount="17">
    <brk id="29" max="15" man="1"/>
    <brk id="58" max="15" man="1"/>
    <brk id="87" max="15" man="1"/>
    <brk id="116" max="15" man="1"/>
    <brk id="145" max="15" man="1"/>
    <brk id="174" max="15" man="1"/>
    <brk id="203" max="15" man="1"/>
    <brk id="232" max="15" man="1"/>
    <brk id="261" max="15" man="1"/>
    <brk id="290" max="15" man="1"/>
    <brk id="319" max="15" man="1"/>
    <brk id="348" max="15" man="1"/>
    <brk id="377" max="15" man="1"/>
    <brk id="406" max="15" man="1"/>
    <brk id="435" max="15" man="1"/>
    <brk id="476" max="15" man="1"/>
    <brk id="520" max="15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4DB3-5A1C-4926-A0A5-32C0BF24C819}">
  <sheetPr>
    <tabColor theme="0"/>
  </sheetPr>
  <dimension ref="A1:R626"/>
  <sheetViews>
    <sheetView showGridLines="0" topLeftCell="A438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9.28515625" style="25" bestFit="1" customWidth="1"/>
    <col min="4" max="9" width="9.28515625" style="25" bestFit="1" customWidth="1"/>
    <col min="10" max="10" width="10.42578125" style="25" bestFit="1" customWidth="1"/>
    <col min="11" max="11" width="11.5703125" style="25" bestFit="1" customWidth="1"/>
    <col min="12" max="12" width="12.425781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6384" width="9.140625" style="25"/>
  </cols>
  <sheetData>
    <row r="1" spans="1:16" ht="18.75" x14ac:dyDescent="0.3">
      <c r="A1" s="328" t="s">
        <v>53</v>
      </c>
      <c r="B1" s="328"/>
      <c r="C1" s="328"/>
      <c r="D1" s="351" t="s">
        <v>0</v>
      </c>
      <c r="E1" s="352"/>
      <c r="F1" s="352"/>
      <c r="G1" s="352"/>
      <c r="H1" s="352"/>
      <c r="I1" s="352"/>
      <c r="J1" s="353" t="s">
        <v>1</v>
      </c>
      <c r="K1" s="352"/>
      <c r="L1" s="352"/>
      <c r="M1" s="352"/>
      <c r="N1" s="353" t="s">
        <v>2</v>
      </c>
      <c r="O1" s="352"/>
      <c r="P1" s="354"/>
    </row>
    <row r="2" spans="1:16" x14ac:dyDescent="0.2">
      <c r="A2" s="329" t="s">
        <v>3</v>
      </c>
      <c r="B2" s="330"/>
      <c r="C2" s="331"/>
      <c r="D2" s="355" t="s">
        <v>4</v>
      </c>
      <c r="E2" s="356" t="s">
        <v>5</v>
      </c>
      <c r="F2" s="356" t="s">
        <v>6</v>
      </c>
      <c r="G2" s="356" t="s">
        <v>7</v>
      </c>
      <c r="H2" s="357" t="s">
        <v>8</v>
      </c>
      <c r="I2" s="357" t="s">
        <v>12</v>
      </c>
      <c r="J2" s="358" t="s">
        <v>9</v>
      </c>
      <c r="K2" s="357" t="s">
        <v>11</v>
      </c>
      <c r="L2" s="357" t="s">
        <v>10</v>
      </c>
      <c r="M2" s="357"/>
      <c r="N2" s="358" t="s">
        <v>9</v>
      </c>
      <c r="O2" s="357" t="s">
        <v>11</v>
      </c>
      <c r="P2" s="359"/>
    </row>
    <row r="3" spans="1:16" x14ac:dyDescent="0.2">
      <c r="A3" s="332" t="s">
        <v>121</v>
      </c>
      <c r="B3" s="330"/>
      <c r="C3" s="331"/>
      <c r="D3" s="360" t="s">
        <v>13</v>
      </c>
      <c r="E3" s="361" t="s">
        <v>14</v>
      </c>
      <c r="F3" s="361" t="s">
        <v>15</v>
      </c>
      <c r="G3" s="361" t="s">
        <v>16</v>
      </c>
      <c r="H3" s="361" t="s">
        <v>17</v>
      </c>
      <c r="I3" s="361" t="s">
        <v>20</v>
      </c>
      <c r="J3" s="362" t="s">
        <v>18</v>
      </c>
      <c r="K3" s="363" t="s">
        <v>19</v>
      </c>
      <c r="L3" s="363" t="s">
        <v>18</v>
      </c>
      <c r="M3" s="363"/>
      <c r="N3" s="362" t="s">
        <v>21</v>
      </c>
      <c r="O3" s="363" t="s">
        <v>22</v>
      </c>
      <c r="P3" s="364"/>
    </row>
    <row r="4" spans="1:16" x14ac:dyDescent="0.2">
      <c r="A4" s="333" t="s">
        <v>137</v>
      </c>
      <c r="B4" s="334"/>
      <c r="C4" s="335"/>
      <c r="D4" s="45">
        <v>0</v>
      </c>
      <c r="E4" s="46">
        <v>0</v>
      </c>
      <c r="F4" s="46">
        <v>1</v>
      </c>
      <c r="G4" s="46">
        <v>1</v>
      </c>
      <c r="H4" s="46">
        <v>0</v>
      </c>
      <c r="I4" s="145">
        <f t="shared" ref="I4:I12" si="0">SUM(D4:H4)</f>
        <v>2</v>
      </c>
      <c r="J4" s="48">
        <v>0</v>
      </c>
      <c r="K4" s="48">
        <v>0</v>
      </c>
      <c r="L4" s="48">
        <v>0</v>
      </c>
      <c r="M4" s="49"/>
      <c r="N4" s="50">
        <v>18450</v>
      </c>
      <c r="O4" s="50">
        <v>1825</v>
      </c>
      <c r="P4" s="2"/>
    </row>
    <row r="5" spans="1:16" x14ac:dyDescent="0.2">
      <c r="A5" s="333" t="s">
        <v>138</v>
      </c>
      <c r="B5" s="334"/>
      <c r="C5" s="336"/>
      <c r="D5" s="45">
        <v>0</v>
      </c>
      <c r="E5" s="46">
        <v>0</v>
      </c>
      <c r="F5" s="46">
        <v>0</v>
      </c>
      <c r="G5" s="46">
        <v>1</v>
      </c>
      <c r="H5" s="46">
        <v>0</v>
      </c>
      <c r="I5" s="47">
        <f t="shared" si="0"/>
        <v>1</v>
      </c>
      <c r="J5" s="48">
        <v>0</v>
      </c>
      <c r="K5" s="48">
        <v>0</v>
      </c>
      <c r="L5" s="48">
        <v>0</v>
      </c>
      <c r="M5" s="52"/>
      <c r="N5" s="50">
        <v>11598</v>
      </c>
      <c r="O5" s="50">
        <v>982</v>
      </c>
      <c r="P5" s="3"/>
    </row>
    <row r="6" spans="1:16" x14ac:dyDescent="0.2">
      <c r="A6" s="333" t="s">
        <v>139</v>
      </c>
      <c r="B6" s="334"/>
      <c r="C6" s="335"/>
      <c r="D6" s="45">
        <v>4</v>
      </c>
      <c r="E6" s="46">
        <v>0</v>
      </c>
      <c r="F6" s="46">
        <v>2</v>
      </c>
      <c r="G6" s="46">
        <v>2</v>
      </c>
      <c r="H6" s="46">
        <v>10</v>
      </c>
      <c r="I6" s="47">
        <f t="shared" si="0"/>
        <v>18</v>
      </c>
      <c r="J6" s="48">
        <v>283639</v>
      </c>
      <c r="K6" s="48">
        <v>27829</v>
      </c>
      <c r="L6" s="48">
        <v>3780703</v>
      </c>
      <c r="M6" s="52"/>
      <c r="N6" s="50">
        <v>44909</v>
      </c>
      <c r="O6" s="50">
        <v>3549</v>
      </c>
      <c r="P6" s="3"/>
    </row>
    <row r="7" spans="1:16" x14ac:dyDescent="0.2">
      <c r="A7" s="333" t="s">
        <v>140</v>
      </c>
      <c r="B7" s="334"/>
      <c r="C7" s="335"/>
      <c r="D7" s="45">
        <v>1</v>
      </c>
      <c r="E7" s="46">
        <v>0</v>
      </c>
      <c r="F7" s="46">
        <v>0</v>
      </c>
      <c r="G7" s="46">
        <v>0</v>
      </c>
      <c r="H7" s="46">
        <v>0</v>
      </c>
      <c r="I7" s="47">
        <f t="shared" si="0"/>
        <v>1</v>
      </c>
      <c r="J7" s="48">
        <v>1082</v>
      </c>
      <c r="K7" s="48">
        <v>0</v>
      </c>
      <c r="L7" s="48">
        <v>0</v>
      </c>
      <c r="M7" s="52"/>
      <c r="N7" s="50">
        <v>283</v>
      </c>
      <c r="O7" s="50">
        <v>0</v>
      </c>
      <c r="P7" s="3"/>
    </row>
    <row r="8" spans="1:16" x14ac:dyDescent="0.2">
      <c r="A8" s="333" t="s">
        <v>141</v>
      </c>
      <c r="B8" s="334"/>
      <c r="C8" s="335"/>
      <c r="D8" s="45">
        <v>4</v>
      </c>
      <c r="E8" s="46">
        <v>0</v>
      </c>
      <c r="F8" s="46">
        <v>2</v>
      </c>
      <c r="G8" s="46">
        <v>7</v>
      </c>
      <c r="H8" s="46">
        <v>2</v>
      </c>
      <c r="I8" s="47">
        <f t="shared" si="0"/>
        <v>15</v>
      </c>
      <c r="J8" s="48">
        <v>30120</v>
      </c>
      <c r="K8" s="48">
        <v>3458</v>
      </c>
      <c r="L8" s="48">
        <v>476472</v>
      </c>
      <c r="M8" s="52"/>
      <c r="N8" s="50">
        <v>11771</v>
      </c>
      <c r="O8" s="50">
        <v>985</v>
      </c>
      <c r="P8" s="3"/>
    </row>
    <row r="9" spans="1:16" x14ac:dyDescent="0.2">
      <c r="A9" s="333" t="s">
        <v>142</v>
      </c>
      <c r="B9" s="334"/>
      <c r="C9" s="335"/>
      <c r="D9" s="45">
        <v>1</v>
      </c>
      <c r="E9" s="46">
        <v>0</v>
      </c>
      <c r="F9" s="46">
        <v>1</v>
      </c>
      <c r="G9" s="46">
        <v>0</v>
      </c>
      <c r="H9" s="46">
        <v>0</v>
      </c>
      <c r="I9" s="47">
        <f t="shared" si="0"/>
        <v>2</v>
      </c>
      <c r="J9" s="48">
        <v>44537</v>
      </c>
      <c r="K9" s="48">
        <v>5980</v>
      </c>
      <c r="L9" s="48">
        <v>963961</v>
      </c>
      <c r="M9" s="52"/>
      <c r="N9" s="50">
        <v>5661</v>
      </c>
      <c r="O9" s="50">
        <v>583</v>
      </c>
      <c r="P9" s="3"/>
    </row>
    <row r="10" spans="1:16" x14ac:dyDescent="0.2">
      <c r="A10" s="333" t="s">
        <v>143</v>
      </c>
      <c r="B10" s="334"/>
      <c r="C10" s="335"/>
      <c r="D10" s="45">
        <v>0</v>
      </c>
      <c r="E10" s="46">
        <v>0</v>
      </c>
      <c r="F10" s="46">
        <v>1</v>
      </c>
      <c r="G10" s="46">
        <v>1</v>
      </c>
      <c r="H10" s="46">
        <v>0</v>
      </c>
      <c r="I10" s="47">
        <f t="shared" si="0"/>
        <v>2</v>
      </c>
      <c r="J10" s="48">
        <v>50</v>
      </c>
      <c r="K10" s="48">
        <v>0</v>
      </c>
      <c r="L10" s="48">
        <v>24230</v>
      </c>
      <c r="M10" s="52"/>
      <c r="N10" s="50">
        <v>1518</v>
      </c>
      <c r="O10" s="50">
        <v>10</v>
      </c>
      <c r="P10" s="3"/>
    </row>
    <row r="11" spans="1:16" x14ac:dyDescent="0.2">
      <c r="A11" s="333" t="s">
        <v>144</v>
      </c>
      <c r="B11" s="334"/>
      <c r="C11" s="335"/>
      <c r="D11" s="45">
        <v>3</v>
      </c>
      <c r="E11" s="46">
        <v>0</v>
      </c>
      <c r="F11" s="46">
        <v>1</v>
      </c>
      <c r="G11" s="46">
        <v>5</v>
      </c>
      <c r="H11" s="46">
        <v>6</v>
      </c>
      <c r="I11" s="47">
        <f t="shared" si="0"/>
        <v>15</v>
      </c>
      <c r="J11" s="48">
        <v>745835</v>
      </c>
      <c r="K11" s="48">
        <v>89632</v>
      </c>
      <c r="L11" s="48">
        <v>3404341</v>
      </c>
      <c r="M11" s="52"/>
      <c r="N11" s="50">
        <v>13796</v>
      </c>
      <c r="O11" s="50">
        <v>1657</v>
      </c>
      <c r="P11" s="3"/>
    </row>
    <row r="12" spans="1:16" x14ac:dyDescent="0.2">
      <c r="A12" s="333" t="s">
        <v>145</v>
      </c>
      <c r="B12" s="334"/>
      <c r="C12" s="337"/>
      <c r="D12" s="45">
        <v>2</v>
      </c>
      <c r="E12" s="46">
        <v>0</v>
      </c>
      <c r="F12" s="46">
        <v>0</v>
      </c>
      <c r="G12" s="46">
        <v>2</v>
      </c>
      <c r="H12" s="46">
        <v>0</v>
      </c>
      <c r="I12" s="55">
        <f t="shared" si="0"/>
        <v>4</v>
      </c>
      <c r="J12" s="48">
        <v>22565</v>
      </c>
      <c r="K12" s="56">
        <v>0</v>
      </c>
      <c r="L12" s="56">
        <v>22276</v>
      </c>
      <c r="M12" s="57"/>
      <c r="N12" s="220">
        <v>1107</v>
      </c>
      <c r="O12" s="50">
        <v>0</v>
      </c>
      <c r="P12" s="4"/>
    </row>
    <row r="13" spans="1:16" x14ac:dyDescent="0.2">
      <c r="A13" s="338"/>
      <c r="B13" s="334"/>
      <c r="C13" s="339" t="s">
        <v>24</v>
      </c>
      <c r="D13" s="365">
        <f t="shared" ref="D13:L13" si="1">SUM(D4:D12)</f>
        <v>15</v>
      </c>
      <c r="E13" s="366">
        <f t="shared" si="1"/>
        <v>0</v>
      </c>
      <c r="F13" s="366">
        <f t="shared" si="1"/>
        <v>8</v>
      </c>
      <c r="G13" s="366">
        <f t="shared" si="1"/>
        <v>19</v>
      </c>
      <c r="H13" s="366">
        <f t="shared" si="1"/>
        <v>18</v>
      </c>
      <c r="I13" s="367">
        <f t="shared" si="1"/>
        <v>60</v>
      </c>
      <c r="J13" s="368">
        <f t="shared" si="1"/>
        <v>1127828</v>
      </c>
      <c r="K13" s="369">
        <f t="shared" si="1"/>
        <v>126899</v>
      </c>
      <c r="L13" s="370">
        <f t="shared" si="1"/>
        <v>8671983</v>
      </c>
      <c r="M13" s="371"/>
      <c r="N13" s="371">
        <f>SUM(N4:N12)</f>
        <v>109093</v>
      </c>
      <c r="O13" s="380">
        <f>SUM(O4:O12)</f>
        <v>9591</v>
      </c>
      <c r="P13" s="381"/>
    </row>
    <row r="14" spans="1:16" x14ac:dyDescent="0.2">
      <c r="A14" s="338"/>
      <c r="B14" s="334"/>
      <c r="C14" s="340"/>
      <c r="D14" s="372"/>
      <c r="E14" s="373"/>
      <c r="F14" s="373"/>
      <c r="G14" s="373"/>
      <c r="H14" s="373"/>
      <c r="I14" s="373"/>
      <c r="J14" s="374"/>
      <c r="K14" s="370"/>
      <c r="L14" s="370"/>
      <c r="M14" s="371"/>
      <c r="N14" s="379"/>
      <c r="O14" s="255"/>
      <c r="P14" s="3"/>
    </row>
    <row r="15" spans="1:16" x14ac:dyDescent="0.2">
      <c r="A15" s="341"/>
      <c r="B15" s="342"/>
      <c r="C15" s="343"/>
      <c r="D15" s="375"/>
      <c r="E15" s="376"/>
      <c r="F15" s="376"/>
      <c r="G15" s="376"/>
      <c r="H15" s="376"/>
      <c r="I15" s="373"/>
      <c r="J15" s="377"/>
      <c r="K15" s="378"/>
      <c r="L15" s="378"/>
      <c r="M15" s="379"/>
      <c r="N15" s="83"/>
      <c r="O15" s="50"/>
      <c r="P15" s="3"/>
    </row>
    <row r="16" spans="1:16" x14ac:dyDescent="0.2">
      <c r="A16" s="344" t="s">
        <v>23</v>
      </c>
      <c r="B16" s="345"/>
      <c r="C16" s="346"/>
      <c r="D16" s="75"/>
      <c r="E16" s="76"/>
      <c r="F16" s="76"/>
      <c r="G16" s="76"/>
      <c r="H16" s="76"/>
      <c r="I16" s="145"/>
      <c r="J16" s="146"/>
      <c r="K16" s="77"/>
      <c r="L16" s="256"/>
      <c r="M16" s="50"/>
      <c r="N16" s="50"/>
      <c r="O16" s="50"/>
      <c r="P16" s="3"/>
    </row>
    <row r="17" spans="1:16" x14ac:dyDescent="0.2">
      <c r="A17" s="347" t="s">
        <v>146</v>
      </c>
      <c r="B17" s="348"/>
      <c r="C17" s="349"/>
      <c r="D17" s="45">
        <v>43</v>
      </c>
      <c r="E17" s="46">
        <v>34</v>
      </c>
      <c r="F17" s="46">
        <v>8</v>
      </c>
      <c r="G17" s="46">
        <v>33</v>
      </c>
      <c r="H17" s="46">
        <v>1</v>
      </c>
      <c r="I17" s="47">
        <f>SUM(D17:H17)</f>
        <v>119</v>
      </c>
      <c r="J17" s="230">
        <v>3540332</v>
      </c>
      <c r="K17" s="82">
        <v>6026604</v>
      </c>
      <c r="L17" s="82">
        <v>71061187</v>
      </c>
      <c r="M17" s="50"/>
      <c r="N17" s="50">
        <v>402604</v>
      </c>
      <c r="O17" s="50">
        <v>528894</v>
      </c>
      <c r="P17" s="3"/>
    </row>
    <row r="18" spans="1:16" x14ac:dyDescent="0.2">
      <c r="A18" s="347" t="s">
        <v>147</v>
      </c>
      <c r="B18" s="348"/>
      <c r="C18" s="349"/>
      <c r="D18" s="45">
        <v>10</v>
      </c>
      <c r="E18" s="46">
        <v>10</v>
      </c>
      <c r="F18" s="46">
        <v>2</v>
      </c>
      <c r="G18" s="46">
        <v>1</v>
      </c>
      <c r="H18" s="46">
        <v>1</v>
      </c>
      <c r="I18" s="47">
        <f>SUM(D18:H18)</f>
        <v>24</v>
      </c>
      <c r="J18" s="230">
        <v>208334</v>
      </c>
      <c r="K18" s="82">
        <v>583023</v>
      </c>
      <c r="L18" s="82">
        <v>10384599</v>
      </c>
      <c r="M18" s="50"/>
      <c r="N18" s="50">
        <v>57811</v>
      </c>
      <c r="O18" s="50">
        <v>59889</v>
      </c>
      <c r="P18" s="3"/>
    </row>
    <row r="19" spans="1:16" x14ac:dyDescent="0.2">
      <c r="A19" s="347" t="s">
        <v>148</v>
      </c>
      <c r="B19" s="348"/>
      <c r="C19" s="350"/>
      <c r="D19" s="45">
        <v>2</v>
      </c>
      <c r="E19" s="46">
        <v>0</v>
      </c>
      <c r="F19" s="46">
        <v>1</v>
      </c>
      <c r="G19" s="46">
        <v>0</v>
      </c>
      <c r="H19" s="46">
        <v>0</v>
      </c>
      <c r="I19" s="55">
        <f>SUM(D19:H19)</f>
        <v>3</v>
      </c>
      <c r="J19" s="231">
        <v>12087</v>
      </c>
      <c r="K19" s="219">
        <v>1871</v>
      </c>
      <c r="L19" s="219">
        <v>40246</v>
      </c>
      <c r="M19" s="147"/>
      <c r="N19" s="147">
        <v>411</v>
      </c>
      <c r="O19" s="50">
        <v>157</v>
      </c>
      <c r="P19" s="4"/>
    </row>
    <row r="20" spans="1:16" x14ac:dyDescent="0.2">
      <c r="A20" s="338"/>
      <c r="B20" s="334"/>
      <c r="C20" s="339" t="s">
        <v>25</v>
      </c>
      <c r="D20" s="365">
        <f t="shared" ref="D20:L20" si="2">SUM(D17:D19)</f>
        <v>55</v>
      </c>
      <c r="E20" s="366">
        <f t="shared" si="2"/>
        <v>44</v>
      </c>
      <c r="F20" s="366">
        <f t="shared" si="2"/>
        <v>11</v>
      </c>
      <c r="G20" s="366">
        <f t="shared" si="2"/>
        <v>34</v>
      </c>
      <c r="H20" s="366">
        <f t="shared" si="2"/>
        <v>2</v>
      </c>
      <c r="I20" s="367">
        <f t="shared" si="2"/>
        <v>146</v>
      </c>
      <c r="J20" s="368">
        <f t="shared" si="2"/>
        <v>3760753</v>
      </c>
      <c r="K20" s="369">
        <f t="shared" si="2"/>
        <v>6611498</v>
      </c>
      <c r="L20" s="370">
        <f t="shared" si="2"/>
        <v>81486032</v>
      </c>
      <c r="M20" s="371"/>
      <c r="N20" s="371">
        <f>SUM(N17:N19)</f>
        <v>460826</v>
      </c>
      <c r="O20" s="380">
        <f>SUM(O17:O19)</f>
        <v>588940</v>
      </c>
      <c r="P20" s="381"/>
    </row>
    <row r="21" spans="1:16" x14ac:dyDescent="0.2">
      <c r="A21" s="338"/>
      <c r="B21" s="334"/>
      <c r="C21" s="340"/>
      <c r="D21" s="372"/>
      <c r="E21" s="373"/>
      <c r="F21" s="373"/>
      <c r="G21" s="373"/>
      <c r="H21" s="373"/>
      <c r="I21" s="373"/>
      <c r="J21" s="374"/>
      <c r="K21" s="370"/>
      <c r="L21" s="370"/>
      <c r="M21" s="371"/>
      <c r="N21" s="379"/>
      <c r="O21" s="255"/>
      <c r="P21" s="3"/>
    </row>
    <row r="22" spans="1:16" x14ac:dyDescent="0.2">
      <c r="A22" s="341"/>
      <c r="B22" s="342"/>
      <c r="C22" s="343"/>
      <c r="D22" s="375"/>
      <c r="E22" s="376"/>
      <c r="F22" s="376"/>
      <c r="G22" s="376"/>
      <c r="H22" s="376"/>
      <c r="I22" s="373"/>
      <c r="J22" s="377"/>
      <c r="K22" s="378"/>
      <c r="L22" s="378"/>
      <c r="M22" s="379"/>
      <c r="N22" s="83"/>
      <c r="O22" s="50"/>
      <c r="P22" s="3"/>
    </row>
    <row r="23" spans="1:16" x14ac:dyDescent="0.2">
      <c r="A23" s="382" t="s">
        <v>26</v>
      </c>
      <c r="B23" s="383"/>
      <c r="C23" s="339"/>
      <c r="D23" s="228">
        <f t="shared" ref="D23:L23" si="3">D13+D20</f>
        <v>70</v>
      </c>
      <c r="E23" s="259">
        <f t="shared" si="3"/>
        <v>44</v>
      </c>
      <c r="F23" s="259">
        <f t="shared" si="3"/>
        <v>19</v>
      </c>
      <c r="G23" s="259">
        <f t="shared" si="3"/>
        <v>53</v>
      </c>
      <c r="H23" s="259">
        <f t="shared" si="3"/>
        <v>20</v>
      </c>
      <c r="I23" s="145">
        <f t="shared" si="3"/>
        <v>206</v>
      </c>
      <c r="J23" s="260">
        <f t="shared" si="3"/>
        <v>4888581</v>
      </c>
      <c r="K23" s="256">
        <f t="shared" si="3"/>
        <v>6738397</v>
      </c>
      <c r="L23" s="256">
        <f t="shared" si="3"/>
        <v>90158015</v>
      </c>
      <c r="M23" s="50"/>
      <c r="N23" s="50">
        <f>N13+N20</f>
        <v>569919</v>
      </c>
      <c r="O23" s="147">
        <f>O13+O20</f>
        <v>598531</v>
      </c>
      <c r="P23" s="4"/>
    </row>
    <row r="24" spans="1:16" x14ac:dyDescent="0.2">
      <c r="A24" s="384" t="s">
        <v>27</v>
      </c>
      <c r="B24" s="330"/>
      <c r="C24" s="340"/>
      <c r="D24" s="75"/>
      <c r="E24" s="76"/>
      <c r="F24" s="76"/>
      <c r="G24" s="76"/>
      <c r="H24" s="76"/>
      <c r="I24" s="47"/>
      <c r="J24" s="146"/>
      <c r="K24" s="77"/>
      <c r="L24" s="77"/>
      <c r="M24" s="50"/>
      <c r="N24" s="57"/>
      <c r="O24" s="371"/>
      <c r="P24" s="391"/>
    </row>
    <row r="25" spans="1:16" x14ac:dyDescent="0.2">
      <c r="A25" s="385" t="s">
        <v>28</v>
      </c>
      <c r="B25" s="386"/>
      <c r="C25" s="343"/>
      <c r="D25" s="263"/>
      <c r="E25" s="242"/>
      <c r="F25" s="242"/>
      <c r="G25" s="242"/>
      <c r="H25" s="242"/>
      <c r="I25" s="55"/>
      <c r="J25" s="222"/>
      <c r="K25" s="223"/>
      <c r="L25" s="223"/>
      <c r="M25" s="57"/>
      <c r="N25" s="371"/>
      <c r="O25" s="371"/>
      <c r="P25" s="391"/>
    </row>
    <row r="26" spans="1:16" x14ac:dyDescent="0.2">
      <c r="A26" s="387" t="s">
        <v>149</v>
      </c>
      <c r="B26" s="388"/>
      <c r="C26" s="388"/>
      <c r="D26" s="389"/>
      <c r="E26" s="389"/>
      <c r="F26" s="389"/>
      <c r="G26" s="390"/>
      <c r="H26" s="389"/>
      <c r="I26" s="389"/>
      <c r="J26" s="390"/>
      <c r="K26" s="390"/>
      <c r="L26" s="390"/>
      <c r="M26" s="390"/>
      <c r="N26" s="371">
        <v>5779</v>
      </c>
      <c r="O26" s="371">
        <v>4998</v>
      </c>
      <c r="P26" s="391"/>
    </row>
    <row r="27" spans="1:16" ht="13.5" thickBot="1" x14ac:dyDescent="0.25">
      <c r="A27" s="392" t="s">
        <v>34</v>
      </c>
      <c r="B27" s="348"/>
      <c r="C27" s="388"/>
      <c r="D27" s="393"/>
      <c r="E27" s="393"/>
      <c r="F27" s="393"/>
      <c r="G27" s="393"/>
      <c r="H27" s="393"/>
      <c r="I27" s="393"/>
      <c r="J27" s="393"/>
      <c r="K27" s="393"/>
      <c r="L27" s="334"/>
      <c r="M27" s="334"/>
      <c r="N27" s="394"/>
      <c r="O27" s="394"/>
      <c r="P27" s="395"/>
    </row>
    <row r="28" spans="1:16" ht="13.5" thickTop="1" x14ac:dyDescent="0.2">
      <c r="A28" s="396" t="s">
        <v>32</v>
      </c>
      <c r="B28" s="348"/>
      <c r="C28" s="388"/>
      <c r="D28" s="393"/>
      <c r="E28" s="393"/>
      <c r="F28" s="393"/>
      <c r="G28" s="393"/>
      <c r="H28" s="393"/>
      <c r="I28" s="393"/>
      <c r="J28" s="393"/>
      <c r="K28" s="393"/>
      <c r="L28" s="334"/>
      <c r="M28" s="334"/>
      <c r="N28" s="397" t="s">
        <v>29</v>
      </c>
      <c r="O28" s="397" t="s">
        <v>30</v>
      </c>
      <c r="P28" s="359"/>
    </row>
    <row r="29" spans="1:16" ht="15.75" thickBot="1" x14ac:dyDescent="0.25">
      <c r="A29" s="398" t="s">
        <v>33</v>
      </c>
      <c r="B29" s="399"/>
      <c r="C29" s="400"/>
      <c r="D29" s="401"/>
      <c r="E29" s="401"/>
      <c r="F29" s="401"/>
      <c r="G29" s="401"/>
      <c r="H29" s="402"/>
      <c r="I29" s="402"/>
      <c r="J29" s="403"/>
      <c r="K29" s="403"/>
      <c r="L29" s="404" t="s">
        <v>31</v>
      </c>
      <c r="M29" s="404"/>
      <c r="N29" s="405">
        <f>N23+N26</f>
        <v>575698</v>
      </c>
      <c r="O29" s="405">
        <f>O23+O26</f>
        <v>603529</v>
      </c>
      <c r="P29" s="406"/>
    </row>
    <row r="30" spans="1:16" ht="18.75" x14ac:dyDescent="0.3">
      <c r="A30" s="328">
        <v>36495</v>
      </c>
      <c r="B30" s="328"/>
      <c r="C30" s="328"/>
      <c r="D30" s="351" t="s">
        <v>0</v>
      </c>
      <c r="E30" s="352"/>
      <c r="F30" s="352"/>
      <c r="G30" s="352"/>
      <c r="H30" s="352"/>
      <c r="I30" s="352"/>
      <c r="J30" s="353" t="s">
        <v>1</v>
      </c>
      <c r="K30" s="352"/>
      <c r="L30" s="352"/>
      <c r="M30" s="352"/>
      <c r="N30" s="353" t="s">
        <v>2</v>
      </c>
      <c r="O30" s="352"/>
      <c r="P30" s="354"/>
    </row>
    <row r="31" spans="1:16" ht="17.25" customHeight="1" x14ac:dyDescent="0.2">
      <c r="A31" s="329" t="s">
        <v>3</v>
      </c>
      <c r="B31" s="330"/>
      <c r="C31" s="331"/>
      <c r="D31" s="355" t="s">
        <v>4</v>
      </c>
      <c r="E31" s="356" t="s">
        <v>5</v>
      </c>
      <c r="F31" s="356" t="s">
        <v>6</v>
      </c>
      <c r="G31" s="356" t="s">
        <v>7</v>
      </c>
      <c r="H31" s="357" t="s">
        <v>8</v>
      </c>
      <c r="I31" s="357" t="s">
        <v>12</v>
      </c>
      <c r="J31" s="358" t="s">
        <v>9</v>
      </c>
      <c r="K31" s="357" t="s">
        <v>11</v>
      </c>
      <c r="L31" s="357" t="s">
        <v>10</v>
      </c>
      <c r="M31" s="357"/>
      <c r="N31" s="358" t="s">
        <v>9</v>
      </c>
      <c r="O31" s="357" t="s">
        <v>11</v>
      </c>
      <c r="P31" s="359"/>
    </row>
    <row r="32" spans="1:16" x14ac:dyDescent="0.2">
      <c r="A32" s="332" t="s">
        <v>121</v>
      </c>
      <c r="B32" s="330"/>
      <c r="C32" s="331"/>
      <c r="D32" s="360" t="s">
        <v>13</v>
      </c>
      <c r="E32" s="361" t="s">
        <v>14</v>
      </c>
      <c r="F32" s="361" t="s">
        <v>15</v>
      </c>
      <c r="G32" s="361" t="s">
        <v>16</v>
      </c>
      <c r="H32" s="361" t="s">
        <v>17</v>
      </c>
      <c r="I32" s="361" t="s">
        <v>20</v>
      </c>
      <c r="J32" s="362" t="s">
        <v>18</v>
      </c>
      <c r="K32" s="363" t="s">
        <v>19</v>
      </c>
      <c r="L32" s="363" t="s">
        <v>18</v>
      </c>
      <c r="M32" s="363"/>
      <c r="N32" s="362" t="s">
        <v>21</v>
      </c>
      <c r="O32" s="363" t="s">
        <v>22</v>
      </c>
      <c r="P32" s="364"/>
    </row>
    <row r="33" spans="1:16" x14ac:dyDescent="0.2">
      <c r="A33" s="333" t="s">
        <v>137</v>
      </c>
      <c r="B33" s="334"/>
      <c r="C33" s="335"/>
      <c r="D33" s="45">
        <v>0</v>
      </c>
      <c r="E33" s="46">
        <v>0</v>
      </c>
      <c r="F33" s="46">
        <v>1</v>
      </c>
      <c r="G33" s="46">
        <v>1</v>
      </c>
      <c r="H33" s="46">
        <v>0</v>
      </c>
      <c r="I33" s="145">
        <f t="shared" ref="I33:I41" si="4">SUM(D33:H33)</f>
        <v>2</v>
      </c>
      <c r="J33" s="48">
        <v>0</v>
      </c>
      <c r="K33" s="48">
        <v>0</v>
      </c>
      <c r="L33" s="48">
        <v>0</v>
      </c>
      <c r="M33" s="49"/>
      <c r="N33" s="50">
        <v>18450</v>
      </c>
      <c r="O33" s="50">
        <v>1825</v>
      </c>
      <c r="P33" s="2"/>
    </row>
    <row r="34" spans="1:16" x14ac:dyDescent="0.2">
      <c r="A34" s="333" t="s">
        <v>138</v>
      </c>
      <c r="B34" s="334"/>
      <c r="C34" s="336"/>
      <c r="D34" s="45">
        <v>0</v>
      </c>
      <c r="E34" s="46">
        <v>0</v>
      </c>
      <c r="F34" s="46">
        <v>0</v>
      </c>
      <c r="G34" s="46">
        <v>1</v>
      </c>
      <c r="H34" s="46">
        <v>0</v>
      </c>
      <c r="I34" s="47">
        <f t="shared" si="4"/>
        <v>1</v>
      </c>
      <c r="J34" s="48">
        <v>0</v>
      </c>
      <c r="K34" s="48">
        <v>0</v>
      </c>
      <c r="L34" s="48">
        <v>0</v>
      </c>
      <c r="M34" s="52"/>
      <c r="N34" s="50">
        <v>11598</v>
      </c>
      <c r="O34" s="50">
        <v>982</v>
      </c>
      <c r="P34" s="3"/>
    </row>
    <row r="35" spans="1:16" x14ac:dyDescent="0.2">
      <c r="A35" s="333" t="s">
        <v>139</v>
      </c>
      <c r="B35" s="334"/>
      <c r="C35" s="335"/>
      <c r="D35" s="45">
        <v>4</v>
      </c>
      <c r="E35" s="46">
        <v>0</v>
      </c>
      <c r="F35" s="46">
        <v>2</v>
      </c>
      <c r="G35" s="46">
        <v>2</v>
      </c>
      <c r="H35" s="46">
        <v>10</v>
      </c>
      <c r="I35" s="47">
        <f t="shared" si="4"/>
        <v>18</v>
      </c>
      <c r="J35" s="48">
        <v>15030</v>
      </c>
      <c r="K35" s="48">
        <v>1400</v>
      </c>
      <c r="L35" s="48">
        <v>301226</v>
      </c>
      <c r="M35" s="52"/>
      <c r="N35" s="50">
        <v>44909</v>
      </c>
      <c r="O35" s="50">
        <v>3549</v>
      </c>
      <c r="P35" s="3"/>
    </row>
    <row r="36" spans="1:16" x14ac:dyDescent="0.2">
      <c r="A36" s="333" t="s">
        <v>140</v>
      </c>
      <c r="B36" s="334"/>
      <c r="C36" s="335"/>
      <c r="D36" s="45">
        <v>1</v>
      </c>
      <c r="E36" s="46">
        <v>0</v>
      </c>
      <c r="F36" s="46">
        <v>0</v>
      </c>
      <c r="G36" s="46">
        <v>0</v>
      </c>
      <c r="H36" s="46">
        <v>0</v>
      </c>
      <c r="I36" s="47">
        <f t="shared" si="4"/>
        <v>1</v>
      </c>
      <c r="J36" s="48">
        <v>514</v>
      </c>
      <c r="K36" s="48">
        <v>0</v>
      </c>
      <c r="L36" s="48">
        <v>0</v>
      </c>
      <c r="M36" s="52"/>
      <c r="N36" s="50">
        <v>283</v>
      </c>
      <c r="O36" s="50">
        <v>0</v>
      </c>
      <c r="P36" s="3"/>
    </row>
    <row r="37" spans="1:16" x14ac:dyDescent="0.2">
      <c r="A37" s="333" t="s">
        <v>141</v>
      </c>
      <c r="B37" s="334"/>
      <c r="C37" s="335"/>
      <c r="D37" s="45">
        <v>4</v>
      </c>
      <c r="E37" s="46">
        <v>0</v>
      </c>
      <c r="F37" s="46">
        <v>2</v>
      </c>
      <c r="G37" s="46">
        <v>7</v>
      </c>
      <c r="H37" s="46">
        <v>2</v>
      </c>
      <c r="I37" s="47">
        <f t="shared" si="4"/>
        <v>15</v>
      </c>
      <c r="J37" s="48">
        <v>5011</v>
      </c>
      <c r="K37" s="48">
        <v>503</v>
      </c>
      <c r="L37" s="48">
        <v>89212</v>
      </c>
      <c r="M37" s="52"/>
      <c r="N37" s="50">
        <v>11771</v>
      </c>
      <c r="O37" s="50">
        <v>985</v>
      </c>
      <c r="P37" s="3"/>
    </row>
    <row r="38" spans="1:16" x14ac:dyDescent="0.2">
      <c r="A38" s="333" t="s">
        <v>142</v>
      </c>
      <c r="B38" s="334"/>
      <c r="C38" s="335"/>
      <c r="D38" s="45">
        <v>1</v>
      </c>
      <c r="E38" s="46">
        <v>0</v>
      </c>
      <c r="F38" s="46">
        <v>1</v>
      </c>
      <c r="G38" s="46">
        <v>0</v>
      </c>
      <c r="H38" s="46">
        <v>0</v>
      </c>
      <c r="I38" s="47">
        <f t="shared" si="4"/>
        <v>2</v>
      </c>
      <c r="J38" s="48">
        <v>3811</v>
      </c>
      <c r="K38" s="48">
        <v>465</v>
      </c>
      <c r="L38" s="48">
        <v>85203</v>
      </c>
      <c r="M38" s="52"/>
      <c r="N38" s="50">
        <v>5661</v>
      </c>
      <c r="O38" s="50">
        <v>583</v>
      </c>
      <c r="P38" s="3"/>
    </row>
    <row r="39" spans="1:16" x14ac:dyDescent="0.2">
      <c r="A39" s="333" t="s">
        <v>143</v>
      </c>
      <c r="B39" s="334"/>
      <c r="C39" s="335"/>
      <c r="D39" s="45">
        <v>0</v>
      </c>
      <c r="E39" s="46">
        <v>0</v>
      </c>
      <c r="F39" s="46">
        <v>1</v>
      </c>
      <c r="G39" s="46">
        <v>1</v>
      </c>
      <c r="H39" s="46">
        <v>0</v>
      </c>
      <c r="I39" s="47">
        <f t="shared" si="4"/>
        <v>2</v>
      </c>
      <c r="J39" s="48">
        <v>0</v>
      </c>
      <c r="K39" s="48">
        <v>0</v>
      </c>
      <c r="L39" s="48">
        <v>0</v>
      </c>
      <c r="M39" s="52"/>
      <c r="N39" s="50">
        <v>1518</v>
      </c>
      <c r="O39" s="50">
        <v>10</v>
      </c>
      <c r="P39" s="3"/>
    </row>
    <row r="40" spans="1:16" x14ac:dyDescent="0.2">
      <c r="A40" s="333" t="s">
        <v>144</v>
      </c>
      <c r="B40" s="334"/>
      <c r="C40" s="335"/>
      <c r="D40" s="45">
        <v>3</v>
      </c>
      <c r="E40" s="46">
        <v>0</v>
      </c>
      <c r="F40" s="46">
        <v>1</v>
      </c>
      <c r="G40" s="46">
        <v>5</v>
      </c>
      <c r="H40" s="46">
        <v>6</v>
      </c>
      <c r="I40" s="47">
        <f t="shared" si="4"/>
        <v>15</v>
      </c>
      <c r="J40" s="48">
        <v>37886</v>
      </c>
      <c r="K40" s="48">
        <v>4585</v>
      </c>
      <c r="L40" s="48">
        <v>283830</v>
      </c>
      <c r="M40" s="52"/>
      <c r="N40" s="50">
        <v>13796</v>
      </c>
      <c r="O40" s="50">
        <v>1657</v>
      </c>
      <c r="P40" s="3"/>
    </row>
    <row r="41" spans="1:16" x14ac:dyDescent="0.2">
      <c r="A41" s="333" t="s">
        <v>145</v>
      </c>
      <c r="B41" s="334"/>
      <c r="C41" s="337"/>
      <c r="D41" s="45">
        <v>2</v>
      </c>
      <c r="E41" s="46">
        <v>0</v>
      </c>
      <c r="F41" s="46">
        <v>0</v>
      </c>
      <c r="G41" s="46">
        <v>2</v>
      </c>
      <c r="H41" s="46">
        <v>0</v>
      </c>
      <c r="I41" s="55">
        <f t="shared" si="4"/>
        <v>4</v>
      </c>
      <c r="J41" s="48">
        <v>3092</v>
      </c>
      <c r="K41" s="56">
        <v>0</v>
      </c>
      <c r="L41" s="56">
        <v>3415</v>
      </c>
      <c r="M41" s="57"/>
      <c r="N41" s="220">
        <v>1107</v>
      </c>
      <c r="O41" s="50">
        <v>0</v>
      </c>
      <c r="P41" s="4"/>
    </row>
    <row r="42" spans="1:16" ht="16.5" customHeight="1" x14ac:dyDescent="0.2">
      <c r="A42" s="338"/>
      <c r="B42" s="334"/>
      <c r="C42" s="339" t="s">
        <v>24</v>
      </c>
      <c r="D42" s="365">
        <f t="shared" ref="D42:L42" si="5">SUM(D33:D41)</f>
        <v>15</v>
      </c>
      <c r="E42" s="366">
        <f t="shared" si="5"/>
        <v>0</v>
      </c>
      <c r="F42" s="366">
        <f t="shared" si="5"/>
        <v>8</v>
      </c>
      <c r="G42" s="366">
        <f t="shared" si="5"/>
        <v>19</v>
      </c>
      <c r="H42" s="366">
        <f t="shared" si="5"/>
        <v>18</v>
      </c>
      <c r="I42" s="367">
        <f t="shared" si="5"/>
        <v>60</v>
      </c>
      <c r="J42" s="368">
        <f t="shared" si="5"/>
        <v>65344</v>
      </c>
      <c r="K42" s="369">
        <f t="shared" si="5"/>
        <v>6953</v>
      </c>
      <c r="L42" s="370">
        <f t="shared" si="5"/>
        <v>762886</v>
      </c>
      <c r="M42" s="371"/>
      <c r="N42" s="371">
        <f>SUM(N33:N41)</f>
        <v>109093</v>
      </c>
      <c r="O42" s="380">
        <f>SUM(O33:O41)</f>
        <v>9591</v>
      </c>
      <c r="P42" s="381"/>
    </row>
    <row r="43" spans="1:16" x14ac:dyDescent="0.2">
      <c r="A43" s="338"/>
      <c r="B43" s="334"/>
      <c r="C43" s="340">
        <f>C53</f>
        <v>36494</v>
      </c>
      <c r="D43" s="372">
        <v>18</v>
      </c>
      <c r="E43" s="373">
        <v>0</v>
      </c>
      <c r="F43" s="373">
        <v>8</v>
      </c>
      <c r="G43" s="373">
        <v>16</v>
      </c>
      <c r="H43" s="373">
        <v>18</v>
      </c>
      <c r="I43" s="373">
        <f>SUM(D43:H43)</f>
        <v>60</v>
      </c>
      <c r="J43" s="374">
        <v>83863</v>
      </c>
      <c r="K43" s="370">
        <v>9098</v>
      </c>
      <c r="L43" s="370">
        <v>800710</v>
      </c>
      <c r="M43" s="371"/>
      <c r="N43" s="379"/>
      <c r="O43" s="255"/>
      <c r="P43" s="3"/>
    </row>
    <row r="44" spans="1:16" x14ac:dyDescent="0.2">
      <c r="A44" s="341"/>
      <c r="B44" s="342"/>
      <c r="C44" s="343">
        <f>C54</f>
        <v>36130</v>
      </c>
      <c r="D44" s="375">
        <v>14</v>
      </c>
      <c r="E44" s="376">
        <v>0</v>
      </c>
      <c r="F44" s="376">
        <v>9</v>
      </c>
      <c r="G44" s="376">
        <v>21</v>
      </c>
      <c r="H44" s="376">
        <v>18</v>
      </c>
      <c r="I44" s="373">
        <f>SUM(D44:H44)</f>
        <v>62</v>
      </c>
      <c r="J44" s="377">
        <v>136504</v>
      </c>
      <c r="K44" s="378">
        <v>15348</v>
      </c>
      <c r="L44" s="378">
        <v>816308</v>
      </c>
      <c r="M44" s="379"/>
      <c r="N44" s="83"/>
      <c r="O44" s="50"/>
      <c r="P44" s="3"/>
    </row>
    <row r="45" spans="1:16" ht="16.5" customHeight="1" x14ac:dyDescent="0.2">
      <c r="A45" s="344" t="s">
        <v>23</v>
      </c>
      <c r="B45" s="345"/>
      <c r="C45" s="346"/>
      <c r="D45" s="75"/>
      <c r="E45" s="76"/>
      <c r="F45" s="76"/>
      <c r="G45" s="76"/>
      <c r="H45" s="76"/>
      <c r="I45" s="145"/>
      <c r="J45" s="146"/>
      <c r="K45" s="77"/>
      <c r="L45" s="256"/>
      <c r="M45" s="50"/>
      <c r="N45" s="50"/>
      <c r="O45" s="50"/>
      <c r="P45" s="3"/>
    </row>
    <row r="46" spans="1:16" x14ac:dyDescent="0.2">
      <c r="A46" s="347" t="s">
        <v>146</v>
      </c>
      <c r="B46" s="348"/>
      <c r="C46" s="349"/>
      <c r="D46" s="45">
        <v>43</v>
      </c>
      <c r="E46" s="46">
        <v>34</v>
      </c>
      <c r="F46" s="46">
        <v>8</v>
      </c>
      <c r="G46" s="46">
        <v>33</v>
      </c>
      <c r="H46" s="46">
        <v>1</v>
      </c>
      <c r="I46" s="47">
        <f>SUM(D46:H46)</f>
        <v>119</v>
      </c>
      <c r="J46" s="230">
        <v>313792</v>
      </c>
      <c r="K46" s="82">
        <v>517103</v>
      </c>
      <c r="L46" s="82">
        <v>5123525</v>
      </c>
      <c r="M46" s="50"/>
      <c r="N46" s="50">
        <v>402604</v>
      </c>
      <c r="O46" s="50">
        <v>528894</v>
      </c>
      <c r="P46" s="3"/>
    </row>
    <row r="47" spans="1:16" x14ac:dyDescent="0.2">
      <c r="A47" s="347" t="s">
        <v>147</v>
      </c>
      <c r="B47" s="348"/>
      <c r="C47" s="349"/>
      <c r="D47" s="45">
        <v>10</v>
      </c>
      <c r="E47" s="46">
        <v>10</v>
      </c>
      <c r="F47" s="46">
        <v>2</v>
      </c>
      <c r="G47" s="46">
        <v>1</v>
      </c>
      <c r="H47" s="46">
        <v>1</v>
      </c>
      <c r="I47" s="47">
        <f>SUM(D47:H47)</f>
        <v>24</v>
      </c>
      <c r="J47" s="230">
        <v>16699</v>
      </c>
      <c r="K47" s="82">
        <v>47439</v>
      </c>
      <c r="L47" s="82">
        <v>834044</v>
      </c>
      <c r="M47" s="50"/>
      <c r="N47" s="50">
        <v>57811</v>
      </c>
      <c r="O47" s="50">
        <v>59889</v>
      </c>
      <c r="P47" s="3"/>
    </row>
    <row r="48" spans="1:16" x14ac:dyDescent="0.2">
      <c r="A48" s="347" t="s">
        <v>148</v>
      </c>
      <c r="B48" s="348"/>
      <c r="C48" s="350"/>
      <c r="D48" s="45">
        <v>2</v>
      </c>
      <c r="E48" s="46">
        <v>0</v>
      </c>
      <c r="F48" s="46">
        <v>1</v>
      </c>
      <c r="G48" s="46">
        <v>0</v>
      </c>
      <c r="H48" s="46">
        <v>0</v>
      </c>
      <c r="I48" s="55">
        <f>SUM(D48:H48)</f>
        <v>3</v>
      </c>
      <c r="J48" s="231">
        <v>763</v>
      </c>
      <c r="K48" s="219">
        <v>156</v>
      </c>
      <c r="L48" s="219">
        <v>3247</v>
      </c>
      <c r="M48" s="147"/>
      <c r="N48" s="147">
        <v>411</v>
      </c>
      <c r="O48" s="50">
        <v>157</v>
      </c>
      <c r="P48" s="4"/>
    </row>
    <row r="49" spans="1:16" ht="16.5" customHeight="1" x14ac:dyDescent="0.2">
      <c r="A49" s="338"/>
      <c r="B49" s="334"/>
      <c r="C49" s="339" t="s">
        <v>25</v>
      </c>
      <c r="D49" s="365">
        <f t="shared" ref="D49:L49" si="6">SUM(D46:D48)</f>
        <v>55</v>
      </c>
      <c r="E49" s="366">
        <f t="shared" si="6"/>
        <v>44</v>
      </c>
      <c r="F49" s="366">
        <f t="shared" si="6"/>
        <v>11</v>
      </c>
      <c r="G49" s="366">
        <f t="shared" si="6"/>
        <v>34</v>
      </c>
      <c r="H49" s="366">
        <f t="shared" si="6"/>
        <v>2</v>
      </c>
      <c r="I49" s="367">
        <f t="shared" si="6"/>
        <v>146</v>
      </c>
      <c r="J49" s="368">
        <f t="shared" si="6"/>
        <v>331254</v>
      </c>
      <c r="K49" s="369">
        <f t="shared" si="6"/>
        <v>564698</v>
      </c>
      <c r="L49" s="370">
        <f t="shared" si="6"/>
        <v>5960816</v>
      </c>
      <c r="M49" s="371"/>
      <c r="N49" s="371">
        <f>SUM(N46:N48)</f>
        <v>460826</v>
      </c>
      <c r="O49" s="380">
        <f>SUM(O46:O48)</f>
        <v>588940</v>
      </c>
      <c r="P49" s="381"/>
    </row>
    <row r="50" spans="1:16" x14ac:dyDescent="0.2">
      <c r="A50" s="338"/>
      <c r="B50" s="334"/>
      <c r="C50" s="340">
        <f>C53</f>
        <v>36494</v>
      </c>
      <c r="D50" s="372">
        <v>55</v>
      </c>
      <c r="E50" s="373">
        <v>44</v>
      </c>
      <c r="F50" s="373">
        <v>11</v>
      </c>
      <c r="G50" s="373">
        <v>34</v>
      </c>
      <c r="H50" s="373">
        <v>2</v>
      </c>
      <c r="I50" s="373">
        <f>SUM(D50:H50)</f>
        <v>146</v>
      </c>
      <c r="J50" s="374">
        <v>336601</v>
      </c>
      <c r="K50" s="370">
        <v>633990</v>
      </c>
      <c r="L50" s="370">
        <v>5820151</v>
      </c>
      <c r="M50" s="371"/>
      <c r="N50" s="379"/>
      <c r="O50" s="255"/>
      <c r="P50" s="3"/>
    </row>
    <row r="51" spans="1:16" x14ac:dyDescent="0.2">
      <c r="A51" s="341"/>
      <c r="B51" s="342"/>
      <c r="C51" s="343">
        <f>C54</f>
        <v>36130</v>
      </c>
      <c r="D51" s="375">
        <v>65</v>
      </c>
      <c r="E51" s="376">
        <v>41</v>
      </c>
      <c r="F51" s="376">
        <v>11</v>
      </c>
      <c r="G51" s="376">
        <v>25</v>
      </c>
      <c r="H51" s="376">
        <v>1</v>
      </c>
      <c r="I51" s="373">
        <f>SUM(D51:H51)</f>
        <v>143</v>
      </c>
      <c r="J51" s="377">
        <v>343297</v>
      </c>
      <c r="K51" s="378">
        <v>569611</v>
      </c>
      <c r="L51" s="378">
        <v>7292511</v>
      </c>
      <c r="M51" s="379"/>
      <c r="N51" s="83"/>
      <c r="O51" s="50"/>
      <c r="P51" s="3"/>
    </row>
    <row r="52" spans="1:16" ht="16.5" customHeight="1" x14ac:dyDescent="0.2">
      <c r="A52" s="382" t="s">
        <v>26</v>
      </c>
      <c r="B52" s="383"/>
      <c r="C52" s="339">
        <f>A30</f>
        <v>36495</v>
      </c>
      <c r="D52" s="228">
        <f t="shared" ref="D52:O54" si="7">D42+D49</f>
        <v>70</v>
      </c>
      <c r="E52" s="259">
        <f t="shared" si="7"/>
        <v>44</v>
      </c>
      <c r="F52" s="259">
        <f t="shared" si="7"/>
        <v>19</v>
      </c>
      <c r="G52" s="259">
        <f t="shared" si="7"/>
        <v>53</v>
      </c>
      <c r="H52" s="259">
        <f t="shared" si="7"/>
        <v>20</v>
      </c>
      <c r="I52" s="145">
        <f t="shared" si="7"/>
        <v>206</v>
      </c>
      <c r="J52" s="260">
        <f t="shared" si="7"/>
        <v>396598</v>
      </c>
      <c r="K52" s="256">
        <f t="shared" si="7"/>
        <v>571651</v>
      </c>
      <c r="L52" s="256">
        <f t="shared" si="7"/>
        <v>6723702</v>
      </c>
      <c r="M52" s="50"/>
      <c r="N52" s="50">
        <f t="shared" si="7"/>
        <v>569919</v>
      </c>
      <c r="O52" s="147">
        <f t="shared" si="7"/>
        <v>598531</v>
      </c>
      <c r="P52" s="4"/>
    </row>
    <row r="53" spans="1:16" x14ac:dyDescent="0.2">
      <c r="A53" s="384" t="s">
        <v>27</v>
      </c>
      <c r="B53" s="330"/>
      <c r="C53" s="340">
        <f>C52-1</f>
        <v>36494</v>
      </c>
      <c r="D53" s="75">
        <f>D43+D50</f>
        <v>73</v>
      </c>
      <c r="E53" s="76">
        <f t="shared" si="7"/>
        <v>44</v>
      </c>
      <c r="F53" s="76">
        <f t="shared" si="7"/>
        <v>19</v>
      </c>
      <c r="G53" s="76">
        <f t="shared" si="7"/>
        <v>50</v>
      </c>
      <c r="H53" s="76">
        <f t="shared" si="7"/>
        <v>20</v>
      </c>
      <c r="I53" s="47">
        <f t="shared" si="7"/>
        <v>206</v>
      </c>
      <c r="J53" s="146">
        <f t="shared" si="7"/>
        <v>420464</v>
      </c>
      <c r="K53" s="77">
        <f t="shared" si="7"/>
        <v>643088</v>
      </c>
      <c r="L53" s="77">
        <f t="shared" si="7"/>
        <v>6620861</v>
      </c>
      <c r="M53" s="50"/>
      <c r="N53" s="57"/>
      <c r="O53" s="371"/>
      <c r="P53" s="391"/>
    </row>
    <row r="54" spans="1:16" x14ac:dyDescent="0.2">
      <c r="A54" s="385" t="s">
        <v>28</v>
      </c>
      <c r="B54" s="386"/>
      <c r="C54" s="343">
        <f>C52-365</f>
        <v>36130</v>
      </c>
      <c r="D54" s="263">
        <f t="shared" si="7"/>
        <v>79</v>
      </c>
      <c r="E54" s="242">
        <f t="shared" si="7"/>
        <v>41</v>
      </c>
      <c r="F54" s="242">
        <f t="shared" si="7"/>
        <v>20</v>
      </c>
      <c r="G54" s="242">
        <f t="shared" si="7"/>
        <v>46</v>
      </c>
      <c r="H54" s="242">
        <f t="shared" si="7"/>
        <v>19</v>
      </c>
      <c r="I54" s="55">
        <f t="shared" si="7"/>
        <v>205</v>
      </c>
      <c r="J54" s="222">
        <f t="shared" si="7"/>
        <v>479801</v>
      </c>
      <c r="K54" s="223">
        <f t="shared" si="7"/>
        <v>584959</v>
      </c>
      <c r="L54" s="223">
        <f t="shared" si="7"/>
        <v>8108819</v>
      </c>
      <c r="M54" s="57"/>
      <c r="N54" s="371"/>
      <c r="O54" s="371"/>
      <c r="P54" s="391"/>
    </row>
    <row r="55" spans="1:16" ht="18" customHeight="1" x14ac:dyDescent="0.2">
      <c r="A55" s="387" t="s">
        <v>149</v>
      </c>
      <c r="B55" s="388"/>
      <c r="C55" s="388"/>
      <c r="D55" s="389"/>
      <c r="E55" s="389"/>
      <c r="F55" s="389"/>
      <c r="G55" s="390"/>
      <c r="H55" s="389"/>
      <c r="I55" s="389"/>
      <c r="J55" s="390"/>
      <c r="K55" s="390"/>
      <c r="L55" s="390"/>
      <c r="M55" s="390"/>
      <c r="N55" s="371">
        <v>5779</v>
      </c>
      <c r="O55" s="371">
        <v>4998</v>
      </c>
      <c r="P55" s="391"/>
    </row>
    <row r="56" spans="1:16" ht="15" customHeight="1" thickBot="1" x14ac:dyDescent="0.25">
      <c r="A56" s="392" t="s">
        <v>34</v>
      </c>
      <c r="B56" s="348"/>
      <c r="C56" s="388"/>
      <c r="D56" s="393"/>
      <c r="E56" s="393"/>
      <c r="F56" s="393"/>
      <c r="G56" s="393"/>
      <c r="H56" s="393"/>
      <c r="I56" s="393"/>
      <c r="J56" s="393"/>
      <c r="K56" s="393"/>
      <c r="L56" s="334"/>
      <c r="M56" s="334"/>
      <c r="N56" s="394"/>
      <c r="O56" s="394"/>
      <c r="P56" s="395"/>
    </row>
    <row r="57" spans="1:16" ht="15" customHeight="1" thickTop="1" x14ac:dyDescent="0.2">
      <c r="A57" s="396" t="s">
        <v>32</v>
      </c>
      <c r="B57" s="348"/>
      <c r="C57" s="388"/>
      <c r="D57" s="393"/>
      <c r="E57" s="393"/>
      <c r="F57" s="393"/>
      <c r="G57" s="393"/>
      <c r="H57" s="393"/>
      <c r="I57" s="393"/>
      <c r="J57" s="393"/>
      <c r="K57" s="393"/>
      <c r="L57" s="334"/>
      <c r="M57" s="334"/>
      <c r="N57" s="397" t="s">
        <v>29</v>
      </c>
      <c r="O57" s="397" t="s">
        <v>30</v>
      </c>
      <c r="P57" s="359"/>
    </row>
    <row r="58" spans="1:16" ht="15.75" thickBot="1" x14ac:dyDescent="0.25">
      <c r="A58" s="398" t="s">
        <v>33</v>
      </c>
      <c r="B58" s="399"/>
      <c r="C58" s="400"/>
      <c r="D58" s="401"/>
      <c r="E58" s="401"/>
      <c r="F58" s="401"/>
      <c r="G58" s="401"/>
      <c r="H58" s="402"/>
      <c r="I58" s="402"/>
      <c r="J58" s="403"/>
      <c r="K58" s="403"/>
      <c r="L58" s="404" t="s">
        <v>31</v>
      </c>
      <c r="M58" s="404"/>
      <c r="N58" s="405">
        <f>N52+N55</f>
        <v>575698</v>
      </c>
      <c r="O58" s="405">
        <f>O52+O55</f>
        <v>603529</v>
      </c>
      <c r="P58" s="406"/>
    </row>
    <row r="59" spans="1:16" ht="18.75" x14ac:dyDescent="0.3">
      <c r="A59" s="328">
        <v>36526</v>
      </c>
      <c r="B59" s="328"/>
      <c r="C59" s="328"/>
      <c r="D59" s="351" t="s">
        <v>0</v>
      </c>
      <c r="E59" s="352"/>
      <c r="F59" s="352"/>
      <c r="G59" s="352"/>
      <c r="H59" s="352"/>
      <c r="I59" s="352"/>
      <c r="J59" s="353" t="s">
        <v>1</v>
      </c>
      <c r="K59" s="352"/>
      <c r="L59" s="352"/>
      <c r="M59" s="352"/>
      <c r="N59" s="353" t="s">
        <v>2</v>
      </c>
      <c r="O59" s="352"/>
      <c r="P59" s="354"/>
    </row>
    <row r="60" spans="1:16" x14ac:dyDescent="0.2">
      <c r="A60" s="329" t="s">
        <v>3</v>
      </c>
      <c r="B60" s="330"/>
      <c r="C60" s="331"/>
      <c r="D60" s="355" t="s">
        <v>4</v>
      </c>
      <c r="E60" s="356" t="s">
        <v>5</v>
      </c>
      <c r="F60" s="356" t="s">
        <v>6</v>
      </c>
      <c r="G60" s="356" t="s">
        <v>7</v>
      </c>
      <c r="H60" s="357" t="s">
        <v>8</v>
      </c>
      <c r="I60" s="357" t="s">
        <v>12</v>
      </c>
      <c r="J60" s="358" t="s">
        <v>9</v>
      </c>
      <c r="K60" s="357" t="s">
        <v>11</v>
      </c>
      <c r="L60" s="357" t="s">
        <v>10</v>
      </c>
      <c r="M60" s="357"/>
      <c r="N60" s="358" t="s">
        <v>9</v>
      </c>
      <c r="O60" s="357" t="s">
        <v>11</v>
      </c>
      <c r="P60" s="359"/>
    </row>
    <row r="61" spans="1:16" x14ac:dyDescent="0.2">
      <c r="A61" s="332" t="s">
        <v>121</v>
      </c>
      <c r="B61" s="330"/>
      <c r="C61" s="331"/>
      <c r="D61" s="360" t="s">
        <v>13</v>
      </c>
      <c r="E61" s="361" t="s">
        <v>14</v>
      </c>
      <c r="F61" s="361" t="s">
        <v>15</v>
      </c>
      <c r="G61" s="361" t="s">
        <v>16</v>
      </c>
      <c r="H61" s="361" t="s">
        <v>17</v>
      </c>
      <c r="I61" s="361" t="s">
        <v>20</v>
      </c>
      <c r="J61" s="362" t="s">
        <v>18</v>
      </c>
      <c r="K61" s="363" t="s">
        <v>19</v>
      </c>
      <c r="L61" s="363" t="s">
        <v>18</v>
      </c>
      <c r="M61" s="363"/>
      <c r="N61" s="362" t="s">
        <v>21</v>
      </c>
      <c r="O61" s="363" t="s">
        <v>22</v>
      </c>
      <c r="P61" s="364"/>
    </row>
    <row r="62" spans="1:16" x14ac:dyDescent="0.2">
      <c r="A62" s="333" t="s">
        <v>137</v>
      </c>
      <c r="B62" s="334"/>
      <c r="C62" s="335"/>
      <c r="D62" s="45">
        <v>0</v>
      </c>
      <c r="E62" s="46">
        <v>0</v>
      </c>
      <c r="F62" s="46">
        <v>1</v>
      </c>
      <c r="G62" s="46">
        <v>1</v>
      </c>
      <c r="H62" s="46">
        <v>0</v>
      </c>
      <c r="I62" s="145">
        <f t="shared" ref="I62:I70" si="8">SUM(D62:H62)</f>
        <v>2</v>
      </c>
      <c r="J62" s="48">
        <v>0</v>
      </c>
      <c r="K62" s="48">
        <v>0</v>
      </c>
      <c r="L62" s="48">
        <v>0</v>
      </c>
      <c r="M62" s="49"/>
      <c r="N62" s="50">
        <f>N33+(J62/1000)</f>
        <v>18450</v>
      </c>
      <c r="O62" s="50">
        <f>O33+(K62/1000)</f>
        <v>1825</v>
      </c>
      <c r="P62" s="2"/>
    </row>
    <row r="63" spans="1:16" x14ac:dyDescent="0.2">
      <c r="A63" s="333" t="s">
        <v>138</v>
      </c>
      <c r="B63" s="334"/>
      <c r="C63" s="336"/>
      <c r="D63" s="45">
        <v>0</v>
      </c>
      <c r="E63" s="46">
        <v>0</v>
      </c>
      <c r="F63" s="46">
        <v>0</v>
      </c>
      <c r="G63" s="46">
        <v>1</v>
      </c>
      <c r="H63" s="46">
        <v>0</v>
      </c>
      <c r="I63" s="47">
        <f t="shared" si="8"/>
        <v>1</v>
      </c>
      <c r="J63" s="48">
        <v>0</v>
      </c>
      <c r="K63" s="48">
        <v>0</v>
      </c>
      <c r="L63" s="48">
        <v>0</v>
      </c>
      <c r="M63" s="52"/>
      <c r="N63" s="50">
        <f t="shared" ref="N63:N70" si="9">N34+(J63/1000)</f>
        <v>11598</v>
      </c>
      <c r="O63" s="50">
        <f t="shared" ref="O63:O70" si="10">O34+(K63/1000)</f>
        <v>982</v>
      </c>
      <c r="P63" s="3"/>
    </row>
    <row r="64" spans="1:16" x14ac:dyDescent="0.2">
      <c r="A64" s="333" t="s">
        <v>139</v>
      </c>
      <c r="B64" s="334"/>
      <c r="C64" s="335"/>
      <c r="D64" s="45">
        <v>2</v>
      </c>
      <c r="E64" s="46">
        <v>0</v>
      </c>
      <c r="F64" s="46">
        <v>2</v>
      </c>
      <c r="G64" s="46">
        <v>4</v>
      </c>
      <c r="H64" s="46">
        <v>10</v>
      </c>
      <c r="I64" s="47">
        <f t="shared" si="8"/>
        <v>18</v>
      </c>
      <c r="J64" s="48">
        <v>14744</v>
      </c>
      <c r="K64" s="48">
        <v>1374</v>
      </c>
      <c r="L64" s="48">
        <v>227225</v>
      </c>
      <c r="M64" s="52"/>
      <c r="N64" s="50">
        <f t="shared" si="9"/>
        <v>44923.743999999999</v>
      </c>
      <c r="O64" s="50">
        <f t="shared" si="10"/>
        <v>3550.3739999999998</v>
      </c>
      <c r="P64" s="3"/>
    </row>
    <row r="65" spans="1:16" x14ac:dyDescent="0.2">
      <c r="A65" s="333" t="s">
        <v>140</v>
      </c>
      <c r="B65" s="334"/>
      <c r="C65" s="335"/>
      <c r="D65" s="45">
        <v>1</v>
      </c>
      <c r="E65" s="46">
        <v>0</v>
      </c>
      <c r="F65" s="46">
        <v>0</v>
      </c>
      <c r="G65" s="46">
        <v>0</v>
      </c>
      <c r="H65" s="46">
        <v>0</v>
      </c>
      <c r="I65" s="47">
        <f t="shared" si="8"/>
        <v>1</v>
      </c>
      <c r="J65" s="48">
        <v>28</v>
      </c>
      <c r="K65" s="48">
        <v>0</v>
      </c>
      <c r="L65" s="48">
        <v>0</v>
      </c>
      <c r="M65" s="52"/>
      <c r="N65" s="50">
        <f t="shared" si="9"/>
        <v>283.02800000000002</v>
      </c>
      <c r="O65" s="50">
        <f t="shared" si="10"/>
        <v>0</v>
      </c>
      <c r="P65" s="3"/>
    </row>
    <row r="66" spans="1:16" x14ac:dyDescent="0.2">
      <c r="A66" s="333" t="s">
        <v>141</v>
      </c>
      <c r="B66" s="334"/>
      <c r="C66" s="335"/>
      <c r="D66" s="45">
        <v>4</v>
      </c>
      <c r="E66" s="46">
        <v>0</v>
      </c>
      <c r="F66" s="46">
        <v>2</v>
      </c>
      <c r="G66" s="46">
        <v>7</v>
      </c>
      <c r="H66" s="46">
        <v>2</v>
      </c>
      <c r="I66" s="47">
        <f t="shared" si="8"/>
        <v>15</v>
      </c>
      <c r="J66" s="48">
        <v>1039</v>
      </c>
      <c r="K66" s="48">
        <v>109</v>
      </c>
      <c r="L66" s="48">
        <v>32662</v>
      </c>
      <c r="M66" s="52"/>
      <c r="N66" s="50">
        <f t="shared" si="9"/>
        <v>11772.039000000001</v>
      </c>
      <c r="O66" s="50">
        <f t="shared" si="10"/>
        <v>985.10900000000004</v>
      </c>
      <c r="P66" s="3"/>
    </row>
    <row r="67" spans="1:16" x14ac:dyDescent="0.2">
      <c r="A67" s="333" t="s">
        <v>142</v>
      </c>
      <c r="B67" s="334"/>
      <c r="C67" s="335"/>
      <c r="D67" s="45">
        <v>1</v>
      </c>
      <c r="E67" s="46">
        <v>0</v>
      </c>
      <c r="F67" s="46">
        <v>1</v>
      </c>
      <c r="G67" s="46">
        <v>0</v>
      </c>
      <c r="H67" s="46">
        <v>0</v>
      </c>
      <c r="I67" s="47">
        <f t="shared" si="8"/>
        <v>2</v>
      </c>
      <c r="J67" s="48">
        <v>3748</v>
      </c>
      <c r="K67" s="48">
        <v>457</v>
      </c>
      <c r="L67" s="48">
        <v>84966</v>
      </c>
      <c r="M67" s="52"/>
      <c r="N67" s="50">
        <f t="shared" si="9"/>
        <v>5664.7479999999996</v>
      </c>
      <c r="O67" s="50">
        <f t="shared" si="10"/>
        <v>583.45699999999999</v>
      </c>
      <c r="P67" s="3"/>
    </row>
    <row r="68" spans="1:16" x14ac:dyDescent="0.2">
      <c r="A68" s="333" t="s">
        <v>143</v>
      </c>
      <c r="B68" s="334"/>
      <c r="C68" s="335"/>
      <c r="D68" s="45">
        <v>0</v>
      </c>
      <c r="E68" s="46">
        <v>0</v>
      </c>
      <c r="F68" s="46">
        <v>1</v>
      </c>
      <c r="G68" s="46">
        <v>1</v>
      </c>
      <c r="H68" s="46">
        <v>0</v>
      </c>
      <c r="I68" s="47">
        <f t="shared" si="8"/>
        <v>2</v>
      </c>
      <c r="J68" s="48">
        <v>0</v>
      </c>
      <c r="K68" s="48">
        <v>0</v>
      </c>
      <c r="L68" s="48">
        <v>0</v>
      </c>
      <c r="M68" s="52"/>
      <c r="N68" s="50">
        <f t="shared" si="9"/>
        <v>1518</v>
      </c>
      <c r="O68" s="50">
        <f t="shared" si="10"/>
        <v>10</v>
      </c>
      <c r="P68" s="3"/>
    </row>
    <row r="69" spans="1:16" x14ac:dyDescent="0.2">
      <c r="A69" s="333" t="s">
        <v>144</v>
      </c>
      <c r="B69" s="334"/>
      <c r="C69" s="335"/>
      <c r="D69" s="45">
        <v>3</v>
      </c>
      <c r="E69" s="46">
        <v>0</v>
      </c>
      <c r="F69" s="46">
        <v>1</v>
      </c>
      <c r="G69" s="46">
        <v>5</v>
      </c>
      <c r="H69" s="46">
        <v>6</v>
      </c>
      <c r="I69" s="47">
        <f t="shared" si="8"/>
        <v>15</v>
      </c>
      <c r="J69" s="48">
        <v>34137</v>
      </c>
      <c r="K69" s="48">
        <v>4134</v>
      </c>
      <c r="L69" s="48">
        <v>277050</v>
      </c>
      <c r="M69" s="52"/>
      <c r="N69" s="50">
        <f t="shared" si="9"/>
        <v>13830.137000000001</v>
      </c>
      <c r="O69" s="50">
        <f t="shared" si="10"/>
        <v>1661.134</v>
      </c>
      <c r="P69" s="3"/>
    </row>
    <row r="70" spans="1:16" x14ac:dyDescent="0.2">
      <c r="A70" s="333" t="s">
        <v>145</v>
      </c>
      <c r="B70" s="334"/>
      <c r="C70" s="337"/>
      <c r="D70" s="45">
        <v>2</v>
      </c>
      <c r="E70" s="46">
        <v>0</v>
      </c>
      <c r="F70" s="46">
        <v>0</v>
      </c>
      <c r="G70" s="46">
        <v>2</v>
      </c>
      <c r="H70" s="46">
        <v>0</v>
      </c>
      <c r="I70" s="55">
        <f t="shared" si="8"/>
        <v>4</v>
      </c>
      <c r="J70" s="48">
        <v>2890</v>
      </c>
      <c r="K70" s="56">
        <v>0</v>
      </c>
      <c r="L70" s="56">
        <v>3225</v>
      </c>
      <c r="M70" s="57"/>
      <c r="N70" s="220">
        <f t="shared" si="9"/>
        <v>1109.8900000000001</v>
      </c>
      <c r="O70" s="50">
        <f t="shared" si="10"/>
        <v>0</v>
      </c>
      <c r="P70" s="4"/>
    </row>
    <row r="71" spans="1:16" x14ac:dyDescent="0.2">
      <c r="A71" s="338"/>
      <c r="B71" s="334"/>
      <c r="C71" s="339" t="s">
        <v>24</v>
      </c>
      <c r="D71" s="365">
        <f t="shared" ref="D71:K71" si="11">SUM(D62:D70)</f>
        <v>13</v>
      </c>
      <c r="E71" s="366">
        <f t="shared" si="11"/>
        <v>0</v>
      </c>
      <c r="F71" s="366">
        <f t="shared" si="11"/>
        <v>8</v>
      </c>
      <c r="G71" s="366">
        <f t="shared" si="11"/>
        <v>21</v>
      </c>
      <c r="H71" s="366">
        <f t="shared" si="11"/>
        <v>18</v>
      </c>
      <c r="I71" s="367">
        <f t="shared" si="11"/>
        <v>60</v>
      </c>
      <c r="J71" s="368">
        <f t="shared" si="11"/>
        <v>56586</v>
      </c>
      <c r="K71" s="369">
        <f t="shared" si="11"/>
        <v>6074</v>
      </c>
      <c r="L71" s="370">
        <f>SUM(L62:L70)</f>
        <v>625128</v>
      </c>
      <c r="M71" s="371"/>
      <c r="N71" s="371">
        <f>SUM(N62:N70)</f>
        <v>109149.58600000001</v>
      </c>
      <c r="O71" s="380">
        <f>SUM(O62:O70)</f>
        <v>9597.0740000000005</v>
      </c>
      <c r="P71" s="381"/>
    </row>
    <row r="72" spans="1:16" x14ac:dyDescent="0.2">
      <c r="A72" s="338"/>
      <c r="B72" s="334"/>
      <c r="C72" s="340">
        <f>C82</f>
        <v>36525</v>
      </c>
      <c r="D72" s="372">
        <f>D42</f>
        <v>15</v>
      </c>
      <c r="E72" s="373">
        <f t="shared" ref="E72:L72" si="12">E42</f>
        <v>0</v>
      </c>
      <c r="F72" s="373">
        <f t="shared" si="12"/>
        <v>8</v>
      </c>
      <c r="G72" s="373">
        <f t="shared" si="12"/>
        <v>19</v>
      </c>
      <c r="H72" s="373">
        <f t="shared" si="12"/>
        <v>18</v>
      </c>
      <c r="I72" s="373">
        <f t="shared" si="12"/>
        <v>60</v>
      </c>
      <c r="J72" s="374">
        <f>J42</f>
        <v>65344</v>
      </c>
      <c r="K72" s="370">
        <f t="shared" si="12"/>
        <v>6953</v>
      </c>
      <c r="L72" s="370">
        <f t="shared" si="12"/>
        <v>762886</v>
      </c>
      <c r="M72" s="371"/>
      <c r="N72" s="379"/>
      <c r="O72" s="255"/>
      <c r="P72" s="3"/>
    </row>
    <row r="73" spans="1:16" x14ac:dyDescent="0.2">
      <c r="A73" s="341"/>
      <c r="B73" s="342"/>
      <c r="C73" s="343">
        <f>C83</f>
        <v>36161</v>
      </c>
      <c r="D73" s="375">
        <v>12</v>
      </c>
      <c r="E73" s="376">
        <v>0</v>
      </c>
      <c r="F73" s="376">
        <v>9</v>
      </c>
      <c r="G73" s="376">
        <v>22</v>
      </c>
      <c r="H73" s="376">
        <v>18</v>
      </c>
      <c r="I73" s="373">
        <f>SUM(D73:H73)</f>
        <v>61</v>
      </c>
      <c r="J73" s="377">
        <v>118126</v>
      </c>
      <c r="K73" s="378">
        <v>13469</v>
      </c>
      <c r="L73" s="378">
        <v>682799</v>
      </c>
      <c r="M73" s="379"/>
      <c r="N73" s="83"/>
      <c r="O73" s="50"/>
      <c r="P73" s="3"/>
    </row>
    <row r="74" spans="1:16" x14ac:dyDescent="0.2">
      <c r="A74" s="344" t="s">
        <v>23</v>
      </c>
      <c r="B74" s="345"/>
      <c r="C74" s="346"/>
      <c r="D74" s="75"/>
      <c r="E74" s="76"/>
      <c r="F74" s="76"/>
      <c r="G74" s="76"/>
      <c r="H74" s="76"/>
      <c r="I74" s="145"/>
      <c r="J74" s="146"/>
      <c r="K74" s="77"/>
      <c r="L74" s="256"/>
      <c r="M74" s="50"/>
      <c r="N74" s="50"/>
      <c r="O74" s="50"/>
      <c r="P74" s="3"/>
    </row>
    <row r="75" spans="1:16" x14ac:dyDescent="0.2">
      <c r="A75" s="347" t="s">
        <v>146</v>
      </c>
      <c r="B75" s="348"/>
      <c r="C75" s="349"/>
      <c r="D75" s="45">
        <v>42</v>
      </c>
      <c r="E75" s="46">
        <v>34</v>
      </c>
      <c r="F75" s="46">
        <v>8</v>
      </c>
      <c r="G75" s="46">
        <v>34</v>
      </c>
      <c r="H75" s="46">
        <v>1</v>
      </c>
      <c r="I75" s="47">
        <f>SUM(D75:H75)</f>
        <v>119</v>
      </c>
      <c r="J75" s="230">
        <v>286847</v>
      </c>
      <c r="K75" s="82">
        <v>513962</v>
      </c>
      <c r="L75" s="82">
        <v>5089673</v>
      </c>
      <c r="M75" s="50"/>
      <c r="N75" s="50">
        <f t="shared" ref="N75:O77" si="13">N46+(J75/1000)</f>
        <v>402890.84700000001</v>
      </c>
      <c r="O75" s="50">
        <f t="shared" si="13"/>
        <v>529407.96200000006</v>
      </c>
      <c r="P75" s="3"/>
    </row>
    <row r="76" spans="1:16" x14ac:dyDescent="0.2">
      <c r="A76" s="347" t="s">
        <v>147</v>
      </c>
      <c r="B76" s="348"/>
      <c r="C76" s="349"/>
      <c r="D76" s="45">
        <v>10</v>
      </c>
      <c r="E76" s="46">
        <v>10</v>
      </c>
      <c r="F76" s="46">
        <v>2</v>
      </c>
      <c r="G76" s="46">
        <v>1</v>
      </c>
      <c r="H76" s="46">
        <v>1</v>
      </c>
      <c r="I76" s="47">
        <f>SUM(D76:H76)</f>
        <v>24</v>
      </c>
      <c r="J76" s="230">
        <v>16193</v>
      </c>
      <c r="K76" s="82">
        <v>46162</v>
      </c>
      <c r="L76" s="82">
        <v>871045</v>
      </c>
      <c r="M76" s="50"/>
      <c r="N76" s="50">
        <f t="shared" si="13"/>
        <v>57827.192999999999</v>
      </c>
      <c r="O76" s="50">
        <f t="shared" si="13"/>
        <v>59935.161999999997</v>
      </c>
      <c r="P76" s="3"/>
    </row>
    <row r="77" spans="1:16" x14ac:dyDescent="0.2">
      <c r="A77" s="347" t="s">
        <v>148</v>
      </c>
      <c r="B77" s="348"/>
      <c r="C77" s="350"/>
      <c r="D77" s="45">
        <v>2</v>
      </c>
      <c r="E77" s="46">
        <v>0</v>
      </c>
      <c r="F77" s="46">
        <v>1</v>
      </c>
      <c r="G77" s="46">
        <v>0</v>
      </c>
      <c r="H77" s="46">
        <v>0</v>
      </c>
      <c r="I77" s="55">
        <f>SUM(D77:H77)</f>
        <v>3</v>
      </c>
      <c r="J77" s="231">
        <v>687</v>
      </c>
      <c r="K77" s="219">
        <v>127</v>
      </c>
      <c r="L77" s="219">
        <v>3735</v>
      </c>
      <c r="M77" s="147"/>
      <c r="N77" s="147">
        <f t="shared" si="13"/>
        <v>411.68700000000001</v>
      </c>
      <c r="O77" s="50">
        <f t="shared" si="13"/>
        <v>157.12700000000001</v>
      </c>
      <c r="P77" s="4"/>
    </row>
    <row r="78" spans="1:16" x14ac:dyDescent="0.2">
      <c r="A78" s="338"/>
      <c r="B78" s="334"/>
      <c r="C78" s="339" t="s">
        <v>25</v>
      </c>
      <c r="D78" s="365">
        <f t="shared" ref="D78:K78" si="14">SUM(D75:D77)</f>
        <v>54</v>
      </c>
      <c r="E78" s="366">
        <f t="shared" si="14"/>
        <v>44</v>
      </c>
      <c r="F78" s="366">
        <f t="shared" si="14"/>
        <v>11</v>
      </c>
      <c r="G78" s="366">
        <f t="shared" si="14"/>
        <v>35</v>
      </c>
      <c r="H78" s="366">
        <f t="shared" si="14"/>
        <v>2</v>
      </c>
      <c r="I78" s="367">
        <f t="shared" si="14"/>
        <v>146</v>
      </c>
      <c r="J78" s="368">
        <f t="shared" si="14"/>
        <v>303727</v>
      </c>
      <c r="K78" s="369">
        <f t="shared" si="14"/>
        <v>560251</v>
      </c>
      <c r="L78" s="370">
        <f>SUM(L75:L77)</f>
        <v>5964453</v>
      </c>
      <c r="M78" s="371"/>
      <c r="N78" s="371">
        <f>SUM(N75:N77)</f>
        <v>461129.72700000001</v>
      </c>
      <c r="O78" s="380">
        <f>SUM(O75:O77)</f>
        <v>589500.25100000005</v>
      </c>
      <c r="P78" s="381"/>
    </row>
    <row r="79" spans="1:16" x14ac:dyDescent="0.2">
      <c r="A79" s="338"/>
      <c r="B79" s="334"/>
      <c r="C79" s="340">
        <f>C82</f>
        <v>36525</v>
      </c>
      <c r="D79" s="372">
        <f>D49</f>
        <v>55</v>
      </c>
      <c r="E79" s="373">
        <f t="shared" ref="E79:L79" si="15">E49</f>
        <v>44</v>
      </c>
      <c r="F79" s="373">
        <f t="shared" si="15"/>
        <v>11</v>
      </c>
      <c r="G79" s="373">
        <f t="shared" si="15"/>
        <v>34</v>
      </c>
      <c r="H79" s="373">
        <f t="shared" si="15"/>
        <v>2</v>
      </c>
      <c r="I79" s="373">
        <f t="shared" si="15"/>
        <v>146</v>
      </c>
      <c r="J79" s="374">
        <f>J49</f>
        <v>331254</v>
      </c>
      <c r="K79" s="370">
        <f t="shared" si="15"/>
        <v>564698</v>
      </c>
      <c r="L79" s="370">
        <f t="shared" si="15"/>
        <v>5960816</v>
      </c>
      <c r="M79" s="371"/>
      <c r="N79" s="379"/>
      <c r="O79" s="255"/>
      <c r="P79" s="3"/>
    </row>
    <row r="80" spans="1:16" x14ac:dyDescent="0.2">
      <c r="A80" s="341"/>
      <c r="B80" s="342"/>
      <c r="C80" s="343">
        <f>C83</f>
        <v>36161</v>
      </c>
      <c r="D80" s="375">
        <v>62</v>
      </c>
      <c r="E80" s="376">
        <v>44</v>
      </c>
      <c r="F80" s="376">
        <v>11</v>
      </c>
      <c r="G80" s="376">
        <v>28</v>
      </c>
      <c r="H80" s="376">
        <v>1</v>
      </c>
      <c r="I80" s="373">
        <f>SUM(D80:H80)</f>
        <v>146</v>
      </c>
      <c r="J80" s="377">
        <v>336717</v>
      </c>
      <c r="K80" s="378">
        <v>573672</v>
      </c>
      <c r="L80" s="378">
        <v>7342020</v>
      </c>
      <c r="M80" s="379"/>
      <c r="N80" s="83"/>
      <c r="O80" s="50"/>
      <c r="P80" s="3"/>
    </row>
    <row r="81" spans="1:16" x14ac:dyDescent="0.2">
      <c r="A81" s="382" t="s">
        <v>26</v>
      </c>
      <c r="B81" s="383"/>
      <c r="C81" s="339">
        <f>A59</f>
        <v>36526</v>
      </c>
      <c r="D81" s="228">
        <f t="shared" ref="D81:L81" si="16">D71+D78</f>
        <v>67</v>
      </c>
      <c r="E81" s="259">
        <f t="shared" si="16"/>
        <v>44</v>
      </c>
      <c r="F81" s="259">
        <f t="shared" si="16"/>
        <v>19</v>
      </c>
      <c r="G81" s="259">
        <f t="shared" si="16"/>
        <v>56</v>
      </c>
      <c r="H81" s="259">
        <f t="shared" si="16"/>
        <v>20</v>
      </c>
      <c r="I81" s="145">
        <f t="shared" si="16"/>
        <v>206</v>
      </c>
      <c r="J81" s="260">
        <f t="shared" si="16"/>
        <v>360313</v>
      </c>
      <c r="K81" s="256">
        <f t="shared" si="16"/>
        <v>566325</v>
      </c>
      <c r="L81" s="256">
        <f t="shared" si="16"/>
        <v>6589581</v>
      </c>
      <c r="M81" s="50"/>
      <c r="N81" s="50">
        <f>N71+N78</f>
        <v>570279.31300000008</v>
      </c>
      <c r="O81" s="147">
        <f>O71+O78</f>
        <v>599097.32500000007</v>
      </c>
      <c r="P81" s="4"/>
    </row>
    <row r="82" spans="1:16" x14ac:dyDescent="0.2">
      <c r="A82" s="384" t="s">
        <v>27</v>
      </c>
      <c r="B82" s="330"/>
      <c r="C82" s="340">
        <f>C81-1</f>
        <v>36525</v>
      </c>
      <c r="D82" s="75">
        <f>D72+D79</f>
        <v>70</v>
      </c>
      <c r="E82" s="76">
        <f t="shared" ref="E82:L82" si="17">E72+E79</f>
        <v>44</v>
      </c>
      <c r="F82" s="76">
        <f t="shared" si="17"/>
        <v>19</v>
      </c>
      <c r="G82" s="76">
        <f t="shared" si="17"/>
        <v>53</v>
      </c>
      <c r="H82" s="76">
        <f t="shared" si="17"/>
        <v>20</v>
      </c>
      <c r="I82" s="47">
        <f t="shared" si="17"/>
        <v>206</v>
      </c>
      <c r="J82" s="146">
        <f t="shared" si="17"/>
        <v>396598</v>
      </c>
      <c r="K82" s="77">
        <f t="shared" si="17"/>
        <v>571651</v>
      </c>
      <c r="L82" s="77">
        <f t="shared" si="17"/>
        <v>6723702</v>
      </c>
      <c r="M82" s="50"/>
      <c r="N82" s="57"/>
      <c r="O82" s="371"/>
      <c r="P82" s="391"/>
    </row>
    <row r="83" spans="1:16" x14ac:dyDescent="0.2">
      <c r="A83" s="385" t="s">
        <v>28</v>
      </c>
      <c r="B83" s="386"/>
      <c r="C83" s="343">
        <f>C81-365</f>
        <v>36161</v>
      </c>
      <c r="D83" s="263">
        <f t="shared" ref="D83:L83" si="18">D73+D80</f>
        <v>74</v>
      </c>
      <c r="E83" s="242">
        <f t="shared" si="18"/>
        <v>44</v>
      </c>
      <c r="F83" s="242">
        <f t="shared" si="18"/>
        <v>20</v>
      </c>
      <c r="G83" s="242">
        <f t="shared" si="18"/>
        <v>50</v>
      </c>
      <c r="H83" s="242">
        <f t="shared" si="18"/>
        <v>19</v>
      </c>
      <c r="I83" s="55">
        <f t="shared" si="18"/>
        <v>207</v>
      </c>
      <c r="J83" s="222">
        <f t="shared" si="18"/>
        <v>454843</v>
      </c>
      <c r="K83" s="223">
        <f t="shared" si="18"/>
        <v>587141</v>
      </c>
      <c r="L83" s="223">
        <f t="shared" si="18"/>
        <v>8024819</v>
      </c>
      <c r="M83" s="57"/>
      <c r="N83" s="371"/>
      <c r="O83" s="371"/>
      <c r="P83" s="391"/>
    </row>
    <row r="84" spans="1:16" x14ac:dyDescent="0.2">
      <c r="A84" s="387" t="s">
        <v>149</v>
      </c>
      <c r="B84" s="388"/>
      <c r="C84" s="388"/>
      <c r="D84" s="389"/>
      <c r="E84" s="389"/>
      <c r="F84" s="389"/>
      <c r="G84" s="390"/>
      <c r="H84" s="389"/>
      <c r="I84" s="389"/>
      <c r="J84" s="390"/>
      <c r="K84" s="390"/>
      <c r="L84" s="390"/>
      <c r="M84" s="390"/>
      <c r="N84" s="371">
        <v>5779</v>
      </c>
      <c r="O84" s="371">
        <v>4998</v>
      </c>
      <c r="P84" s="391"/>
    </row>
    <row r="85" spans="1:16" ht="13.5" thickBot="1" x14ac:dyDescent="0.25">
      <c r="A85" s="392" t="s">
        <v>34</v>
      </c>
      <c r="B85" s="348"/>
      <c r="C85" s="388"/>
      <c r="D85" s="393"/>
      <c r="E85" s="393"/>
      <c r="F85" s="393"/>
      <c r="G85" s="393"/>
      <c r="H85" s="393"/>
      <c r="I85" s="393"/>
      <c r="J85" s="393"/>
      <c r="K85" s="393"/>
      <c r="L85" s="334"/>
      <c r="M85" s="334"/>
      <c r="N85" s="394"/>
      <c r="O85" s="394"/>
      <c r="P85" s="395"/>
    </row>
    <row r="86" spans="1:16" ht="13.5" thickTop="1" x14ac:dyDescent="0.2">
      <c r="A86" s="396" t="s">
        <v>32</v>
      </c>
      <c r="B86" s="348"/>
      <c r="C86" s="388"/>
      <c r="D86" s="393"/>
      <c r="E86" s="393"/>
      <c r="F86" s="393"/>
      <c r="G86" s="393"/>
      <c r="H86" s="393"/>
      <c r="I86" s="393"/>
      <c r="J86" s="393"/>
      <c r="K86" s="393"/>
      <c r="L86" s="334"/>
      <c r="M86" s="334"/>
      <c r="N86" s="397" t="s">
        <v>29</v>
      </c>
      <c r="O86" s="397" t="s">
        <v>30</v>
      </c>
      <c r="P86" s="359"/>
    </row>
    <row r="87" spans="1:16" ht="15.75" thickBot="1" x14ac:dyDescent="0.25">
      <c r="A87" s="398" t="s">
        <v>33</v>
      </c>
      <c r="B87" s="399"/>
      <c r="C87" s="400"/>
      <c r="D87" s="401"/>
      <c r="E87" s="401"/>
      <c r="F87" s="401"/>
      <c r="G87" s="401"/>
      <c r="H87" s="402"/>
      <c r="I87" s="402"/>
      <c r="J87" s="403"/>
      <c r="K87" s="403"/>
      <c r="L87" s="404" t="s">
        <v>31</v>
      </c>
      <c r="M87" s="404"/>
      <c r="N87" s="405">
        <f>N81+N84</f>
        <v>576058.31300000008</v>
      </c>
      <c r="O87" s="405">
        <f>O81+O84</f>
        <v>604095.32500000007</v>
      </c>
      <c r="P87" s="406"/>
    </row>
    <row r="88" spans="1:16" ht="18.75" x14ac:dyDescent="0.3">
      <c r="A88" s="328">
        <v>36557</v>
      </c>
      <c r="B88" s="328"/>
      <c r="C88" s="328"/>
      <c r="D88" s="351" t="s">
        <v>0</v>
      </c>
      <c r="E88" s="352"/>
      <c r="F88" s="352"/>
      <c r="G88" s="352"/>
      <c r="H88" s="352"/>
      <c r="I88" s="352"/>
      <c r="J88" s="353" t="s">
        <v>1</v>
      </c>
      <c r="K88" s="352"/>
      <c r="L88" s="352"/>
      <c r="M88" s="352"/>
      <c r="N88" s="353" t="s">
        <v>2</v>
      </c>
      <c r="O88" s="352"/>
      <c r="P88" s="354"/>
    </row>
    <row r="89" spans="1:16" x14ac:dyDescent="0.2">
      <c r="A89" s="329" t="s">
        <v>3</v>
      </c>
      <c r="B89" s="330"/>
      <c r="C89" s="331"/>
      <c r="D89" s="355" t="s">
        <v>4</v>
      </c>
      <c r="E89" s="356" t="s">
        <v>5</v>
      </c>
      <c r="F89" s="356" t="s">
        <v>6</v>
      </c>
      <c r="G89" s="356" t="s">
        <v>7</v>
      </c>
      <c r="H89" s="357" t="s">
        <v>8</v>
      </c>
      <c r="I89" s="357" t="s">
        <v>12</v>
      </c>
      <c r="J89" s="358" t="s">
        <v>9</v>
      </c>
      <c r="K89" s="357" t="s">
        <v>11</v>
      </c>
      <c r="L89" s="357" t="s">
        <v>10</v>
      </c>
      <c r="M89" s="357"/>
      <c r="N89" s="358" t="s">
        <v>9</v>
      </c>
      <c r="O89" s="357" t="s">
        <v>11</v>
      </c>
      <c r="P89" s="359"/>
    </row>
    <row r="90" spans="1:16" x14ac:dyDescent="0.2">
      <c r="A90" s="332" t="s">
        <v>121</v>
      </c>
      <c r="B90" s="330"/>
      <c r="C90" s="331"/>
      <c r="D90" s="360" t="s">
        <v>13</v>
      </c>
      <c r="E90" s="361" t="s">
        <v>14</v>
      </c>
      <c r="F90" s="361" t="s">
        <v>15</v>
      </c>
      <c r="G90" s="361" t="s">
        <v>16</v>
      </c>
      <c r="H90" s="361" t="s">
        <v>17</v>
      </c>
      <c r="I90" s="361" t="s">
        <v>20</v>
      </c>
      <c r="J90" s="362" t="s">
        <v>18</v>
      </c>
      <c r="K90" s="363" t="s">
        <v>19</v>
      </c>
      <c r="L90" s="363" t="s">
        <v>18</v>
      </c>
      <c r="M90" s="363"/>
      <c r="N90" s="362" t="s">
        <v>21</v>
      </c>
      <c r="O90" s="363" t="s">
        <v>22</v>
      </c>
      <c r="P90" s="364"/>
    </row>
    <row r="91" spans="1:16" x14ac:dyDescent="0.2">
      <c r="A91" s="333" t="s">
        <v>137</v>
      </c>
      <c r="B91" s="334"/>
      <c r="C91" s="335"/>
      <c r="D91" s="45">
        <v>0</v>
      </c>
      <c r="E91" s="46">
        <v>0</v>
      </c>
      <c r="F91" s="46">
        <v>1</v>
      </c>
      <c r="G91" s="46">
        <v>1</v>
      </c>
      <c r="H91" s="46">
        <v>0</v>
      </c>
      <c r="I91" s="145">
        <f t="shared" ref="I91:I99" si="19">SUM(D91:H91)</f>
        <v>2</v>
      </c>
      <c r="J91" s="48">
        <v>0</v>
      </c>
      <c r="K91" s="48">
        <v>0</v>
      </c>
      <c r="L91" s="48">
        <v>0</v>
      </c>
      <c r="M91" s="49"/>
      <c r="N91" s="50">
        <f t="shared" ref="N91:N99" si="20">N62+(J91/1000)</f>
        <v>18450</v>
      </c>
      <c r="O91" s="50">
        <f t="shared" ref="O91:O99" si="21">O62+(K91/1000)</f>
        <v>1825</v>
      </c>
      <c r="P91" s="2"/>
    </row>
    <row r="92" spans="1:16" x14ac:dyDescent="0.2">
      <c r="A92" s="333" t="s">
        <v>138</v>
      </c>
      <c r="B92" s="334"/>
      <c r="C92" s="336"/>
      <c r="D92" s="45">
        <v>0</v>
      </c>
      <c r="E92" s="46">
        <v>0</v>
      </c>
      <c r="F92" s="46">
        <v>0</v>
      </c>
      <c r="G92" s="46">
        <v>1</v>
      </c>
      <c r="H92" s="46">
        <v>0</v>
      </c>
      <c r="I92" s="47">
        <f t="shared" si="19"/>
        <v>1</v>
      </c>
      <c r="J92" s="48">
        <v>0</v>
      </c>
      <c r="K92" s="48">
        <v>0</v>
      </c>
      <c r="L92" s="48">
        <v>0</v>
      </c>
      <c r="M92" s="52"/>
      <c r="N92" s="50">
        <f t="shared" si="20"/>
        <v>11598</v>
      </c>
      <c r="O92" s="50">
        <f t="shared" si="21"/>
        <v>982</v>
      </c>
      <c r="P92" s="3"/>
    </row>
    <row r="93" spans="1:16" x14ac:dyDescent="0.2">
      <c r="A93" s="333" t="s">
        <v>139</v>
      </c>
      <c r="B93" s="334"/>
      <c r="C93" s="335"/>
      <c r="D93" s="45">
        <v>3</v>
      </c>
      <c r="E93" s="46">
        <v>0</v>
      </c>
      <c r="F93" s="46">
        <v>2</v>
      </c>
      <c r="G93" s="46">
        <v>3</v>
      </c>
      <c r="H93" s="46">
        <v>10</v>
      </c>
      <c r="I93" s="47">
        <f t="shared" si="19"/>
        <v>18</v>
      </c>
      <c r="J93" s="48">
        <v>21710</v>
      </c>
      <c r="K93" s="48">
        <v>1951</v>
      </c>
      <c r="L93" s="48">
        <v>291322</v>
      </c>
      <c r="M93" s="52"/>
      <c r="N93" s="50">
        <f t="shared" si="20"/>
        <v>44945.453999999998</v>
      </c>
      <c r="O93" s="50">
        <f t="shared" si="21"/>
        <v>3552.3249999999998</v>
      </c>
      <c r="P93" s="3"/>
    </row>
    <row r="94" spans="1:16" x14ac:dyDescent="0.2">
      <c r="A94" s="333" t="s">
        <v>140</v>
      </c>
      <c r="B94" s="334"/>
      <c r="C94" s="335"/>
      <c r="D94" s="45">
        <v>1</v>
      </c>
      <c r="E94" s="46">
        <v>0</v>
      </c>
      <c r="F94" s="46">
        <v>0</v>
      </c>
      <c r="G94" s="46">
        <v>0</v>
      </c>
      <c r="H94" s="46">
        <v>0</v>
      </c>
      <c r="I94" s="47">
        <f t="shared" si="19"/>
        <v>1</v>
      </c>
      <c r="J94" s="48">
        <v>142</v>
      </c>
      <c r="K94" s="48">
        <v>0</v>
      </c>
      <c r="L94" s="48">
        <v>0</v>
      </c>
      <c r="M94" s="52"/>
      <c r="N94" s="50">
        <f t="shared" si="20"/>
        <v>283.17</v>
      </c>
      <c r="O94" s="50">
        <f t="shared" si="21"/>
        <v>0</v>
      </c>
      <c r="P94" s="3"/>
    </row>
    <row r="95" spans="1:16" x14ac:dyDescent="0.2">
      <c r="A95" s="333" t="s">
        <v>141</v>
      </c>
      <c r="B95" s="334"/>
      <c r="C95" s="335"/>
      <c r="D95" s="45">
        <v>3</v>
      </c>
      <c r="E95" s="46">
        <v>0</v>
      </c>
      <c r="F95" s="46">
        <v>2</v>
      </c>
      <c r="G95" s="46">
        <v>8</v>
      </c>
      <c r="H95" s="46">
        <v>2</v>
      </c>
      <c r="I95" s="47">
        <f t="shared" si="19"/>
        <v>15</v>
      </c>
      <c r="J95" s="48">
        <v>1996</v>
      </c>
      <c r="K95" s="48">
        <v>222</v>
      </c>
      <c r="L95" s="48">
        <v>45072</v>
      </c>
      <c r="M95" s="52"/>
      <c r="N95" s="50">
        <f t="shared" si="20"/>
        <v>11774.035</v>
      </c>
      <c r="O95" s="50">
        <f t="shared" si="21"/>
        <v>985.33100000000002</v>
      </c>
      <c r="P95" s="3"/>
    </row>
    <row r="96" spans="1:16" x14ac:dyDescent="0.2">
      <c r="A96" s="333" t="s">
        <v>142</v>
      </c>
      <c r="B96" s="334"/>
      <c r="C96" s="335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19"/>
        <v>2</v>
      </c>
      <c r="J96" s="48">
        <v>3560</v>
      </c>
      <c r="K96" s="48">
        <v>434</v>
      </c>
      <c r="L96" s="48">
        <v>79533</v>
      </c>
      <c r="M96" s="52"/>
      <c r="N96" s="50">
        <f t="shared" si="20"/>
        <v>5668.308</v>
      </c>
      <c r="O96" s="50">
        <f t="shared" si="21"/>
        <v>583.89099999999996</v>
      </c>
      <c r="P96" s="3"/>
    </row>
    <row r="97" spans="1:16" x14ac:dyDescent="0.2">
      <c r="A97" s="333" t="s">
        <v>143</v>
      </c>
      <c r="B97" s="334"/>
      <c r="C97" s="335"/>
      <c r="D97" s="45">
        <v>0</v>
      </c>
      <c r="E97" s="46">
        <v>0</v>
      </c>
      <c r="F97" s="46">
        <v>1</v>
      </c>
      <c r="G97" s="46">
        <v>1</v>
      </c>
      <c r="H97" s="46">
        <v>0</v>
      </c>
      <c r="I97" s="47">
        <f t="shared" si="19"/>
        <v>2</v>
      </c>
      <c r="J97" s="48">
        <v>0</v>
      </c>
      <c r="K97" s="48">
        <v>0</v>
      </c>
      <c r="L97" s="48">
        <v>0</v>
      </c>
      <c r="M97" s="52"/>
      <c r="N97" s="50">
        <f>N68+(J97/1000)</f>
        <v>1518</v>
      </c>
      <c r="O97" s="50">
        <f t="shared" si="21"/>
        <v>10</v>
      </c>
      <c r="P97" s="3"/>
    </row>
    <row r="98" spans="1:16" x14ac:dyDescent="0.2">
      <c r="A98" s="333" t="s">
        <v>144</v>
      </c>
      <c r="B98" s="334"/>
      <c r="C98" s="335"/>
      <c r="D98" s="45">
        <v>6</v>
      </c>
      <c r="E98" s="46">
        <v>0</v>
      </c>
      <c r="F98" s="46">
        <v>1</v>
      </c>
      <c r="G98" s="46">
        <v>2</v>
      </c>
      <c r="H98" s="46">
        <v>6</v>
      </c>
      <c r="I98" s="47">
        <f t="shared" si="19"/>
        <v>15</v>
      </c>
      <c r="J98" s="48">
        <v>30604</v>
      </c>
      <c r="K98" s="48">
        <v>3709</v>
      </c>
      <c r="L98" s="48">
        <v>271269</v>
      </c>
      <c r="M98" s="52"/>
      <c r="N98" s="50">
        <f t="shared" si="20"/>
        <v>13860.741</v>
      </c>
      <c r="O98" s="50">
        <f t="shared" si="21"/>
        <v>1664.8430000000001</v>
      </c>
      <c r="P98" s="3"/>
    </row>
    <row r="99" spans="1:16" x14ac:dyDescent="0.2">
      <c r="A99" s="333" t="s">
        <v>145</v>
      </c>
      <c r="B99" s="334"/>
      <c r="C99" s="337"/>
      <c r="D99" s="45">
        <v>2</v>
      </c>
      <c r="E99" s="46">
        <v>0</v>
      </c>
      <c r="F99" s="46">
        <v>0</v>
      </c>
      <c r="G99" s="46">
        <v>2</v>
      </c>
      <c r="H99" s="46">
        <v>0</v>
      </c>
      <c r="I99" s="55">
        <f t="shared" si="19"/>
        <v>4</v>
      </c>
      <c r="J99" s="48">
        <v>3294</v>
      </c>
      <c r="K99" s="56">
        <v>0</v>
      </c>
      <c r="L99" s="56">
        <v>3364</v>
      </c>
      <c r="M99" s="57"/>
      <c r="N99" s="220">
        <f t="shared" si="20"/>
        <v>1113.1840000000002</v>
      </c>
      <c r="O99" s="50">
        <f t="shared" si="21"/>
        <v>0</v>
      </c>
      <c r="P99" s="4"/>
    </row>
    <row r="100" spans="1:16" x14ac:dyDescent="0.2">
      <c r="A100" s="338"/>
      <c r="B100" s="334"/>
      <c r="C100" s="339" t="s">
        <v>24</v>
      </c>
      <c r="D100" s="365">
        <f t="shared" ref="D100:L100" si="22">SUM(D91:D99)</f>
        <v>16</v>
      </c>
      <c r="E100" s="366">
        <f t="shared" si="22"/>
        <v>0</v>
      </c>
      <c r="F100" s="366">
        <f t="shared" si="22"/>
        <v>8</v>
      </c>
      <c r="G100" s="366">
        <f t="shared" si="22"/>
        <v>18</v>
      </c>
      <c r="H100" s="366">
        <f t="shared" si="22"/>
        <v>18</v>
      </c>
      <c r="I100" s="367">
        <f>SUM(I91:I99)</f>
        <v>60</v>
      </c>
      <c r="J100" s="368">
        <f t="shared" si="22"/>
        <v>61306</v>
      </c>
      <c r="K100" s="369">
        <f t="shared" si="22"/>
        <v>6316</v>
      </c>
      <c r="L100" s="370">
        <f t="shared" si="22"/>
        <v>690560</v>
      </c>
      <c r="M100" s="371"/>
      <c r="N100" s="371">
        <f>SUM(N91:N99)</f>
        <v>109210.89199999999</v>
      </c>
      <c r="O100" s="380">
        <f>SUM(O91:O99)</f>
        <v>9603.39</v>
      </c>
      <c r="P100" s="381"/>
    </row>
    <row r="101" spans="1:16" x14ac:dyDescent="0.2">
      <c r="A101" s="338"/>
      <c r="B101" s="334"/>
      <c r="C101" s="340">
        <f>C111</f>
        <v>36556</v>
      </c>
      <c r="D101" s="372">
        <f t="shared" ref="D101:L101" si="23">D71</f>
        <v>13</v>
      </c>
      <c r="E101" s="373">
        <f t="shared" si="23"/>
        <v>0</v>
      </c>
      <c r="F101" s="373">
        <f t="shared" si="23"/>
        <v>8</v>
      </c>
      <c r="G101" s="373">
        <f t="shared" si="23"/>
        <v>21</v>
      </c>
      <c r="H101" s="373">
        <f t="shared" si="23"/>
        <v>18</v>
      </c>
      <c r="I101" s="373">
        <f>I71</f>
        <v>60</v>
      </c>
      <c r="J101" s="374">
        <f t="shared" si="23"/>
        <v>56586</v>
      </c>
      <c r="K101" s="370">
        <f t="shared" si="23"/>
        <v>6074</v>
      </c>
      <c r="L101" s="370">
        <f t="shared" si="23"/>
        <v>625128</v>
      </c>
      <c r="M101" s="371"/>
      <c r="N101" s="379"/>
      <c r="O101" s="255"/>
      <c r="P101" s="3"/>
    </row>
    <row r="102" spans="1:16" x14ac:dyDescent="0.2">
      <c r="A102" s="341"/>
      <c r="B102" s="342"/>
      <c r="C102" s="343">
        <f>C112</f>
        <v>36192</v>
      </c>
      <c r="D102" s="375">
        <v>11</v>
      </c>
      <c r="E102" s="376">
        <v>0</v>
      </c>
      <c r="F102" s="376">
        <v>8</v>
      </c>
      <c r="G102" s="376">
        <v>24</v>
      </c>
      <c r="H102" s="376">
        <v>18</v>
      </c>
      <c r="I102" s="373">
        <f>SUM(D102:H102)</f>
        <v>61</v>
      </c>
      <c r="J102" s="377">
        <v>86727</v>
      </c>
      <c r="K102" s="378">
        <v>10033</v>
      </c>
      <c r="L102" s="378">
        <v>605830</v>
      </c>
      <c r="M102" s="379"/>
      <c r="N102" s="83"/>
      <c r="O102" s="50"/>
      <c r="P102" s="3"/>
    </row>
    <row r="103" spans="1:16" x14ac:dyDescent="0.2">
      <c r="A103" s="344" t="s">
        <v>23</v>
      </c>
      <c r="B103" s="345"/>
      <c r="C103" s="346"/>
      <c r="D103" s="75"/>
      <c r="E103" s="76"/>
      <c r="F103" s="76"/>
      <c r="G103" s="76"/>
      <c r="H103" s="76"/>
      <c r="I103" s="145"/>
      <c r="J103" s="146"/>
      <c r="K103" s="77"/>
      <c r="L103" s="256"/>
      <c r="M103" s="50"/>
      <c r="N103" s="50"/>
      <c r="O103" s="50"/>
      <c r="P103" s="3"/>
    </row>
    <row r="104" spans="1:16" x14ac:dyDescent="0.2">
      <c r="A104" s="347" t="s">
        <v>146</v>
      </c>
      <c r="B104" s="348"/>
      <c r="C104" s="349"/>
      <c r="D104" s="45">
        <v>43</v>
      </c>
      <c r="E104" s="46">
        <v>34</v>
      </c>
      <c r="F104" s="46">
        <v>8</v>
      </c>
      <c r="G104" s="46">
        <v>33</v>
      </c>
      <c r="H104" s="46">
        <v>1</v>
      </c>
      <c r="I104" s="47">
        <f>SUM(D104:H104)</f>
        <v>119</v>
      </c>
      <c r="J104" s="230">
        <v>271306</v>
      </c>
      <c r="K104" s="82">
        <v>496645</v>
      </c>
      <c r="L104" s="82">
        <v>4853672</v>
      </c>
      <c r="M104" s="50"/>
      <c r="N104" s="50">
        <f t="shared" ref="N104:O106" si="24">N75+(J104/1000)</f>
        <v>403162.15299999999</v>
      </c>
      <c r="O104" s="50">
        <f t="shared" si="24"/>
        <v>529904.60700000008</v>
      </c>
      <c r="P104" s="3"/>
    </row>
    <row r="105" spans="1:16" x14ac:dyDescent="0.2">
      <c r="A105" s="347" t="s">
        <v>147</v>
      </c>
      <c r="B105" s="348"/>
      <c r="C105" s="349"/>
      <c r="D105" s="45">
        <v>11</v>
      </c>
      <c r="E105" s="46">
        <v>10</v>
      </c>
      <c r="F105" s="46">
        <v>2</v>
      </c>
      <c r="G105" s="46">
        <v>0</v>
      </c>
      <c r="H105" s="46">
        <v>1</v>
      </c>
      <c r="I105" s="47">
        <f>SUM(D105:H105)</f>
        <v>24</v>
      </c>
      <c r="J105" s="230">
        <v>15020</v>
      </c>
      <c r="K105" s="82">
        <v>42156</v>
      </c>
      <c r="L105" s="82">
        <v>822931</v>
      </c>
      <c r="M105" s="50"/>
      <c r="N105" s="50">
        <f>N76+(J105/1000)</f>
        <v>57842.212999999996</v>
      </c>
      <c r="O105" s="50">
        <f t="shared" si="24"/>
        <v>59977.317999999999</v>
      </c>
      <c r="P105" s="3"/>
    </row>
    <row r="106" spans="1:16" x14ac:dyDescent="0.2">
      <c r="A106" s="347" t="s">
        <v>148</v>
      </c>
      <c r="B106" s="348"/>
      <c r="C106" s="350"/>
      <c r="D106" s="45">
        <v>2</v>
      </c>
      <c r="E106" s="46">
        <v>0</v>
      </c>
      <c r="F106" s="46">
        <v>1</v>
      </c>
      <c r="G106" s="46">
        <v>0</v>
      </c>
      <c r="H106" s="46">
        <v>0</v>
      </c>
      <c r="I106" s="55">
        <f>SUM(D106:H106)</f>
        <v>3</v>
      </c>
      <c r="J106" s="231">
        <v>898</v>
      </c>
      <c r="K106" s="219">
        <v>119</v>
      </c>
      <c r="L106" s="219">
        <v>3367</v>
      </c>
      <c r="M106" s="147"/>
      <c r="N106" s="147">
        <f t="shared" si="24"/>
        <v>412.58500000000004</v>
      </c>
      <c r="O106" s="50">
        <f t="shared" si="24"/>
        <v>157.24600000000001</v>
      </c>
      <c r="P106" s="4"/>
    </row>
    <row r="107" spans="1:16" x14ac:dyDescent="0.2">
      <c r="A107" s="338"/>
      <c r="B107" s="334"/>
      <c r="C107" s="339" t="s">
        <v>25</v>
      </c>
      <c r="D107" s="365">
        <f t="shared" ref="D107:L107" si="25">SUM(D104:D106)</f>
        <v>56</v>
      </c>
      <c r="E107" s="366">
        <f t="shared" si="25"/>
        <v>44</v>
      </c>
      <c r="F107" s="366">
        <f t="shared" si="25"/>
        <v>11</v>
      </c>
      <c r="G107" s="366">
        <f t="shared" si="25"/>
        <v>33</v>
      </c>
      <c r="H107" s="366">
        <f t="shared" si="25"/>
        <v>2</v>
      </c>
      <c r="I107" s="367">
        <f t="shared" si="25"/>
        <v>146</v>
      </c>
      <c r="J107" s="368">
        <f t="shared" si="25"/>
        <v>287224</v>
      </c>
      <c r="K107" s="369">
        <f t="shared" si="25"/>
        <v>538920</v>
      </c>
      <c r="L107" s="370">
        <f t="shared" si="25"/>
        <v>5679970</v>
      </c>
      <c r="M107" s="371"/>
      <c r="N107" s="371">
        <f>SUM(N104:N106)</f>
        <v>461416.951</v>
      </c>
      <c r="O107" s="380">
        <f>SUM(O104:O106)</f>
        <v>590039.17100000009</v>
      </c>
      <c r="P107" s="381"/>
    </row>
    <row r="108" spans="1:16" x14ac:dyDescent="0.2">
      <c r="A108" s="338"/>
      <c r="B108" s="334"/>
      <c r="C108" s="340">
        <f>C111</f>
        <v>36556</v>
      </c>
      <c r="D108" s="372">
        <f t="shared" ref="D108:L108" si="26">D78</f>
        <v>54</v>
      </c>
      <c r="E108" s="373">
        <f t="shared" si="26"/>
        <v>44</v>
      </c>
      <c r="F108" s="373">
        <f t="shared" si="26"/>
        <v>11</v>
      </c>
      <c r="G108" s="373">
        <f t="shared" si="26"/>
        <v>35</v>
      </c>
      <c r="H108" s="373">
        <f t="shared" si="26"/>
        <v>2</v>
      </c>
      <c r="I108" s="373">
        <f t="shared" si="26"/>
        <v>146</v>
      </c>
      <c r="J108" s="374">
        <f t="shared" si="26"/>
        <v>303727</v>
      </c>
      <c r="K108" s="370">
        <f t="shared" si="26"/>
        <v>560251</v>
      </c>
      <c r="L108" s="370">
        <f t="shared" si="26"/>
        <v>5964453</v>
      </c>
      <c r="M108" s="371"/>
      <c r="N108" s="379"/>
      <c r="O108" s="255"/>
      <c r="P108" s="3"/>
    </row>
    <row r="109" spans="1:16" x14ac:dyDescent="0.2">
      <c r="A109" s="341"/>
      <c r="B109" s="342"/>
      <c r="C109" s="343">
        <f>C112</f>
        <v>36192</v>
      </c>
      <c r="D109" s="375">
        <v>62</v>
      </c>
      <c r="E109" s="376">
        <v>44</v>
      </c>
      <c r="F109" s="376">
        <v>11</v>
      </c>
      <c r="G109" s="376">
        <v>28</v>
      </c>
      <c r="H109" s="376">
        <v>1</v>
      </c>
      <c r="I109" s="373">
        <f>SUM(D109:H109)</f>
        <v>146</v>
      </c>
      <c r="J109" s="377">
        <v>304261</v>
      </c>
      <c r="K109" s="378">
        <v>498275</v>
      </c>
      <c r="L109" s="378">
        <v>6911067</v>
      </c>
      <c r="M109" s="379"/>
      <c r="N109" s="83"/>
      <c r="O109" s="50"/>
      <c r="P109" s="3"/>
    </row>
    <row r="110" spans="1:16" x14ac:dyDescent="0.2">
      <c r="A110" s="382" t="s">
        <v>26</v>
      </c>
      <c r="B110" s="383"/>
      <c r="C110" s="339">
        <f>A88</f>
        <v>36557</v>
      </c>
      <c r="D110" s="228">
        <f t="shared" ref="D110:L110" si="27">D100+D107</f>
        <v>72</v>
      </c>
      <c r="E110" s="259">
        <f t="shared" si="27"/>
        <v>44</v>
      </c>
      <c r="F110" s="259">
        <f t="shared" si="27"/>
        <v>19</v>
      </c>
      <c r="G110" s="259">
        <f t="shared" si="27"/>
        <v>51</v>
      </c>
      <c r="H110" s="259">
        <f t="shared" si="27"/>
        <v>20</v>
      </c>
      <c r="I110" s="145">
        <f t="shared" si="27"/>
        <v>206</v>
      </c>
      <c r="J110" s="260">
        <f t="shared" si="27"/>
        <v>348530</v>
      </c>
      <c r="K110" s="256">
        <f t="shared" si="27"/>
        <v>545236</v>
      </c>
      <c r="L110" s="256">
        <f t="shared" si="27"/>
        <v>6370530</v>
      </c>
      <c r="M110" s="50"/>
      <c r="N110" s="50">
        <f>N100+N107</f>
        <v>570627.84299999999</v>
      </c>
      <c r="O110" s="147">
        <f>O100+O107</f>
        <v>599642.5610000001</v>
      </c>
      <c r="P110" s="4"/>
    </row>
    <row r="111" spans="1:16" x14ac:dyDescent="0.2">
      <c r="A111" s="384" t="s">
        <v>27</v>
      </c>
      <c r="B111" s="330"/>
      <c r="C111" s="340">
        <f>C110-1</f>
        <v>36556</v>
      </c>
      <c r="D111" s="75">
        <f t="shared" ref="D111:L111" si="28">D101+D108</f>
        <v>67</v>
      </c>
      <c r="E111" s="76">
        <f t="shared" si="28"/>
        <v>44</v>
      </c>
      <c r="F111" s="76">
        <f t="shared" si="28"/>
        <v>19</v>
      </c>
      <c r="G111" s="76">
        <f t="shared" si="28"/>
        <v>56</v>
      </c>
      <c r="H111" s="76">
        <f t="shared" si="28"/>
        <v>20</v>
      </c>
      <c r="I111" s="47">
        <f t="shared" si="28"/>
        <v>206</v>
      </c>
      <c r="J111" s="146">
        <f t="shared" si="28"/>
        <v>360313</v>
      </c>
      <c r="K111" s="77">
        <f t="shared" si="28"/>
        <v>566325</v>
      </c>
      <c r="L111" s="77">
        <f t="shared" si="28"/>
        <v>6589581</v>
      </c>
      <c r="M111" s="50"/>
      <c r="N111" s="57"/>
      <c r="O111" s="371"/>
      <c r="P111" s="391"/>
    </row>
    <row r="112" spans="1:16" x14ac:dyDescent="0.2">
      <c r="A112" s="385" t="s">
        <v>28</v>
      </c>
      <c r="B112" s="386"/>
      <c r="C112" s="343">
        <f>C110-365</f>
        <v>36192</v>
      </c>
      <c r="D112" s="263">
        <f t="shared" ref="D112:L112" si="29">D102+D109</f>
        <v>73</v>
      </c>
      <c r="E112" s="242">
        <f t="shared" si="29"/>
        <v>44</v>
      </c>
      <c r="F112" s="242">
        <f t="shared" si="29"/>
        <v>19</v>
      </c>
      <c r="G112" s="242">
        <f t="shared" si="29"/>
        <v>52</v>
      </c>
      <c r="H112" s="242">
        <f t="shared" si="29"/>
        <v>19</v>
      </c>
      <c r="I112" s="55">
        <f t="shared" si="29"/>
        <v>207</v>
      </c>
      <c r="J112" s="222">
        <f t="shared" si="29"/>
        <v>390988</v>
      </c>
      <c r="K112" s="223">
        <f t="shared" si="29"/>
        <v>508308</v>
      </c>
      <c r="L112" s="223">
        <f t="shared" si="29"/>
        <v>7516897</v>
      </c>
      <c r="M112" s="57"/>
      <c r="N112" s="371"/>
      <c r="O112" s="371"/>
      <c r="P112" s="391"/>
    </row>
    <row r="113" spans="1:16" x14ac:dyDescent="0.2">
      <c r="A113" s="387" t="s">
        <v>149</v>
      </c>
      <c r="B113" s="388"/>
      <c r="C113" s="388"/>
      <c r="D113" s="389"/>
      <c r="E113" s="389"/>
      <c r="F113" s="389"/>
      <c r="G113" s="390"/>
      <c r="H113" s="389"/>
      <c r="I113" s="389"/>
      <c r="J113" s="390"/>
      <c r="K113" s="390"/>
      <c r="L113" s="390"/>
      <c r="M113" s="390"/>
      <c r="N113" s="371">
        <v>5779</v>
      </c>
      <c r="O113" s="371">
        <v>4998</v>
      </c>
      <c r="P113" s="391"/>
    </row>
    <row r="114" spans="1:16" ht="13.5" thickBot="1" x14ac:dyDescent="0.25">
      <c r="A114" s="392" t="s">
        <v>34</v>
      </c>
      <c r="B114" s="348"/>
      <c r="C114" s="388"/>
      <c r="D114" s="393"/>
      <c r="E114" s="393"/>
      <c r="F114" s="393"/>
      <c r="G114" s="393"/>
      <c r="H114" s="393"/>
      <c r="I114" s="393"/>
      <c r="J114" s="393"/>
      <c r="K114" s="393"/>
      <c r="L114" s="334"/>
      <c r="M114" s="334"/>
      <c r="N114" s="394"/>
      <c r="O114" s="394"/>
      <c r="P114" s="395"/>
    </row>
    <row r="115" spans="1:16" ht="13.5" thickTop="1" x14ac:dyDescent="0.2">
      <c r="A115" s="396" t="s">
        <v>32</v>
      </c>
      <c r="B115" s="348"/>
      <c r="C115" s="388"/>
      <c r="D115" s="393"/>
      <c r="E115" s="393"/>
      <c r="F115" s="393"/>
      <c r="G115" s="393"/>
      <c r="H115" s="393"/>
      <c r="I115" s="393"/>
      <c r="J115" s="393"/>
      <c r="K115" s="393"/>
      <c r="L115" s="334"/>
      <c r="M115" s="334"/>
      <c r="N115" s="397" t="s">
        <v>29</v>
      </c>
      <c r="O115" s="397" t="s">
        <v>30</v>
      </c>
      <c r="P115" s="359"/>
    </row>
    <row r="116" spans="1:16" ht="15.75" thickBot="1" x14ac:dyDescent="0.25">
      <c r="A116" s="398" t="s">
        <v>33</v>
      </c>
      <c r="B116" s="399"/>
      <c r="C116" s="400"/>
      <c r="D116" s="401"/>
      <c r="E116" s="401"/>
      <c r="F116" s="401"/>
      <c r="G116" s="401"/>
      <c r="H116" s="402"/>
      <c r="I116" s="402"/>
      <c r="J116" s="403"/>
      <c r="K116" s="403"/>
      <c r="L116" s="404" t="s">
        <v>31</v>
      </c>
      <c r="M116" s="404"/>
      <c r="N116" s="405">
        <f>N110+N113</f>
        <v>576406.84299999999</v>
      </c>
      <c r="O116" s="405">
        <f>O110+O113</f>
        <v>604640.5610000001</v>
      </c>
      <c r="P116" s="406"/>
    </row>
    <row r="117" spans="1:16" ht="18.75" x14ac:dyDescent="0.3">
      <c r="A117" s="328">
        <v>36586</v>
      </c>
      <c r="B117" s="328"/>
      <c r="C117" s="328"/>
      <c r="D117" s="351" t="s">
        <v>0</v>
      </c>
      <c r="E117" s="352"/>
      <c r="F117" s="352"/>
      <c r="G117" s="352"/>
      <c r="H117" s="352"/>
      <c r="I117" s="352"/>
      <c r="J117" s="353" t="s">
        <v>1</v>
      </c>
      <c r="K117" s="352"/>
      <c r="L117" s="352"/>
      <c r="M117" s="352"/>
      <c r="N117" s="353" t="s">
        <v>2</v>
      </c>
      <c r="O117" s="352"/>
      <c r="P117" s="354"/>
    </row>
    <row r="118" spans="1:16" x14ac:dyDescent="0.2">
      <c r="A118" s="329" t="s">
        <v>3</v>
      </c>
      <c r="B118" s="330"/>
      <c r="C118" s="331"/>
      <c r="D118" s="355" t="s">
        <v>4</v>
      </c>
      <c r="E118" s="356" t="s">
        <v>5</v>
      </c>
      <c r="F118" s="356" t="s">
        <v>6</v>
      </c>
      <c r="G118" s="356" t="s">
        <v>7</v>
      </c>
      <c r="H118" s="357" t="s">
        <v>8</v>
      </c>
      <c r="I118" s="357" t="s">
        <v>12</v>
      </c>
      <c r="J118" s="358" t="s">
        <v>9</v>
      </c>
      <c r="K118" s="357" t="s">
        <v>11</v>
      </c>
      <c r="L118" s="357" t="s">
        <v>10</v>
      </c>
      <c r="M118" s="357"/>
      <c r="N118" s="358" t="s">
        <v>9</v>
      </c>
      <c r="O118" s="357" t="s">
        <v>11</v>
      </c>
      <c r="P118" s="359"/>
    </row>
    <row r="119" spans="1:16" x14ac:dyDescent="0.2">
      <c r="A119" s="332" t="s">
        <v>121</v>
      </c>
      <c r="B119" s="330"/>
      <c r="C119" s="331"/>
      <c r="D119" s="360" t="s">
        <v>13</v>
      </c>
      <c r="E119" s="361" t="s">
        <v>14</v>
      </c>
      <c r="F119" s="361" t="s">
        <v>15</v>
      </c>
      <c r="G119" s="361" t="s">
        <v>16</v>
      </c>
      <c r="H119" s="361" t="s">
        <v>17</v>
      </c>
      <c r="I119" s="361" t="s">
        <v>20</v>
      </c>
      <c r="J119" s="362" t="s">
        <v>18</v>
      </c>
      <c r="K119" s="363" t="s">
        <v>19</v>
      </c>
      <c r="L119" s="363" t="s">
        <v>18</v>
      </c>
      <c r="M119" s="363"/>
      <c r="N119" s="362" t="s">
        <v>21</v>
      </c>
      <c r="O119" s="363" t="s">
        <v>22</v>
      </c>
      <c r="P119" s="364"/>
    </row>
    <row r="120" spans="1:16" x14ac:dyDescent="0.2">
      <c r="A120" s="333" t="s">
        <v>137</v>
      </c>
      <c r="B120" s="334"/>
      <c r="C120" s="335"/>
      <c r="D120" s="45">
        <v>0</v>
      </c>
      <c r="E120" s="46">
        <v>0</v>
      </c>
      <c r="F120" s="46">
        <v>1</v>
      </c>
      <c r="G120" s="46">
        <v>1</v>
      </c>
      <c r="H120" s="46">
        <v>0</v>
      </c>
      <c r="I120" s="145">
        <f t="shared" ref="I120:I128" si="30">SUM(D120:H120)</f>
        <v>2</v>
      </c>
      <c r="J120" s="48">
        <v>0</v>
      </c>
      <c r="K120" s="48">
        <v>0</v>
      </c>
      <c r="L120" s="48">
        <v>0</v>
      </c>
      <c r="M120" s="49"/>
      <c r="N120" s="50">
        <f t="shared" ref="N120:N128" si="31">N91+(J120/1000)</f>
        <v>18450</v>
      </c>
      <c r="O120" s="50">
        <f t="shared" ref="O120:O128" si="32">O91+(K120/1000)</f>
        <v>1825</v>
      </c>
      <c r="P120" s="2"/>
    </row>
    <row r="121" spans="1:16" x14ac:dyDescent="0.2">
      <c r="A121" s="333" t="s">
        <v>138</v>
      </c>
      <c r="B121" s="334"/>
      <c r="C121" s="336"/>
      <c r="D121" s="45">
        <v>0</v>
      </c>
      <c r="E121" s="46">
        <v>0</v>
      </c>
      <c r="F121" s="46">
        <v>0</v>
      </c>
      <c r="G121" s="46">
        <v>1</v>
      </c>
      <c r="H121" s="46">
        <v>0</v>
      </c>
      <c r="I121" s="47">
        <f t="shared" si="30"/>
        <v>1</v>
      </c>
      <c r="J121" s="48">
        <v>0</v>
      </c>
      <c r="K121" s="48">
        <v>0</v>
      </c>
      <c r="L121" s="48">
        <v>0</v>
      </c>
      <c r="M121" s="52"/>
      <c r="N121" s="50">
        <f t="shared" si="31"/>
        <v>11598</v>
      </c>
      <c r="O121" s="50">
        <f t="shared" si="32"/>
        <v>982</v>
      </c>
      <c r="P121" s="3"/>
    </row>
    <row r="122" spans="1:16" x14ac:dyDescent="0.2">
      <c r="A122" s="333" t="s">
        <v>139</v>
      </c>
      <c r="B122" s="334"/>
      <c r="C122" s="335"/>
      <c r="D122" s="45">
        <v>4</v>
      </c>
      <c r="E122" s="46">
        <v>0</v>
      </c>
      <c r="F122" s="46">
        <v>2</v>
      </c>
      <c r="G122" s="46">
        <v>2</v>
      </c>
      <c r="H122" s="46">
        <v>10</v>
      </c>
      <c r="I122" s="47">
        <f t="shared" si="30"/>
        <v>18</v>
      </c>
      <c r="J122" s="48">
        <v>27873</v>
      </c>
      <c r="K122" s="48">
        <v>2475</v>
      </c>
      <c r="L122" s="48">
        <v>458822</v>
      </c>
      <c r="M122" s="52"/>
      <c r="N122" s="50">
        <f t="shared" si="31"/>
        <v>44973.326999999997</v>
      </c>
      <c r="O122" s="50">
        <f t="shared" si="32"/>
        <v>3554.7999999999997</v>
      </c>
      <c r="P122" s="3"/>
    </row>
    <row r="123" spans="1:16" x14ac:dyDescent="0.2">
      <c r="A123" s="333" t="s">
        <v>140</v>
      </c>
      <c r="B123" s="334"/>
      <c r="C123" s="335"/>
      <c r="D123" s="45">
        <v>1</v>
      </c>
      <c r="E123" s="46">
        <v>0</v>
      </c>
      <c r="F123" s="46">
        <v>0</v>
      </c>
      <c r="G123" s="46">
        <v>0</v>
      </c>
      <c r="H123" s="46">
        <v>0</v>
      </c>
      <c r="I123" s="47">
        <f t="shared" si="30"/>
        <v>1</v>
      </c>
      <c r="J123" s="48">
        <v>243</v>
      </c>
      <c r="K123" s="48">
        <v>0</v>
      </c>
      <c r="L123" s="48">
        <v>0</v>
      </c>
      <c r="M123" s="52"/>
      <c r="N123" s="50">
        <f t="shared" si="31"/>
        <v>283.41300000000001</v>
      </c>
      <c r="O123" s="50">
        <f t="shared" si="32"/>
        <v>0</v>
      </c>
      <c r="P123" s="3"/>
    </row>
    <row r="124" spans="1:16" x14ac:dyDescent="0.2">
      <c r="A124" s="333" t="s">
        <v>141</v>
      </c>
      <c r="B124" s="334"/>
      <c r="C124" s="335"/>
      <c r="D124" s="45">
        <v>3</v>
      </c>
      <c r="E124" s="46">
        <v>0</v>
      </c>
      <c r="F124" s="46">
        <v>2</v>
      </c>
      <c r="G124" s="46">
        <v>8</v>
      </c>
      <c r="H124" s="46">
        <v>2</v>
      </c>
      <c r="I124" s="47">
        <f t="shared" si="30"/>
        <v>15</v>
      </c>
      <c r="J124" s="48">
        <v>4819</v>
      </c>
      <c r="K124" s="48">
        <v>502</v>
      </c>
      <c r="L124" s="48">
        <v>88778</v>
      </c>
      <c r="M124" s="52"/>
      <c r="N124" s="50">
        <f t="shared" si="31"/>
        <v>11778.853999999999</v>
      </c>
      <c r="O124" s="50">
        <f t="shared" si="32"/>
        <v>985.83299999999997</v>
      </c>
      <c r="P124" s="3"/>
    </row>
    <row r="125" spans="1:16" x14ac:dyDescent="0.2">
      <c r="A125" s="333" t="s">
        <v>142</v>
      </c>
      <c r="B125" s="334"/>
      <c r="C125" s="335"/>
      <c r="D125" s="45">
        <v>1</v>
      </c>
      <c r="E125" s="46">
        <v>0</v>
      </c>
      <c r="F125" s="46">
        <v>1</v>
      </c>
      <c r="G125" s="46">
        <v>0</v>
      </c>
      <c r="H125" s="46">
        <v>0</v>
      </c>
      <c r="I125" s="47">
        <f t="shared" si="30"/>
        <v>2</v>
      </c>
      <c r="J125" s="48">
        <v>3743</v>
      </c>
      <c r="K125" s="48">
        <v>457</v>
      </c>
      <c r="L125" s="48">
        <v>85609</v>
      </c>
      <c r="M125" s="52"/>
      <c r="N125" s="50">
        <f t="shared" si="31"/>
        <v>5672.0510000000004</v>
      </c>
      <c r="O125" s="50">
        <f t="shared" si="32"/>
        <v>584.34799999999996</v>
      </c>
      <c r="P125" s="3"/>
    </row>
    <row r="126" spans="1:16" x14ac:dyDescent="0.2">
      <c r="A126" s="333" t="s">
        <v>143</v>
      </c>
      <c r="B126" s="334"/>
      <c r="C126" s="335"/>
      <c r="D126" s="45">
        <v>0</v>
      </c>
      <c r="E126" s="46">
        <v>0</v>
      </c>
      <c r="F126" s="46">
        <v>1</v>
      </c>
      <c r="G126" s="46">
        <v>1</v>
      </c>
      <c r="H126" s="46">
        <v>0</v>
      </c>
      <c r="I126" s="47">
        <f t="shared" si="30"/>
        <v>2</v>
      </c>
      <c r="J126" s="48">
        <v>0</v>
      </c>
      <c r="K126" s="48">
        <v>0</v>
      </c>
      <c r="L126" s="48">
        <v>0</v>
      </c>
      <c r="M126" s="52"/>
      <c r="N126" s="50">
        <f t="shared" si="31"/>
        <v>1518</v>
      </c>
      <c r="O126" s="50">
        <f t="shared" si="32"/>
        <v>10</v>
      </c>
      <c r="P126" s="3"/>
    </row>
    <row r="127" spans="1:16" x14ac:dyDescent="0.2">
      <c r="A127" s="333" t="s">
        <v>144</v>
      </c>
      <c r="B127" s="334"/>
      <c r="C127" s="335"/>
      <c r="D127" s="45">
        <v>5</v>
      </c>
      <c r="E127" s="46">
        <v>0</v>
      </c>
      <c r="F127" s="46">
        <v>1</v>
      </c>
      <c r="G127" s="46">
        <v>3</v>
      </c>
      <c r="H127" s="46">
        <v>6</v>
      </c>
      <c r="I127" s="47">
        <f t="shared" si="30"/>
        <v>15</v>
      </c>
      <c r="J127" s="48">
        <v>43612</v>
      </c>
      <c r="K127" s="48">
        <v>5424</v>
      </c>
      <c r="L127" s="48">
        <v>375056</v>
      </c>
      <c r="M127" s="52"/>
      <c r="N127" s="50">
        <f t="shared" si="31"/>
        <v>13904.352999999999</v>
      </c>
      <c r="O127" s="50">
        <f t="shared" si="32"/>
        <v>1670.2670000000001</v>
      </c>
      <c r="P127" s="3"/>
    </row>
    <row r="128" spans="1:16" x14ac:dyDescent="0.2">
      <c r="A128" s="333" t="s">
        <v>145</v>
      </c>
      <c r="B128" s="334"/>
      <c r="C128" s="337"/>
      <c r="D128" s="45">
        <v>2</v>
      </c>
      <c r="E128" s="46">
        <v>0</v>
      </c>
      <c r="F128" s="46">
        <v>0</v>
      </c>
      <c r="G128" s="46">
        <v>2</v>
      </c>
      <c r="H128" s="46">
        <v>0</v>
      </c>
      <c r="I128" s="55">
        <f t="shared" si="30"/>
        <v>4</v>
      </c>
      <c r="J128" s="48">
        <v>2208</v>
      </c>
      <c r="K128" s="56">
        <v>0</v>
      </c>
      <c r="L128" s="56">
        <v>2579</v>
      </c>
      <c r="M128" s="57"/>
      <c r="N128" s="220">
        <f t="shared" si="31"/>
        <v>1115.3920000000003</v>
      </c>
      <c r="O128" s="50">
        <f t="shared" si="32"/>
        <v>0</v>
      </c>
      <c r="P128" s="4"/>
    </row>
    <row r="129" spans="1:16" x14ac:dyDescent="0.2">
      <c r="A129" s="338"/>
      <c r="B129" s="334"/>
      <c r="C129" s="339" t="s">
        <v>24</v>
      </c>
      <c r="D129" s="365">
        <f t="shared" ref="D129:L129" si="33">SUM(D120:D128)</f>
        <v>16</v>
      </c>
      <c r="E129" s="366">
        <f t="shared" si="33"/>
        <v>0</v>
      </c>
      <c r="F129" s="366">
        <f t="shared" si="33"/>
        <v>8</v>
      </c>
      <c r="G129" s="366">
        <f t="shared" si="33"/>
        <v>18</v>
      </c>
      <c r="H129" s="366">
        <f t="shared" si="33"/>
        <v>18</v>
      </c>
      <c r="I129" s="367">
        <f t="shared" si="33"/>
        <v>60</v>
      </c>
      <c r="J129" s="368">
        <f t="shared" si="33"/>
        <v>82498</v>
      </c>
      <c r="K129" s="369">
        <f t="shared" si="33"/>
        <v>8858</v>
      </c>
      <c r="L129" s="370">
        <f t="shared" si="33"/>
        <v>1010844</v>
      </c>
      <c r="M129" s="371"/>
      <c r="N129" s="371">
        <f>SUM(N120:N128)</f>
        <v>109293.39</v>
      </c>
      <c r="O129" s="380">
        <f>SUM(O120:O128)</f>
        <v>9612.2479999999996</v>
      </c>
      <c r="P129" s="381"/>
    </row>
    <row r="130" spans="1:16" x14ac:dyDescent="0.2">
      <c r="A130" s="338"/>
      <c r="B130" s="334"/>
      <c r="C130" s="340">
        <f>C140</f>
        <v>36585</v>
      </c>
      <c r="D130" s="372">
        <f>D100</f>
        <v>16</v>
      </c>
      <c r="E130" s="373">
        <f t="shared" ref="E130:L130" si="34">E100</f>
        <v>0</v>
      </c>
      <c r="F130" s="373">
        <f t="shared" si="34"/>
        <v>8</v>
      </c>
      <c r="G130" s="373">
        <f t="shared" si="34"/>
        <v>18</v>
      </c>
      <c r="H130" s="373">
        <f t="shared" si="34"/>
        <v>18</v>
      </c>
      <c r="I130" s="373">
        <f t="shared" si="34"/>
        <v>60</v>
      </c>
      <c r="J130" s="374">
        <f t="shared" si="34"/>
        <v>61306</v>
      </c>
      <c r="K130" s="370">
        <f t="shared" si="34"/>
        <v>6316</v>
      </c>
      <c r="L130" s="370">
        <f t="shared" si="34"/>
        <v>690560</v>
      </c>
      <c r="M130" s="371"/>
      <c r="N130" s="379"/>
      <c r="O130" s="255"/>
      <c r="P130" s="3"/>
    </row>
    <row r="131" spans="1:16" x14ac:dyDescent="0.2">
      <c r="A131" s="341"/>
      <c r="B131" s="342"/>
      <c r="C131" s="343">
        <f>C141</f>
        <v>36221</v>
      </c>
      <c r="D131" s="375">
        <v>10</v>
      </c>
      <c r="E131" s="376">
        <v>0</v>
      </c>
      <c r="F131" s="376">
        <v>8</v>
      </c>
      <c r="G131" s="376">
        <v>25</v>
      </c>
      <c r="H131" s="376">
        <v>18</v>
      </c>
      <c r="I131" s="373">
        <f>SUM(D131:H131)</f>
        <v>61</v>
      </c>
      <c r="J131" s="377">
        <v>99253</v>
      </c>
      <c r="K131" s="378">
        <v>11325</v>
      </c>
      <c r="L131" s="378">
        <v>710832</v>
      </c>
      <c r="M131" s="379"/>
      <c r="N131" s="83"/>
      <c r="O131" s="50"/>
      <c r="P131" s="3"/>
    </row>
    <row r="132" spans="1:16" x14ac:dyDescent="0.2">
      <c r="A132" s="344" t="s">
        <v>23</v>
      </c>
      <c r="B132" s="345"/>
      <c r="C132" s="346"/>
      <c r="D132" s="75"/>
      <c r="E132" s="76"/>
      <c r="F132" s="76"/>
      <c r="G132" s="76"/>
      <c r="H132" s="76"/>
      <c r="I132" s="145"/>
      <c r="J132" s="146"/>
      <c r="K132" s="77"/>
      <c r="L132" s="256"/>
      <c r="M132" s="50"/>
      <c r="N132" s="50"/>
      <c r="O132" s="50"/>
      <c r="P132" s="3"/>
    </row>
    <row r="133" spans="1:16" x14ac:dyDescent="0.2">
      <c r="A133" s="347" t="s">
        <v>146</v>
      </c>
      <c r="B133" s="348"/>
      <c r="C133" s="349"/>
      <c r="D133" s="45">
        <v>43</v>
      </c>
      <c r="E133" s="46">
        <v>34</v>
      </c>
      <c r="F133" s="46">
        <v>8</v>
      </c>
      <c r="G133" s="46">
        <v>33</v>
      </c>
      <c r="H133" s="46">
        <v>1</v>
      </c>
      <c r="I133" s="47">
        <f>SUM(D133:H133)</f>
        <v>119</v>
      </c>
      <c r="J133" s="230">
        <v>273438</v>
      </c>
      <c r="K133" s="82">
        <v>590261</v>
      </c>
      <c r="L133" s="82">
        <v>5188408</v>
      </c>
      <c r="M133" s="50"/>
      <c r="N133" s="50">
        <f t="shared" ref="N133:O135" si="35">N104+(J133/1000)</f>
        <v>403435.59100000001</v>
      </c>
      <c r="O133" s="50">
        <f t="shared" si="35"/>
        <v>530494.86800000013</v>
      </c>
      <c r="P133" s="3"/>
    </row>
    <row r="134" spans="1:16" x14ac:dyDescent="0.2">
      <c r="A134" s="347" t="s">
        <v>147</v>
      </c>
      <c r="B134" s="348"/>
      <c r="C134" s="349"/>
      <c r="D134" s="45">
        <v>11</v>
      </c>
      <c r="E134" s="46">
        <v>10</v>
      </c>
      <c r="F134" s="46">
        <v>2</v>
      </c>
      <c r="G134" s="46">
        <v>0</v>
      </c>
      <c r="H134" s="46">
        <v>1</v>
      </c>
      <c r="I134" s="47">
        <f>SUM(D134:H134)</f>
        <v>24</v>
      </c>
      <c r="J134" s="230">
        <v>15819</v>
      </c>
      <c r="K134" s="82">
        <v>45178</v>
      </c>
      <c r="L134" s="82">
        <v>873953</v>
      </c>
      <c r="M134" s="50"/>
      <c r="N134" s="50">
        <f t="shared" si="35"/>
        <v>57858.031999999999</v>
      </c>
      <c r="O134" s="50">
        <f t="shared" si="35"/>
        <v>60022.495999999999</v>
      </c>
      <c r="P134" s="3"/>
    </row>
    <row r="135" spans="1:16" x14ac:dyDescent="0.2">
      <c r="A135" s="347" t="s">
        <v>148</v>
      </c>
      <c r="B135" s="348"/>
      <c r="C135" s="350"/>
      <c r="D135" s="45">
        <v>2</v>
      </c>
      <c r="E135" s="46">
        <v>0</v>
      </c>
      <c r="F135" s="46">
        <v>1</v>
      </c>
      <c r="G135" s="46">
        <v>0</v>
      </c>
      <c r="H135" s="46">
        <v>0</v>
      </c>
      <c r="I135" s="55">
        <f>SUM(D135:H135)</f>
        <v>3</v>
      </c>
      <c r="J135" s="231">
        <v>811</v>
      </c>
      <c r="K135" s="219">
        <v>120</v>
      </c>
      <c r="L135" s="219">
        <v>2645</v>
      </c>
      <c r="M135" s="147"/>
      <c r="N135" s="147">
        <f t="shared" si="35"/>
        <v>413.39600000000002</v>
      </c>
      <c r="O135" s="50">
        <f t="shared" si="35"/>
        <v>157.36600000000001</v>
      </c>
      <c r="P135" s="4"/>
    </row>
    <row r="136" spans="1:16" x14ac:dyDescent="0.2">
      <c r="A136" s="338"/>
      <c r="B136" s="334"/>
      <c r="C136" s="339" t="s">
        <v>25</v>
      </c>
      <c r="D136" s="365">
        <f t="shared" ref="D136:L136" si="36">SUM(D133:D135)</f>
        <v>56</v>
      </c>
      <c r="E136" s="366">
        <f t="shared" si="36"/>
        <v>44</v>
      </c>
      <c r="F136" s="366">
        <f t="shared" si="36"/>
        <v>11</v>
      </c>
      <c r="G136" s="366">
        <f t="shared" si="36"/>
        <v>33</v>
      </c>
      <c r="H136" s="366">
        <f t="shared" si="36"/>
        <v>2</v>
      </c>
      <c r="I136" s="367">
        <f t="shared" si="36"/>
        <v>146</v>
      </c>
      <c r="J136" s="368">
        <f t="shared" si="36"/>
        <v>290068</v>
      </c>
      <c r="K136" s="369">
        <f t="shared" si="36"/>
        <v>635559</v>
      </c>
      <c r="L136" s="370">
        <f t="shared" si="36"/>
        <v>6065006</v>
      </c>
      <c r="M136" s="371"/>
      <c r="N136" s="371">
        <f>SUM(N133:N135)</f>
        <v>461707.01900000003</v>
      </c>
      <c r="O136" s="380">
        <f>SUM(O133:O135)</f>
        <v>590674.73000000021</v>
      </c>
      <c r="P136" s="381"/>
    </row>
    <row r="137" spans="1:16" x14ac:dyDescent="0.2">
      <c r="A137" s="338"/>
      <c r="B137" s="334"/>
      <c r="C137" s="340">
        <f>C140</f>
        <v>36585</v>
      </c>
      <c r="D137" s="372">
        <f t="shared" ref="D137:L137" si="37">D107</f>
        <v>56</v>
      </c>
      <c r="E137" s="373">
        <f t="shared" si="37"/>
        <v>44</v>
      </c>
      <c r="F137" s="373">
        <f t="shared" si="37"/>
        <v>11</v>
      </c>
      <c r="G137" s="373">
        <f t="shared" si="37"/>
        <v>33</v>
      </c>
      <c r="H137" s="373">
        <f t="shared" si="37"/>
        <v>2</v>
      </c>
      <c r="I137" s="373">
        <f t="shared" si="37"/>
        <v>146</v>
      </c>
      <c r="J137" s="374">
        <f t="shared" si="37"/>
        <v>287224</v>
      </c>
      <c r="K137" s="370">
        <f t="shared" si="37"/>
        <v>538920</v>
      </c>
      <c r="L137" s="370">
        <f t="shared" si="37"/>
        <v>5679970</v>
      </c>
      <c r="M137" s="371"/>
      <c r="N137" s="379"/>
      <c r="O137" s="255"/>
      <c r="P137" s="3"/>
    </row>
    <row r="138" spans="1:16" x14ac:dyDescent="0.2">
      <c r="A138" s="341"/>
      <c r="B138" s="342"/>
      <c r="C138" s="343">
        <f>C141</f>
        <v>36221</v>
      </c>
      <c r="D138" s="375">
        <v>62</v>
      </c>
      <c r="E138" s="376">
        <v>41</v>
      </c>
      <c r="F138" s="376">
        <v>11</v>
      </c>
      <c r="G138" s="376">
        <v>31</v>
      </c>
      <c r="H138" s="376">
        <v>1</v>
      </c>
      <c r="I138" s="373">
        <f>SUM(D138:H138)</f>
        <v>146</v>
      </c>
      <c r="J138" s="377">
        <v>318436</v>
      </c>
      <c r="K138" s="378">
        <v>549453</v>
      </c>
      <c r="L138" s="378">
        <v>7497388</v>
      </c>
      <c r="M138" s="379"/>
      <c r="N138" s="83"/>
      <c r="O138" s="50"/>
      <c r="P138" s="3"/>
    </row>
    <row r="139" spans="1:16" x14ac:dyDescent="0.2">
      <c r="A139" s="382" t="s">
        <v>26</v>
      </c>
      <c r="B139" s="383"/>
      <c r="C139" s="339">
        <f>A117</f>
        <v>36586</v>
      </c>
      <c r="D139" s="228">
        <f t="shared" ref="D139:L139" si="38">D129+D136</f>
        <v>72</v>
      </c>
      <c r="E139" s="259">
        <f t="shared" si="38"/>
        <v>44</v>
      </c>
      <c r="F139" s="259">
        <f t="shared" si="38"/>
        <v>19</v>
      </c>
      <c r="G139" s="259">
        <f t="shared" si="38"/>
        <v>51</v>
      </c>
      <c r="H139" s="259">
        <f t="shared" si="38"/>
        <v>20</v>
      </c>
      <c r="I139" s="145">
        <f t="shared" si="38"/>
        <v>206</v>
      </c>
      <c r="J139" s="260">
        <f t="shared" si="38"/>
        <v>372566</v>
      </c>
      <c r="K139" s="256">
        <f t="shared" si="38"/>
        <v>644417</v>
      </c>
      <c r="L139" s="256">
        <f t="shared" si="38"/>
        <v>7075850</v>
      </c>
      <c r="M139" s="50"/>
      <c r="N139" s="50">
        <f>N129+N136</f>
        <v>571000.40899999999</v>
      </c>
      <c r="O139" s="147">
        <f>O129+O136</f>
        <v>600286.97800000024</v>
      </c>
      <c r="P139" s="4"/>
    </row>
    <row r="140" spans="1:16" x14ac:dyDescent="0.2">
      <c r="A140" s="384" t="s">
        <v>27</v>
      </c>
      <c r="B140" s="330"/>
      <c r="C140" s="340">
        <f>C139-1</f>
        <v>36585</v>
      </c>
      <c r="D140" s="75">
        <f t="shared" ref="D140:L140" si="39">D130+D137</f>
        <v>72</v>
      </c>
      <c r="E140" s="76">
        <f t="shared" si="39"/>
        <v>44</v>
      </c>
      <c r="F140" s="76">
        <f t="shared" si="39"/>
        <v>19</v>
      </c>
      <c r="G140" s="76">
        <f t="shared" si="39"/>
        <v>51</v>
      </c>
      <c r="H140" s="76">
        <f t="shared" si="39"/>
        <v>20</v>
      </c>
      <c r="I140" s="47">
        <f t="shared" si="39"/>
        <v>206</v>
      </c>
      <c r="J140" s="146">
        <f t="shared" si="39"/>
        <v>348530</v>
      </c>
      <c r="K140" s="77">
        <f t="shared" si="39"/>
        <v>545236</v>
      </c>
      <c r="L140" s="77">
        <f t="shared" si="39"/>
        <v>6370530</v>
      </c>
      <c r="M140" s="50"/>
      <c r="N140" s="57"/>
      <c r="O140" s="371"/>
      <c r="P140" s="391"/>
    </row>
    <row r="141" spans="1:16" x14ac:dyDescent="0.2">
      <c r="A141" s="385" t="s">
        <v>28</v>
      </c>
      <c r="B141" s="386"/>
      <c r="C141" s="343">
        <f>C139-365</f>
        <v>36221</v>
      </c>
      <c r="D141" s="263">
        <f t="shared" ref="D141:L141" si="40">D131+D138</f>
        <v>72</v>
      </c>
      <c r="E141" s="242">
        <f t="shared" si="40"/>
        <v>41</v>
      </c>
      <c r="F141" s="242">
        <f t="shared" si="40"/>
        <v>19</v>
      </c>
      <c r="G141" s="242">
        <f t="shared" si="40"/>
        <v>56</v>
      </c>
      <c r="H141" s="242">
        <f t="shared" si="40"/>
        <v>19</v>
      </c>
      <c r="I141" s="55">
        <f t="shared" si="40"/>
        <v>207</v>
      </c>
      <c r="J141" s="222">
        <f t="shared" si="40"/>
        <v>417689</v>
      </c>
      <c r="K141" s="223">
        <f t="shared" si="40"/>
        <v>560778</v>
      </c>
      <c r="L141" s="223">
        <f t="shared" si="40"/>
        <v>8208220</v>
      </c>
      <c r="M141" s="57"/>
      <c r="N141" s="371"/>
      <c r="O141" s="371"/>
      <c r="P141" s="391"/>
    </row>
    <row r="142" spans="1:16" x14ac:dyDescent="0.2">
      <c r="A142" s="387" t="s">
        <v>149</v>
      </c>
      <c r="B142" s="388"/>
      <c r="C142" s="388"/>
      <c r="D142" s="389"/>
      <c r="E142" s="389"/>
      <c r="F142" s="389"/>
      <c r="G142" s="390"/>
      <c r="H142" s="389"/>
      <c r="I142" s="389"/>
      <c r="J142" s="390"/>
      <c r="K142" s="390"/>
      <c r="L142" s="390"/>
      <c r="M142" s="390"/>
      <c r="N142" s="371">
        <v>5779</v>
      </c>
      <c r="O142" s="371">
        <v>4998</v>
      </c>
      <c r="P142" s="391"/>
    </row>
    <row r="143" spans="1:16" ht="13.5" thickBot="1" x14ac:dyDescent="0.25">
      <c r="A143" s="392" t="s">
        <v>34</v>
      </c>
      <c r="B143" s="348"/>
      <c r="C143" s="388"/>
      <c r="D143" s="393"/>
      <c r="E143" s="393"/>
      <c r="F143" s="393"/>
      <c r="G143" s="393"/>
      <c r="H143" s="393"/>
      <c r="I143" s="393"/>
      <c r="J143" s="393"/>
      <c r="K143" s="393"/>
      <c r="L143" s="334"/>
      <c r="M143" s="334"/>
      <c r="N143" s="394"/>
      <c r="O143" s="394"/>
      <c r="P143" s="395"/>
    </row>
    <row r="144" spans="1:16" ht="13.5" thickTop="1" x14ac:dyDescent="0.2">
      <c r="A144" s="396" t="s">
        <v>32</v>
      </c>
      <c r="B144" s="348"/>
      <c r="C144" s="388"/>
      <c r="D144" s="393"/>
      <c r="E144" s="393"/>
      <c r="F144" s="393"/>
      <c r="G144" s="393"/>
      <c r="H144" s="393"/>
      <c r="I144" s="393"/>
      <c r="J144" s="393"/>
      <c r="K144" s="393"/>
      <c r="L144" s="334"/>
      <c r="M144" s="334"/>
      <c r="N144" s="397" t="s">
        <v>29</v>
      </c>
      <c r="O144" s="397" t="s">
        <v>30</v>
      </c>
      <c r="P144" s="359"/>
    </row>
    <row r="145" spans="1:16" ht="15.75" thickBot="1" x14ac:dyDescent="0.25">
      <c r="A145" s="398" t="s">
        <v>33</v>
      </c>
      <c r="B145" s="399"/>
      <c r="C145" s="400"/>
      <c r="D145" s="401"/>
      <c r="E145" s="401"/>
      <c r="F145" s="401"/>
      <c r="G145" s="401"/>
      <c r="H145" s="402"/>
      <c r="I145" s="402"/>
      <c r="J145" s="403"/>
      <c r="K145" s="403"/>
      <c r="L145" s="404" t="s">
        <v>31</v>
      </c>
      <c r="M145" s="404"/>
      <c r="N145" s="405">
        <f>N139+N142</f>
        <v>576779.40899999999</v>
      </c>
      <c r="O145" s="405">
        <f>O139+O142</f>
        <v>605284.97800000024</v>
      </c>
      <c r="P145" s="406"/>
    </row>
    <row r="146" spans="1:16" ht="18.75" x14ac:dyDescent="0.3">
      <c r="A146" s="328">
        <v>36617</v>
      </c>
      <c r="B146" s="328"/>
      <c r="C146" s="328"/>
      <c r="D146" s="351" t="s">
        <v>0</v>
      </c>
      <c r="E146" s="352"/>
      <c r="F146" s="352"/>
      <c r="G146" s="352"/>
      <c r="H146" s="352"/>
      <c r="I146" s="352"/>
      <c r="J146" s="353" t="s">
        <v>1</v>
      </c>
      <c r="K146" s="352"/>
      <c r="L146" s="352"/>
      <c r="M146" s="352"/>
      <c r="N146" s="353" t="s">
        <v>2</v>
      </c>
      <c r="O146" s="352"/>
      <c r="P146" s="354"/>
    </row>
    <row r="147" spans="1:16" x14ac:dyDescent="0.2">
      <c r="A147" s="329" t="s">
        <v>3</v>
      </c>
      <c r="B147" s="330"/>
      <c r="C147" s="331"/>
      <c r="D147" s="355" t="s">
        <v>4</v>
      </c>
      <c r="E147" s="356" t="s">
        <v>5</v>
      </c>
      <c r="F147" s="356" t="s">
        <v>6</v>
      </c>
      <c r="G147" s="356" t="s">
        <v>7</v>
      </c>
      <c r="H147" s="357" t="s">
        <v>8</v>
      </c>
      <c r="I147" s="357" t="s">
        <v>12</v>
      </c>
      <c r="J147" s="358" t="s">
        <v>9</v>
      </c>
      <c r="K147" s="357" t="s">
        <v>11</v>
      </c>
      <c r="L147" s="357" t="s">
        <v>10</v>
      </c>
      <c r="M147" s="357"/>
      <c r="N147" s="358" t="s">
        <v>9</v>
      </c>
      <c r="O147" s="357" t="s">
        <v>11</v>
      </c>
      <c r="P147" s="359"/>
    </row>
    <row r="148" spans="1:16" x14ac:dyDescent="0.2">
      <c r="A148" s="332" t="s">
        <v>121</v>
      </c>
      <c r="B148" s="330"/>
      <c r="C148" s="331"/>
      <c r="D148" s="360" t="s">
        <v>13</v>
      </c>
      <c r="E148" s="361" t="s">
        <v>14</v>
      </c>
      <c r="F148" s="361" t="s">
        <v>15</v>
      </c>
      <c r="G148" s="361" t="s">
        <v>16</v>
      </c>
      <c r="H148" s="361" t="s">
        <v>17</v>
      </c>
      <c r="I148" s="361" t="s">
        <v>20</v>
      </c>
      <c r="J148" s="362" t="s">
        <v>18</v>
      </c>
      <c r="K148" s="363" t="s">
        <v>19</v>
      </c>
      <c r="L148" s="363" t="s">
        <v>18</v>
      </c>
      <c r="M148" s="363"/>
      <c r="N148" s="362" t="s">
        <v>21</v>
      </c>
      <c r="O148" s="363" t="s">
        <v>22</v>
      </c>
      <c r="P148" s="364"/>
    </row>
    <row r="149" spans="1:16" x14ac:dyDescent="0.2">
      <c r="A149" s="333" t="s">
        <v>137</v>
      </c>
      <c r="B149" s="334"/>
      <c r="C149" s="335"/>
      <c r="D149" s="45">
        <v>0</v>
      </c>
      <c r="E149" s="46">
        <v>0</v>
      </c>
      <c r="F149" s="46">
        <v>1</v>
      </c>
      <c r="G149" s="46">
        <v>1</v>
      </c>
      <c r="H149" s="46">
        <v>0</v>
      </c>
      <c r="I149" s="145">
        <f t="shared" ref="I149:I157" si="41">SUM(D149:H149)</f>
        <v>2</v>
      </c>
      <c r="J149" s="48">
        <v>0</v>
      </c>
      <c r="K149" s="48">
        <v>0</v>
      </c>
      <c r="L149" s="48">
        <v>0</v>
      </c>
      <c r="M149" s="49"/>
      <c r="N149" s="50">
        <f t="shared" ref="N149:N157" si="42">N120+(J149/1000)</f>
        <v>18450</v>
      </c>
      <c r="O149" s="50">
        <f t="shared" ref="O149:O157" si="43">O120+(K149/1000)</f>
        <v>1825</v>
      </c>
      <c r="P149" s="2"/>
    </row>
    <row r="150" spans="1:16" x14ac:dyDescent="0.2">
      <c r="A150" s="333" t="s">
        <v>138</v>
      </c>
      <c r="B150" s="334"/>
      <c r="C150" s="336"/>
      <c r="D150" s="45">
        <v>0</v>
      </c>
      <c r="E150" s="46">
        <v>0</v>
      </c>
      <c r="F150" s="46">
        <v>0</v>
      </c>
      <c r="G150" s="46">
        <v>1</v>
      </c>
      <c r="H150" s="46">
        <v>0</v>
      </c>
      <c r="I150" s="47">
        <f t="shared" si="41"/>
        <v>1</v>
      </c>
      <c r="J150" s="48">
        <v>0</v>
      </c>
      <c r="K150" s="48">
        <v>0</v>
      </c>
      <c r="L150" s="48">
        <v>0</v>
      </c>
      <c r="M150" s="52"/>
      <c r="N150" s="50">
        <f t="shared" si="42"/>
        <v>11598</v>
      </c>
      <c r="O150" s="50">
        <f t="shared" si="43"/>
        <v>982</v>
      </c>
      <c r="P150" s="3"/>
    </row>
    <row r="151" spans="1:16" x14ac:dyDescent="0.2">
      <c r="A151" s="333" t="s">
        <v>139</v>
      </c>
      <c r="B151" s="334"/>
      <c r="C151" s="335"/>
      <c r="D151" s="45">
        <v>4</v>
      </c>
      <c r="E151" s="46">
        <v>0</v>
      </c>
      <c r="F151" s="46">
        <v>2</v>
      </c>
      <c r="G151" s="46">
        <v>2</v>
      </c>
      <c r="H151" s="46">
        <v>10</v>
      </c>
      <c r="I151" s="47">
        <f t="shared" si="41"/>
        <v>18</v>
      </c>
      <c r="J151" s="48">
        <v>24771</v>
      </c>
      <c r="K151" s="48">
        <v>2208</v>
      </c>
      <c r="L151" s="48">
        <v>423728</v>
      </c>
      <c r="M151" s="52"/>
      <c r="N151" s="50">
        <f t="shared" si="42"/>
        <v>44998.097999999998</v>
      </c>
      <c r="O151" s="50">
        <f t="shared" si="43"/>
        <v>3557.0079999999998</v>
      </c>
      <c r="P151" s="3"/>
    </row>
    <row r="152" spans="1:16" x14ac:dyDescent="0.2">
      <c r="A152" s="333" t="s">
        <v>140</v>
      </c>
      <c r="B152" s="334"/>
      <c r="C152" s="335"/>
      <c r="D152" s="45">
        <v>1</v>
      </c>
      <c r="E152" s="46">
        <v>0</v>
      </c>
      <c r="F152" s="46">
        <v>0</v>
      </c>
      <c r="G152" s="46">
        <v>0</v>
      </c>
      <c r="H152" s="46">
        <v>0</v>
      </c>
      <c r="I152" s="47">
        <f t="shared" si="41"/>
        <v>1</v>
      </c>
      <c r="J152" s="48">
        <v>88</v>
      </c>
      <c r="K152" s="48">
        <v>0</v>
      </c>
      <c r="L152" s="48">
        <v>0</v>
      </c>
      <c r="M152" s="52"/>
      <c r="N152" s="50">
        <f t="shared" si="42"/>
        <v>283.50100000000003</v>
      </c>
      <c r="O152" s="50">
        <f t="shared" si="43"/>
        <v>0</v>
      </c>
      <c r="P152" s="3"/>
    </row>
    <row r="153" spans="1:16" x14ac:dyDescent="0.2">
      <c r="A153" s="333" t="s">
        <v>141</v>
      </c>
      <c r="B153" s="334"/>
      <c r="C153" s="335"/>
      <c r="D153" s="45">
        <v>3</v>
      </c>
      <c r="E153" s="46">
        <v>0</v>
      </c>
      <c r="F153" s="46">
        <v>2</v>
      </c>
      <c r="G153" s="46">
        <v>8</v>
      </c>
      <c r="H153" s="46">
        <v>2</v>
      </c>
      <c r="I153" s="47">
        <f t="shared" si="41"/>
        <v>15</v>
      </c>
      <c r="J153" s="48">
        <v>7483</v>
      </c>
      <c r="K153" s="48">
        <v>726</v>
      </c>
      <c r="L153" s="48">
        <v>137926</v>
      </c>
      <c r="M153" s="52"/>
      <c r="N153" s="50">
        <f t="shared" si="42"/>
        <v>11786.337</v>
      </c>
      <c r="O153" s="50">
        <f t="shared" si="43"/>
        <v>986.55899999999997</v>
      </c>
      <c r="P153" s="3"/>
    </row>
    <row r="154" spans="1:16" x14ac:dyDescent="0.2">
      <c r="A154" s="333" t="s">
        <v>142</v>
      </c>
      <c r="B154" s="334"/>
      <c r="C154" s="335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41"/>
        <v>2</v>
      </c>
      <c r="J154" s="48">
        <v>3542</v>
      </c>
      <c r="K154" s="48">
        <v>432</v>
      </c>
      <c r="L154" s="48">
        <v>81653</v>
      </c>
      <c r="M154" s="52"/>
      <c r="N154" s="50">
        <f t="shared" si="42"/>
        <v>5675.5930000000008</v>
      </c>
      <c r="O154" s="50">
        <f t="shared" si="43"/>
        <v>584.78</v>
      </c>
      <c r="P154" s="3"/>
    </row>
    <row r="155" spans="1:16" x14ac:dyDescent="0.2">
      <c r="A155" s="333" t="s">
        <v>143</v>
      </c>
      <c r="B155" s="334"/>
      <c r="C155" s="335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41"/>
        <v>2</v>
      </c>
      <c r="J155" s="48">
        <v>0</v>
      </c>
      <c r="K155" s="48">
        <v>0</v>
      </c>
      <c r="L155" s="48">
        <v>0</v>
      </c>
      <c r="M155" s="52"/>
      <c r="N155" s="50">
        <f t="shared" si="42"/>
        <v>1518</v>
      </c>
      <c r="O155" s="50">
        <f t="shared" si="43"/>
        <v>10</v>
      </c>
      <c r="P155" s="3"/>
    </row>
    <row r="156" spans="1:16" x14ac:dyDescent="0.2">
      <c r="A156" s="333" t="s">
        <v>144</v>
      </c>
      <c r="B156" s="334"/>
      <c r="C156" s="335"/>
      <c r="D156" s="45">
        <v>5</v>
      </c>
      <c r="E156" s="46">
        <v>0</v>
      </c>
      <c r="F156" s="46">
        <v>1</v>
      </c>
      <c r="G156" s="46">
        <v>3</v>
      </c>
      <c r="H156" s="46">
        <v>6</v>
      </c>
      <c r="I156" s="47">
        <f t="shared" si="41"/>
        <v>15</v>
      </c>
      <c r="J156" s="48">
        <v>61060</v>
      </c>
      <c r="K156" s="48">
        <v>7817</v>
      </c>
      <c r="L156" s="48">
        <v>350440</v>
      </c>
      <c r="M156" s="52"/>
      <c r="N156" s="50">
        <f t="shared" si="42"/>
        <v>13965.412999999999</v>
      </c>
      <c r="O156" s="50">
        <f t="shared" si="43"/>
        <v>1678.0840000000001</v>
      </c>
      <c r="P156" s="3"/>
    </row>
    <row r="157" spans="1:16" x14ac:dyDescent="0.2">
      <c r="A157" s="333" t="s">
        <v>145</v>
      </c>
      <c r="B157" s="334"/>
      <c r="C157" s="337"/>
      <c r="D157" s="45">
        <v>3</v>
      </c>
      <c r="E157" s="46">
        <v>0</v>
      </c>
      <c r="F157" s="46">
        <v>0</v>
      </c>
      <c r="G157" s="46">
        <v>1</v>
      </c>
      <c r="H157" s="46">
        <v>0</v>
      </c>
      <c r="I157" s="55">
        <f t="shared" si="41"/>
        <v>4</v>
      </c>
      <c r="J157" s="48">
        <v>4053</v>
      </c>
      <c r="K157" s="56">
        <v>0</v>
      </c>
      <c r="L157" s="56">
        <v>3266</v>
      </c>
      <c r="M157" s="57"/>
      <c r="N157" s="220">
        <f t="shared" si="42"/>
        <v>1119.4450000000004</v>
      </c>
      <c r="O157" s="50">
        <f t="shared" si="43"/>
        <v>0</v>
      </c>
      <c r="P157" s="4"/>
    </row>
    <row r="158" spans="1:16" x14ac:dyDescent="0.2">
      <c r="A158" s="338"/>
      <c r="B158" s="334"/>
      <c r="C158" s="339" t="s">
        <v>24</v>
      </c>
      <c r="D158" s="365">
        <f t="shared" ref="D158:L158" si="44">SUM(D149:D157)</f>
        <v>17</v>
      </c>
      <c r="E158" s="366">
        <f t="shared" si="44"/>
        <v>0</v>
      </c>
      <c r="F158" s="366">
        <f t="shared" si="44"/>
        <v>8</v>
      </c>
      <c r="G158" s="366">
        <f t="shared" si="44"/>
        <v>17</v>
      </c>
      <c r="H158" s="366">
        <f t="shared" si="44"/>
        <v>18</v>
      </c>
      <c r="I158" s="367">
        <f t="shared" si="44"/>
        <v>60</v>
      </c>
      <c r="J158" s="368">
        <f t="shared" si="44"/>
        <v>100997</v>
      </c>
      <c r="K158" s="369">
        <f t="shared" si="44"/>
        <v>11183</v>
      </c>
      <c r="L158" s="370">
        <f t="shared" si="44"/>
        <v>997013</v>
      </c>
      <c r="M158" s="371"/>
      <c r="N158" s="371">
        <f>SUM(N149:N157)</f>
        <v>109394.38700000002</v>
      </c>
      <c r="O158" s="380">
        <f>SUM(O149:O157)</f>
        <v>9623.4310000000005</v>
      </c>
      <c r="P158" s="381"/>
    </row>
    <row r="159" spans="1:16" x14ac:dyDescent="0.2">
      <c r="A159" s="338"/>
      <c r="B159" s="334"/>
      <c r="C159" s="340">
        <f>C169</f>
        <v>36616</v>
      </c>
      <c r="D159" s="372">
        <f t="shared" ref="D159:L159" si="45">D129</f>
        <v>16</v>
      </c>
      <c r="E159" s="373">
        <f t="shared" si="45"/>
        <v>0</v>
      </c>
      <c r="F159" s="373">
        <f t="shared" si="45"/>
        <v>8</v>
      </c>
      <c r="G159" s="373">
        <f t="shared" si="45"/>
        <v>18</v>
      </c>
      <c r="H159" s="373">
        <f t="shared" si="45"/>
        <v>18</v>
      </c>
      <c r="I159" s="373">
        <f t="shared" si="45"/>
        <v>60</v>
      </c>
      <c r="J159" s="374">
        <f t="shared" si="45"/>
        <v>82498</v>
      </c>
      <c r="K159" s="370">
        <f t="shared" si="45"/>
        <v>8858</v>
      </c>
      <c r="L159" s="370">
        <f t="shared" si="45"/>
        <v>1010844</v>
      </c>
      <c r="M159" s="371"/>
      <c r="N159" s="379"/>
      <c r="O159" s="255"/>
      <c r="P159" s="3"/>
    </row>
    <row r="160" spans="1:16" x14ac:dyDescent="0.2">
      <c r="A160" s="341"/>
      <c r="B160" s="342"/>
      <c r="C160" s="343">
        <f>C170</f>
        <v>36252</v>
      </c>
      <c r="D160" s="375">
        <v>11</v>
      </c>
      <c r="E160" s="376">
        <v>0</v>
      </c>
      <c r="F160" s="376">
        <v>8</v>
      </c>
      <c r="G160" s="376">
        <v>24</v>
      </c>
      <c r="H160" s="376">
        <v>18</v>
      </c>
      <c r="I160" s="373">
        <f>SUM(D160:H160)</f>
        <v>61</v>
      </c>
      <c r="J160" s="377">
        <v>96491</v>
      </c>
      <c r="K160" s="378">
        <v>11022</v>
      </c>
      <c r="L160" s="378">
        <v>667646</v>
      </c>
      <c r="M160" s="379"/>
      <c r="N160" s="83"/>
      <c r="O160" s="50"/>
      <c r="P160" s="3"/>
    </row>
    <row r="161" spans="1:16" x14ac:dyDescent="0.2">
      <c r="A161" s="344" t="s">
        <v>23</v>
      </c>
      <c r="B161" s="345"/>
      <c r="C161" s="346"/>
      <c r="D161" s="75"/>
      <c r="E161" s="76"/>
      <c r="F161" s="76"/>
      <c r="G161" s="76"/>
      <c r="H161" s="76"/>
      <c r="I161" s="145"/>
      <c r="J161" s="146"/>
      <c r="K161" s="77"/>
      <c r="L161" s="256"/>
      <c r="M161" s="50"/>
      <c r="N161" s="50"/>
      <c r="O161" s="50"/>
      <c r="P161" s="3"/>
    </row>
    <row r="162" spans="1:16" x14ac:dyDescent="0.2">
      <c r="A162" s="347" t="s">
        <v>146</v>
      </c>
      <c r="B162" s="348"/>
      <c r="C162" s="349"/>
      <c r="D162" s="45">
        <v>44</v>
      </c>
      <c r="E162" s="46">
        <v>34</v>
      </c>
      <c r="F162" s="46">
        <v>8</v>
      </c>
      <c r="G162" s="46">
        <v>32</v>
      </c>
      <c r="H162" s="46">
        <v>1</v>
      </c>
      <c r="I162" s="47">
        <f>SUM(D162:H162)</f>
        <v>119</v>
      </c>
      <c r="J162" s="230">
        <v>267589</v>
      </c>
      <c r="K162" s="82">
        <v>891629</v>
      </c>
      <c r="L162" s="82">
        <v>5165436</v>
      </c>
      <c r="M162" s="50"/>
      <c r="N162" s="50">
        <f t="shared" ref="N162:O164" si="46">N133+(J162/1000)</f>
        <v>403703.18</v>
      </c>
      <c r="O162" s="50">
        <f t="shared" si="46"/>
        <v>531386.49700000009</v>
      </c>
      <c r="P162" s="3"/>
    </row>
    <row r="163" spans="1:16" x14ac:dyDescent="0.2">
      <c r="A163" s="347" t="s">
        <v>147</v>
      </c>
      <c r="B163" s="348"/>
      <c r="C163" s="349"/>
      <c r="D163" s="45">
        <v>11</v>
      </c>
      <c r="E163" s="46">
        <v>10</v>
      </c>
      <c r="F163" s="46">
        <v>2</v>
      </c>
      <c r="G163" s="46">
        <v>0</v>
      </c>
      <c r="H163" s="46">
        <v>1</v>
      </c>
      <c r="I163" s="47">
        <f>SUM(D163:H163)</f>
        <v>24</v>
      </c>
      <c r="J163" s="230">
        <v>15440</v>
      </c>
      <c r="K163" s="82">
        <v>43332</v>
      </c>
      <c r="L163" s="82">
        <v>841612</v>
      </c>
      <c r="M163" s="50"/>
      <c r="N163" s="50">
        <f t="shared" si="46"/>
        <v>57873.472000000002</v>
      </c>
      <c r="O163" s="50">
        <f t="shared" si="46"/>
        <v>60065.828000000001</v>
      </c>
      <c r="P163" s="3"/>
    </row>
    <row r="164" spans="1:16" x14ac:dyDescent="0.2">
      <c r="A164" s="347" t="s">
        <v>148</v>
      </c>
      <c r="B164" s="348"/>
      <c r="C164" s="350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>SUM(D164:H164)</f>
        <v>3</v>
      </c>
      <c r="J164" s="231">
        <v>719</v>
      </c>
      <c r="K164" s="219">
        <v>85</v>
      </c>
      <c r="L164" s="219">
        <v>1923</v>
      </c>
      <c r="M164" s="147"/>
      <c r="N164" s="147">
        <f t="shared" si="46"/>
        <v>414.11500000000001</v>
      </c>
      <c r="O164" s="50">
        <f t="shared" si="46"/>
        <v>157.45100000000002</v>
      </c>
      <c r="P164" s="4"/>
    </row>
    <row r="165" spans="1:16" x14ac:dyDescent="0.2">
      <c r="A165" s="338"/>
      <c r="B165" s="334"/>
      <c r="C165" s="339" t="s">
        <v>25</v>
      </c>
      <c r="D165" s="365">
        <f t="shared" ref="D165:L165" si="47">SUM(D162:D164)</f>
        <v>57</v>
      </c>
      <c r="E165" s="366">
        <f t="shared" si="47"/>
        <v>44</v>
      </c>
      <c r="F165" s="366">
        <f t="shared" si="47"/>
        <v>11</v>
      </c>
      <c r="G165" s="366">
        <f t="shared" si="47"/>
        <v>32</v>
      </c>
      <c r="H165" s="366">
        <f t="shared" si="47"/>
        <v>2</v>
      </c>
      <c r="I165" s="367">
        <f t="shared" si="47"/>
        <v>146</v>
      </c>
      <c r="J165" s="368">
        <f t="shared" si="47"/>
        <v>283748</v>
      </c>
      <c r="K165" s="369">
        <f t="shared" si="47"/>
        <v>935046</v>
      </c>
      <c r="L165" s="370">
        <f t="shared" si="47"/>
        <v>6008971</v>
      </c>
      <c r="M165" s="371"/>
      <c r="N165" s="371">
        <f>SUM(N162:N164)</f>
        <v>461990.76699999999</v>
      </c>
      <c r="O165" s="380">
        <f>SUM(O162:O164)</f>
        <v>591609.77600000007</v>
      </c>
      <c r="P165" s="381"/>
    </row>
    <row r="166" spans="1:16" x14ac:dyDescent="0.2">
      <c r="A166" s="338"/>
      <c r="B166" s="334"/>
      <c r="C166" s="340">
        <f>C169</f>
        <v>36616</v>
      </c>
      <c r="D166" s="372">
        <f t="shared" ref="D166:L166" si="48">D136</f>
        <v>56</v>
      </c>
      <c r="E166" s="373">
        <f t="shared" si="48"/>
        <v>44</v>
      </c>
      <c r="F166" s="373">
        <f t="shared" si="48"/>
        <v>11</v>
      </c>
      <c r="G166" s="373">
        <f t="shared" si="48"/>
        <v>33</v>
      </c>
      <c r="H166" s="373">
        <f t="shared" si="48"/>
        <v>2</v>
      </c>
      <c r="I166" s="373">
        <f t="shared" si="48"/>
        <v>146</v>
      </c>
      <c r="J166" s="374">
        <f t="shared" si="48"/>
        <v>290068</v>
      </c>
      <c r="K166" s="370">
        <f t="shared" si="48"/>
        <v>635559</v>
      </c>
      <c r="L166" s="370">
        <f t="shared" si="48"/>
        <v>6065006</v>
      </c>
      <c r="M166" s="371"/>
      <c r="N166" s="379"/>
      <c r="O166" s="255"/>
      <c r="P166" s="3"/>
    </row>
    <row r="167" spans="1:16" x14ac:dyDescent="0.2">
      <c r="A167" s="341"/>
      <c r="B167" s="342"/>
      <c r="C167" s="343">
        <f>C170</f>
        <v>36252</v>
      </c>
      <c r="D167" s="375">
        <v>62</v>
      </c>
      <c r="E167" s="376">
        <v>44</v>
      </c>
      <c r="F167" s="376">
        <v>11</v>
      </c>
      <c r="G167" s="376">
        <v>28</v>
      </c>
      <c r="H167" s="376">
        <v>1</v>
      </c>
      <c r="I167" s="373">
        <f>SUM(D167:H167)</f>
        <v>146</v>
      </c>
      <c r="J167" s="377">
        <v>301657</v>
      </c>
      <c r="K167" s="378">
        <v>509955</v>
      </c>
      <c r="L167" s="378">
        <v>7016635</v>
      </c>
      <c r="M167" s="379"/>
      <c r="N167" s="83"/>
      <c r="O167" s="50"/>
      <c r="P167" s="3"/>
    </row>
    <row r="168" spans="1:16" x14ac:dyDescent="0.2">
      <c r="A168" s="382" t="s">
        <v>26</v>
      </c>
      <c r="B168" s="383"/>
      <c r="C168" s="339">
        <f>A146</f>
        <v>36617</v>
      </c>
      <c r="D168" s="228">
        <f t="shared" ref="D168:L168" si="49">D158+D165</f>
        <v>74</v>
      </c>
      <c r="E168" s="259">
        <f t="shared" si="49"/>
        <v>44</v>
      </c>
      <c r="F168" s="259">
        <f t="shared" si="49"/>
        <v>19</v>
      </c>
      <c r="G168" s="259">
        <f t="shared" si="49"/>
        <v>49</v>
      </c>
      <c r="H168" s="259">
        <f t="shared" si="49"/>
        <v>20</v>
      </c>
      <c r="I168" s="145">
        <f t="shared" si="49"/>
        <v>206</v>
      </c>
      <c r="J168" s="260">
        <f t="shared" si="49"/>
        <v>384745</v>
      </c>
      <c r="K168" s="256">
        <f t="shared" si="49"/>
        <v>946229</v>
      </c>
      <c r="L168" s="256">
        <f t="shared" si="49"/>
        <v>7005984</v>
      </c>
      <c r="M168" s="50"/>
      <c r="N168" s="50">
        <f>N158+N165</f>
        <v>571385.15399999998</v>
      </c>
      <c r="O168" s="147">
        <f>O158+O165</f>
        <v>601233.20700000005</v>
      </c>
      <c r="P168" s="4"/>
    </row>
    <row r="169" spans="1:16" x14ac:dyDescent="0.2">
      <c r="A169" s="384" t="s">
        <v>27</v>
      </c>
      <c r="B169" s="330"/>
      <c r="C169" s="340">
        <f>C168-1</f>
        <v>36616</v>
      </c>
      <c r="D169" s="75">
        <f t="shared" ref="D169:L169" si="50">D159+D166</f>
        <v>72</v>
      </c>
      <c r="E169" s="76">
        <f t="shared" si="50"/>
        <v>44</v>
      </c>
      <c r="F169" s="76">
        <f t="shared" si="50"/>
        <v>19</v>
      </c>
      <c r="G169" s="76">
        <f t="shared" si="50"/>
        <v>51</v>
      </c>
      <c r="H169" s="76">
        <f t="shared" si="50"/>
        <v>20</v>
      </c>
      <c r="I169" s="47">
        <f t="shared" si="50"/>
        <v>206</v>
      </c>
      <c r="J169" s="146">
        <f t="shared" si="50"/>
        <v>372566</v>
      </c>
      <c r="K169" s="77">
        <f t="shared" si="50"/>
        <v>644417</v>
      </c>
      <c r="L169" s="77">
        <f t="shared" si="50"/>
        <v>7075850</v>
      </c>
      <c r="M169" s="50"/>
      <c r="N169" s="57"/>
      <c r="O169" s="371"/>
      <c r="P169" s="391"/>
    </row>
    <row r="170" spans="1:16" x14ac:dyDescent="0.2">
      <c r="A170" s="385" t="s">
        <v>28</v>
      </c>
      <c r="B170" s="386"/>
      <c r="C170" s="343">
        <f>C168-365</f>
        <v>36252</v>
      </c>
      <c r="D170" s="263">
        <f t="shared" ref="D170:L170" si="51">D160+D167</f>
        <v>73</v>
      </c>
      <c r="E170" s="242">
        <f t="shared" si="51"/>
        <v>44</v>
      </c>
      <c r="F170" s="242">
        <f t="shared" si="51"/>
        <v>19</v>
      </c>
      <c r="G170" s="242">
        <f t="shared" si="51"/>
        <v>52</v>
      </c>
      <c r="H170" s="242">
        <f t="shared" si="51"/>
        <v>19</v>
      </c>
      <c r="I170" s="55">
        <f t="shared" si="51"/>
        <v>207</v>
      </c>
      <c r="J170" s="222">
        <f t="shared" si="51"/>
        <v>398148</v>
      </c>
      <c r="K170" s="223">
        <f t="shared" si="51"/>
        <v>520977</v>
      </c>
      <c r="L170" s="223">
        <f t="shared" si="51"/>
        <v>7684281</v>
      </c>
      <c r="M170" s="57"/>
      <c r="N170" s="371"/>
      <c r="O170" s="371"/>
      <c r="P170" s="391"/>
    </row>
    <row r="171" spans="1:16" x14ac:dyDescent="0.2">
      <c r="A171" s="387" t="s">
        <v>149</v>
      </c>
      <c r="B171" s="388"/>
      <c r="C171" s="388"/>
      <c r="D171" s="389"/>
      <c r="E171" s="389"/>
      <c r="F171" s="389"/>
      <c r="G171" s="390"/>
      <c r="H171" s="389"/>
      <c r="I171" s="389"/>
      <c r="J171" s="390"/>
      <c r="K171" s="390"/>
      <c r="L171" s="390"/>
      <c r="M171" s="390"/>
      <c r="N171" s="371">
        <v>5779</v>
      </c>
      <c r="O171" s="371">
        <v>4998</v>
      </c>
      <c r="P171" s="391"/>
    </row>
    <row r="172" spans="1:16" ht="13.5" thickBot="1" x14ac:dyDescent="0.25">
      <c r="A172" s="392" t="s">
        <v>34</v>
      </c>
      <c r="B172" s="348"/>
      <c r="C172" s="388"/>
      <c r="D172" s="393"/>
      <c r="E172" s="393"/>
      <c r="F172" s="393"/>
      <c r="G172" s="393"/>
      <c r="H172" s="393"/>
      <c r="I172" s="393"/>
      <c r="J172" s="393"/>
      <c r="K172" s="393"/>
      <c r="L172" s="334"/>
      <c r="M172" s="334"/>
      <c r="N172" s="394"/>
      <c r="O172" s="394"/>
      <c r="P172" s="395"/>
    </row>
    <row r="173" spans="1:16" ht="13.5" thickTop="1" x14ac:dyDescent="0.2">
      <c r="A173" s="396" t="s">
        <v>32</v>
      </c>
      <c r="B173" s="348"/>
      <c r="C173" s="388"/>
      <c r="D173" s="393"/>
      <c r="E173" s="393"/>
      <c r="F173" s="393"/>
      <c r="G173" s="393"/>
      <c r="H173" s="393"/>
      <c r="I173" s="393"/>
      <c r="J173" s="393"/>
      <c r="K173" s="393"/>
      <c r="L173" s="334"/>
      <c r="M173" s="334"/>
      <c r="N173" s="397" t="s">
        <v>29</v>
      </c>
      <c r="O173" s="397" t="s">
        <v>30</v>
      </c>
      <c r="P173" s="359"/>
    </row>
    <row r="174" spans="1:16" ht="15.75" thickBot="1" x14ac:dyDescent="0.25">
      <c r="A174" s="398" t="s">
        <v>33</v>
      </c>
      <c r="B174" s="399"/>
      <c r="C174" s="400"/>
      <c r="D174" s="401"/>
      <c r="E174" s="401"/>
      <c r="F174" s="401"/>
      <c r="G174" s="401"/>
      <c r="H174" s="402"/>
      <c r="I174" s="402"/>
      <c r="J174" s="403"/>
      <c r="K174" s="403"/>
      <c r="L174" s="404" t="s">
        <v>31</v>
      </c>
      <c r="M174" s="404"/>
      <c r="N174" s="405">
        <f>N168+N171</f>
        <v>577164.15399999998</v>
      </c>
      <c r="O174" s="405">
        <f>O168+O171</f>
        <v>606231.20700000005</v>
      </c>
      <c r="P174" s="406"/>
    </row>
    <row r="175" spans="1:16" ht="18.75" x14ac:dyDescent="0.3">
      <c r="A175" s="328">
        <v>36647</v>
      </c>
      <c r="B175" s="328"/>
      <c r="C175" s="328"/>
      <c r="D175" s="351" t="s">
        <v>0</v>
      </c>
      <c r="E175" s="352"/>
      <c r="F175" s="352"/>
      <c r="G175" s="352"/>
      <c r="H175" s="352"/>
      <c r="I175" s="352"/>
      <c r="J175" s="353" t="s">
        <v>1</v>
      </c>
      <c r="K175" s="352"/>
      <c r="L175" s="352"/>
      <c r="M175" s="352"/>
      <c r="N175" s="353" t="s">
        <v>2</v>
      </c>
      <c r="O175" s="352"/>
      <c r="P175" s="354"/>
    </row>
    <row r="176" spans="1:16" x14ac:dyDescent="0.2">
      <c r="A176" s="329" t="s">
        <v>3</v>
      </c>
      <c r="B176" s="330"/>
      <c r="C176" s="331"/>
      <c r="D176" s="355" t="s">
        <v>4</v>
      </c>
      <c r="E176" s="356" t="s">
        <v>5</v>
      </c>
      <c r="F176" s="356" t="s">
        <v>6</v>
      </c>
      <c r="G176" s="356" t="s">
        <v>7</v>
      </c>
      <c r="H176" s="357" t="s">
        <v>8</v>
      </c>
      <c r="I176" s="357" t="s">
        <v>12</v>
      </c>
      <c r="J176" s="358" t="s">
        <v>9</v>
      </c>
      <c r="K176" s="357" t="s">
        <v>11</v>
      </c>
      <c r="L176" s="357" t="s">
        <v>10</v>
      </c>
      <c r="M176" s="357"/>
      <c r="N176" s="358" t="s">
        <v>9</v>
      </c>
      <c r="O176" s="357" t="s">
        <v>11</v>
      </c>
      <c r="P176" s="359"/>
    </row>
    <row r="177" spans="1:16" x14ac:dyDescent="0.2">
      <c r="A177" s="332" t="s">
        <v>121</v>
      </c>
      <c r="B177" s="330"/>
      <c r="C177" s="331"/>
      <c r="D177" s="360" t="s">
        <v>13</v>
      </c>
      <c r="E177" s="361" t="s">
        <v>14</v>
      </c>
      <c r="F177" s="361" t="s">
        <v>15</v>
      </c>
      <c r="G177" s="361" t="s">
        <v>16</v>
      </c>
      <c r="H177" s="361" t="s">
        <v>17</v>
      </c>
      <c r="I177" s="361" t="s">
        <v>20</v>
      </c>
      <c r="J177" s="362" t="s">
        <v>18</v>
      </c>
      <c r="K177" s="363" t="s">
        <v>19</v>
      </c>
      <c r="L177" s="363" t="s">
        <v>18</v>
      </c>
      <c r="M177" s="363"/>
      <c r="N177" s="362" t="s">
        <v>21</v>
      </c>
      <c r="O177" s="363" t="s">
        <v>22</v>
      </c>
      <c r="P177" s="364"/>
    </row>
    <row r="178" spans="1:16" x14ac:dyDescent="0.2">
      <c r="A178" s="333" t="s">
        <v>137</v>
      </c>
      <c r="B178" s="334"/>
      <c r="C178" s="335"/>
      <c r="D178" s="45">
        <v>0</v>
      </c>
      <c r="E178" s="46">
        <v>0</v>
      </c>
      <c r="F178" s="46">
        <v>1</v>
      </c>
      <c r="G178" s="46">
        <v>1</v>
      </c>
      <c r="H178" s="46">
        <v>0</v>
      </c>
      <c r="I178" s="145">
        <f t="shared" ref="I178:I186" si="52">SUM(D178:H178)</f>
        <v>2</v>
      </c>
      <c r="J178" s="48">
        <v>0</v>
      </c>
      <c r="K178" s="48">
        <v>0</v>
      </c>
      <c r="L178" s="48">
        <v>0</v>
      </c>
      <c r="M178" s="49"/>
      <c r="N178" s="50">
        <f t="shared" ref="N178:N186" si="53">N149+(J178/1000)</f>
        <v>18450</v>
      </c>
      <c r="O178" s="50">
        <f t="shared" ref="O178:O186" si="54">O149+(K178/1000)</f>
        <v>1825</v>
      </c>
      <c r="P178" s="2"/>
    </row>
    <row r="179" spans="1:16" x14ac:dyDescent="0.2">
      <c r="A179" s="333" t="s">
        <v>138</v>
      </c>
      <c r="B179" s="334"/>
      <c r="C179" s="336"/>
      <c r="D179" s="45">
        <v>0</v>
      </c>
      <c r="E179" s="46">
        <v>0</v>
      </c>
      <c r="F179" s="46">
        <v>0</v>
      </c>
      <c r="G179" s="46">
        <v>1</v>
      </c>
      <c r="H179" s="46">
        <v>0</v>
      </c>
      <c r="I179" s="47">
        <f t="shared" si="52"/>
        <v>1</v>
      </c>
      <c r="J179" s="48">
        <v>0</v>
      </c>
      <c r="K179" s="48">
        <v>0</v>
      </c>
      <c r="L179" s="48">
        <v>0</v>
      </c>
      <c r="M179" s="52"/>
      <c r="N179" s="50">
        <f t="shared" si="53"/>
        <v>11598</v>
      </c>
      <c r="O179" s="50">
        <f t="shared" si="54"/>
        <v>982</v>
      </c>
      <c r="P179" s="3"/>
    </row>
    <row r="180" spans="1:16" x14ac:dyDescent="0.2">
      <c r="A180" s="333" t="s">
        <v>139</v>
      </c>
      <c r="B180" s="334"/>
      <c r="C180" s="335"/>
      <c r="D180" s="45">
        <v>4</v>
      </c>
      <c r="E180" s="46">
        <v>0</v>
      </c>
      <c r="F180" s="46">
        <v>2</v>
      </c>
      <c r="G180" s="46">
        <v>2</v>
      </c>
      <c r="H180" s="46">
        <v>10</v>
      </c>
      <c r="I180" s="47">
        <f t="shared" si="52"/>
        <v>18</v>
      </c>
      <c r="J180" s="48">
        <v>22006</v>
      </c>
      <c r="K180" s="48">
        <v>1981</v>
      </c>
      <c r="L180" s="48">
        <v>311280</v>
      </c>
      <c r="M180" s="52"/>
      <c r="N180" s="50">
        <f t="shared" si="53"/>
        <v>45020.103999999999</v>
      </c>
      <c r="O180" s="50">
        <f t="shared" si="54"/>
        <v>3558.989</v>
      </c>
      <c r="P180" s="3"/>
    </row>
    <row r="181" spans="1:16" x14ac:dyDescent="0.2">
      <c r="A181" s="333" t="s">
        <v>140</v>
      </c>
      <c r="B181" s="334"/>
      <c r="C181" s="335"/>
      <c r="D181" s="45" t="s">
        <v>52</v>
      </c>
      <c r="E181" s="46"/>
      <c r="F181" s="46"/>
      <c r="G181" s="46"/>
      <c r="H181" s="46"/>
      <c r="I181" s="47">
        <f t="shared" si="52"/>
        <v>0</v>
      </c>
      <c r="J181" s="48">
        <v>0</v>
      </c>
      <c r="K181" s="48">
        <v>0</v>
      </c>
      <c r="L181" s="48">
        <v>0</v>
      </c>
      <c r="M181" s="52"/>
      <c r="N181" s="50">
        <f t="shared" si="53"/>
        <v>283.50100000000003</v>
      </c>
      <c r="O181" s="50">
        <f t="shared" si="54"/>
        <v>0</v>
      </c>
      <c r="P181" s="3"/>
    </row>
    <row r="182" spans="1:16" x14ac:dyDescent="0.2">
      <c r="A182" s="333" t="s">
        <v>141</v>
      </c>
      <c r="B182" s="334"/>
      <c r="C182" s="335"/>
      <c r="D182" s="45">
        <v>3</v>
      </c>
      <c r="E182" s="46">
        <v>0</v>
      </c>
      <c r="F182" s="46">
        <v>2</v>
      </c>
      <c r="G182" s="46">
        <v>8</v>
      </c>
      <c r="H182" s="46">
        <v>2</v>
      </c>
      <c r="I182" s="47">
        <f t="shared" si="52"/>
        <v>15</v>
      </c>
      <c r="J182" s="48">
        <v>7119</v>
      </c>
      <c r="K182" s="48">
        <v>690</v>
      </c>
      <c r="L182" s="48">
        <v>120197</v>
      </c>
      <c r="M182" s="52"/>
      <c r="N182" s="50">
        <f t="shared" si="53"/>
        <v>11793.456</v>
      </c>
      <c r="O182" s="50">
        <f t="shared" si="54"/>
        <v>987.24900000000002</v>
      </c>
      <c r="P182" s="3"/>
    </row>
    <row r="183" spans="1:16" x14ac:dyDescent="0.2">
      <c r="A183" s="333" t="s">
        <v>142</v>
      </c>
      <c r="B183" s="334"/>
      <c r="C183" s="335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52"/>
        <v>2</v>
      </c>
      <c r="J183" s="48">
        <v>3754</v>
      </c>
      <c r="K183" s="48">
        <v>458</v>
      </c>
      <c r="L183" s="48">
        <v>86187</v>
      </c>
      <c r="M183" s="52"/>
      <c r="N183" s="50">
        <f t="shared" si="53"/>
        <v>5679.3470000000007</v>
      </c>
      <c r="O183" s="50">
        <f t="shared" si="54"/>
        <v>585.23799999999994</v>
      </c>
      <c r="P183" s="3"/>
    </row>
    <row r="184" spans="1:16" x14ac:dyDescent="0.2">
      <c r="A184" s="333" t="s">
        <v>143</v>
      </c>
      <c r="B184" s="334"/>
      <c r="C184" s="335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52"/>
        <v>2</v>
      </c>
      <c r="J184" s="48">
        <v>0</v>
      </c>
      <c r="K184" s="48">
        <v>0</v>
      </c>
      <c r="L184" s="48">
        <v>0</v>
      </c>
      <c r="M184" s="52"/>
      <c r="N184" s="50">
        <f t="shared" si="53"/>
        <v>1518</v>
      </c>
      <c r="O184" s="50">
        <f t="shared" si="54"/>
        <v>10</v>
      </c>
      <c r="P184" s="3"/>
    </row>
    <row r="185" spans="1:16" x14ac:dyDescent="0.2">
      <c r="A185" s="333" t="s">
        <v>144</v>
      </c>
      <c r="B185" s="334"/>
      <c r="C185" s="335"/>
      <c r="D185" s="45">
        <v>4</v>
      </c>
      <c r="E185" s="46">
        <v>0</v>
      </c>
      <c r="F185" s="46">
        <v>1</v>
      </c>
      <c r="G185" s="46">
        <v>4</v>
      </c>
      <c r="H185" s="46">
        <v>6</v>
      </c>
      <c r="I185" s="47">
        <f t="shared" si="52"/>
        <v>15</v>
      </c>
      <c r="J185" s="48">
        <v>65322</v>
      </c>
      <c r="K185" s="48">
        <v>8374</v>
      </c>
      <c r="L185" s="48">
        <v>375891</v>
      </c>
      <c r="M185" s="52"/>
      <c r="N185" s="50">
        <f t="shared" si="53"/>
        <v>14030.734999999999</v>
      </c>
      <c r="O185" s="50">
        <f t="shared" si="54"/>
        <v>1686.4580000000001</v>
      </c>
      <c r="P185" s="3"/>
    </row>
    <row r="186" spans="1:16" x14ac:dyDescent="0.2">
      <c r="A186" s="333" t="s">
        <v>145</v>
      </c>
      <c r="B186" s="334"/>
      <c r="C186" s="337"/>
      <c r="D186" s="45">
        <v>3</v>
      </c>
      <c r="E186" s="46">
        <v>0</v>
      </c>
      <c r="F186" s="46">
        <v>0</v>
      </c>
      <c r="G186" s="46">
        <v>1</v>
      </c>
      <c r="H186" s="46">
        <v>0</v>
      </c>
      <c r="I186" s="55">
        <f t="shared" si="52"/>
        <v>4</v>
      </c>
      <c r="J186" s="48">
        <v>6181</v>
      </c>
      <c r="K186" s="56">
        <v>0</v>
      </c>
      <c r="L186" s="56">
        <v>8042</v>
      </c>
      <c r="M186" s="57"/>
      <c r="N186" s="220">
        <f t="shared" si="53"/>
        <v>1125.6260000000004</v>
      </c>
      <c r="O186" s="50">
        <f t="shared" si="54"/>
        <v>0</v>
      </c>
      <c r="P186" s="4"/>
    </row>
    <row r="187" spans="1:16" x14ac:dyDescent="0.2">
      <c r="A187" s="338"/>
      <c r="B187" s="334"/>
      <c r="C187" s="339" t="s">
        <v>24</v>
      </c>
      <c r="D187" s="365">
        <f t="shared" ref="D187:L187" si="55">SUM(D178:D186)</f>
        <v>15</v>
      </c>
      <c r="E187" s="366">
        <f t="shared" si="55"/>
        <v>0</v>
      </c>
      <c r="F187" s="366">
        <f t="shared" si="55"/>
        <v>8</v>
      </c>
      <c r="G187" s="366">
        <f t="shared" si="55"/>
        <v>18</v>
      </c>
      <c r="H187" s="366">
        <f t="shared" si="55"/>
        <v>18</v>
      </c>
      <c r="I187" s="367">
        <f t="shared" si="55"/>
        <v>59</v>
      </c>
      <c r="J187" s="368">
        <f t="shared" si="55"/>
        <v>104382</v>
      </c>
      <c r="K187" s="369">
        <f t="shared" si="55"/>
        <v>11503</v>
      </c>
      <c r="L187" s="370">
        <f t="shared" si="55"/>
        <v>901597</v>
      </c>
      <c r="M187" s="371"/>
      <c r="N187" s="371">
        <f>SUM(N178:N186)</f>
        <v>109498.769</v>
      </c>
      <c r="O187" s="380">
        <f>SUM(O178:O186)</f>
        <v>9634.9339999999993</v>
      </c>
      <c r="P187" s="381"/>
    </row>
    <row r="188" spans="1:16" x14ac:dyDescent="0.2">
      <c r="A188" s="338"/>
      <c r="B188" s="334"/>
      <c r="C188" s="340">
        <f>C198</f>
        <v>36646</v>
      </c>
      <c r="D188" s="372">
        <f t="shared" ref="D188:L188" si="56">D158</f>
        <v>17</v>
      </c>
      <c r="E188" s="373">
        <f t="shared" si="56"/>
        <v>0</v>
      </c>
      <c r="F188" s="373">
        <f t="shared" si="56"/>
        <v>8</v>
      </c>
      <c r="G188" s="373">
        <f t="shared" si="56"/>
        <v>17</v>
      </c>
      <c r="H188" s="373">
        <f t="shared" si="56"/>
        <v>18</v>
      </c>
      <c r="I188" s="373">
        <f t="shared" si="56"/>
        <v>60</v>
      </c>
      <c r="J188" s="374">
        <f t="shared" si="56"/>
        <v>100997</v>
      </c>
      <c r="K188" s="370">
        <f t="shared" si="56"/>
        <v>11183</v>
      </c>
      <c r="L188" s="370">
        <f t="shared" si="56"/>
        <v>997013</v>
      </c>
      <c r="M188" s="371"/>
      <c r="N188" s="379"/>
      <c r="O188" s="255"/>
      <c r="P188" s="3"/>
    </row>
    <row r="189" spans="1:16" x14ac:dyDescent="0.2">
      <c r="A189" s="341"/>
      <c r="B189" s="342"/>
      <c r="C189" s="343">
        <f>C199</f>
        <v>36282</v>
      </c>
      <c r="D189" s="375">
        <v>12</v>
      </c>
      <c r="E189" s="376">
        <v>0</v>
      </c>
      <c r="F189" s="376">
        <v>8</v>
      </c>
      <c r="G189" s="376">
        <v>22</v>
      </c>
      <c r="H189" s="376">
        <v>19</v>
      </c>
      <c r="I189" s="373">
        <f>SUM(D189:H189)</f>
        <v>61</v>
      </c>
      <c r="J189" s="377">
        <v>85204</v>
      </c>
      <c r="K189" s="378">
        <v>9735</v>
      </c>
      <c r="L189" s="378">
        <v>602241</v>
      </c>
      <c r="M189" s="379"/>
      <c r="N189" s="83"/>
      <c r="O189" s="50"/>
      <c r="P189" s="3"/>
    </row>
    <row r="190" spans="1:16" x14ac:dyDescent="0.2">
      <c r="A190" s="344" t="s">
        <v>23</v>
      </c>
      <c r="B190" s="345"/>
      <c r="C190" s="346"/>
      <c r="D190" s="75"/>
      <c r="E190" s="76"/>
      <c r="F190" s="76"/>
      <c r="G190" s="76"/>
      <c r="H190" s="76"/>
      <c r="I190" s="145"/>
      <c r="J190" s="146"/>
      <c r="K190" s="77"/>
      <c r="L190" s="256"/>
      <c r="M190" s="50"/>
      <c r="N190" s="50"/>
      <c r="O190" s="50"/>
      <c r="P190" s="3"/>
    </row>
    <row r="191" spans="1:16" x14ac:dyDescent="0.2">
      <c r="A191" s="347" t="s">
        <v>146</v>
      </c>
      <c r="B191" s="348"/>
      <c r="C191" s="349"/>
      <c r="D191" s="45">
        <v>44</v>
      </c>
      <c r="E191" s="46">
        <v>34</v>
      </c>
      <c r="F191" s="46">
        <v>8</v>
      </c>
      <c r="G191" s="46">
        <v>32</v>
      </c>
      <c r="H191" s="46">
        <v>1</v>
      </c>
      <c r="I191" s="47">
        <f>SUM(D191:H191)</f>
        <v>119</v>
      </c>
      <c r="J191" s="230">
        <v>291115</v>
      </c>
      <c r="K191" s="82">
        <v>554626</v>
      </c>
      <c r="L191" s="82">
        <v>5401464</v>
      </c>
      <c r="M191" s="50"/>
      <c r="N191" s="50">
        <f t="shared" ref="N191:O193" si="57">N162+(J191/1000)</f>
        <v>403994.29499999998</v>
      </c>
      <c r="O191" s="50">
        <f t="shared" si="57"/>
        <v>531941.12300000014</v>
      </c>
      <c r="P191" s="3"/>
    </row>
    <row r="192" spans="1:16" x14ac:dyDescent="0.2">
      <c r="A192" s="347" t="s">
        <v>147</v>
      </c>
      <c r="B192" s="348"/>
      <c r="C192" s="349"/>
      <c r="D192" s="45">
        <v>11</v>
      </c>
      <c r="E192" s="46">
        <v>10</v>
      </c>
      <c r="F192" s="46">
        <v>2</v>
      </c>
      <c r="G192" s="46">
        <v>0</v>
      </c>
      <c r="H192" s="46">
        <v>1</v>
      </c>
      <c r="I192" s="47">
        <f>SUM(D192:H192)</f>
        <v>24</v>
      </c>
      <c r="J192" s="230">
        <v>15068</v>
      </c>
      <c r="K192" s="82">
        <v>41350</v>
      </c>
      <c r="L192" s="82">
        <v>851438</v>
      </c>
      <c r="M192" s="50"/>
      <c r="N192" s="50">
        <f t="shared" si="57"/>
        <v>57888.54</v>
      </c>
      <c r="O192" s="50">
        <f t="shared" si="57"/>
        <v>60107.178</v>
      </c>
      <c r="P192" s="3"/>
    </row>
    <row r="193" spans="1:16" x14ac:dyDescent="0.2">
      <c r="A193" s="347" t="s">
        <v>148</v>
      </c>
      <c r="B193" s="348"/>
      <c r="C193" s="350"/>
      <c r="D193" s="45">
        <v>2</v>
      </c>
      <c r="E193" s="46">
        <v>0</v>
      </c>
      <c r="F193" s="46">
        <v>1</v>
      </c>
      <c r="G193" s="46">
        <v>0</v>
      </c>
      <c r="H193" s="46">
        <v>0</v>
      </c>
      <c r="I193" s="55">
        <f>SUM(D193:H193)</f>
        <v>3</v>
      </c>
      <c r="J193" s="231">
        <v>686</v>
      </c>
      <c r="K193" s="219">
        <v>153</v>
      </c>
      <c r="L193" s="219">
        <v>2854</v>
      </c>
      <c r="M193" s="147"/>
      <c r="N193" s="147">
        <f t="shared" si="57"/>
        <v>414.80099999999999</v>
      </c>
      <c r="O193" s="50">
        <f t="shared" si="57"/>
        <v>157.60400000000001</v>
      </c>
      <c r="P193" s="4"/>
    </row>
    <row r="194" spans="1:16" x14ac:dyDescent="0.2">
      <c r="A194" s="338"/>
      <c r="B194" s="334"/>
      <c r="C194" s="339" t="s">
        <v>25</v>
      </c>
      <c r="D194" s="365">
        <f t="shared" ref="D194:L194" si="58">SUM(D191:D193)</f>
        <v>57</v>
      </c>
      <c r="E194" s="366">
        <f t="shared" si="58"/>
        <v>44</v>
      </c>
      <c r="F194" s="366">
        <f t="shared" si="58"/>
        <v>11</v>
      </c>
      <c r="G194" s="366">
        <f t="shared" si="58"/>
        <v>32</v>
      </c>
      <c r="H194" s="366">
        <f t="shared" si="58"/>
        <v>2</v>
      </c>
      <c r="I194" s="367">
        <f t="shared" si="58"/>
        <v>146</v>
      </c>
      <c r="J194" s="368">
        <f t="shared" si="58"/>
        <v>306869</v>
      </c>
      <c r="K194" s="369">
        <f t="shared" si="58"/>
        <v>596129</v>
      </c>
      <c r="L194" s="370">
        <f t="shared" si="58"/>
        <v>6255756</v>
      </c>
      <c r="M194" s="371"/>
      <c r="N194" s="371">
        <f>SUM(N191:N193)</f>
        <v>462297.63599999994</v>
      </c>
      <c r="O194" s="380">
        <f>SUM(O191:O193)</f>
        <v>592205.90500000014</v>
      </c>
      <c r="P194" s="381"/>
    </row>
    <row r="195" spans="1:16" x14ac:dyDescent="0.2">
      <c r="A195" s="338"/>
      <c r="B195" s="334"/>
      <c r="C195" s="340">
        <f>C198</f>
        <v>36646</v>
      </c>
      <c r="D195" s="372">
        <f t="shared" ref="D195:L195" si="59">D165</f>
        <v>57</v>
      </c>
      <c r="E195" s="373">
        <f t="shared" si="59"/>
        <v>44</v>
      </c>
      <c r="F195" s="373">
        <f t="shared" si="59"/>
        <v>11</v>
      </c>
      <c r="G195" s="373">
        <f t="shared" si="59"/>
        <v>32</v>
      </c>
      <c r="H195" s="373">
        <f t="shared" si="59"/>
        <v>2</v>
      </c>
      <c r="I195" s="373">
        <f t="shared" si="59"/>
        <v>146</v>
      </c>
      <c r="J195" s="374">
        <f t="shared" si="59"/>
        <v>283748</v>
      </c>
      <c r="K195" s="370">
        <f t="shared" si="59"/>
        <v>935046</v>
      </c>
      <c r="L195" s="370">
        <f t="shared" si="59"/>
        <v>6008971</v>
      </c>
      <c r="M195" s="371"/>
      <c r="N195" s="379"/>
      <c r="O195" s="255"/>
      <c r="P195" s="3"/>
    </row>
    <row r="196" spans="1:16" x14ac:dyDescent="0.2">
      <c r="A196" s="341"/>
      <c r="B196" s="342"/>
      <c r="C196" s="343">
        <f>C199</f>
        <v>36282</v>
      </c>
      <c r="D196" s="375">
        <v>63</v>
      </c>
      <c r="E196" s="376">
        <v>44</v>
      </c>
      <c r="F196" s="376">
        <v>11</v>
      </c>
      <c r="G196" s="376">
        <v>27</v>
      </c>
      <c r="H196" s="376">
        <v>1</v>
      </c>
      <c r="I196" s="373">
        <f>SUM(D196:H196)</f>
        <v>146</v>
      </c>
      <c r="J196" s="377">
        <v>284675</v>
      </c>
      <c r="K196" s="378">
        <v>474966</v>
      </c>
      <c r="L196" s="378">
        <v>7330230</v>
      </c>
      <c r="M196" s="379"/>
      <c r="N196" s="83"/>
      <c r="O196" s="50"/>
      <c r="P196" s="3"/>
    </row>
    <row r="197" spans="1:16" x14ac:dyDescent="0.2">
      <c r="A197" s="382" t="s">
        <v>26</v>
      </c>
      <c r="B197" s="383"/>
      <c r="C197" s="339">
        <f>A175</f>
        <v>36647</v>
      </c>
      <c r="D197" s="228">
        <f t="shared" ref="D197:L197" si="60">D187+D194</f>
        <v>72</v>
      </c>
      <c r="E197" s="259">
        <f t="shared" si="60"/>
        <v>44</v>
      </c>
      <c r="F197" s="259">
        <f t="shared" si="60"/>
        <v>19</v>
      </c>
      <c r="G197" s="259">
        <f t="shared" si="60"/>
        <v>50</v>
      </c>
      <c r="H197" s="259">
        <f t="shared" si="60"/>
        <v>20</v>
      </c>
      <c r="I197" s="145">
        <f t="shared" si="60"/>
        <v>205</v>
      </c>
      <c r="J197" s="260">
        <f t="shared" si="60"/>
        <v>411251</v>
      </c>
      <c r="K197" s="256">
        <f t="shared" si="60"/>
        <v>607632</v>
      </c>
      <c r="L197" s="256">
        <f t="shared" si="60"/>
        <v>7157353</v>
      </c>
      <c r="M197" s="50"/>
      <c r="N197" s="50">
        <f>N187+N194</f>
        <v>571796.40499999991</v>
      </c>
      <c r="O197" s="147">
        <f>O187+O194</f>
        <v>601840.83900000015</v>
      </c>
      <c r="P197" s="4"/>
    </row>
    <row r="198" spans="1:16" x14ac:dyDescent="0.2">
      <c r="A198" s="384" t="s">
        <v>27</v>
      </c>
      <c r="B198" s="330"/>
      <c r="C198" s="340">
        <f>C197-1</f>
        <v>36646</v>
      </c>
      <c r="D198" s="75">
        <f t="shared" ref="D198:L198" si="61">D188+D195</f>
        <v>74</v>
      </c>
      <c r="E198" s="76">
        <f t="shared" si="61"/>
        <v>44</v>
      </c>
      <c r="F198" s="76">
        <f t="shared" si="61"/>
        <v>19</v>
      </c>
      <c r="G198" s="76">
        <f t="shared" si="61"/>
        <v>49</v>
      </c>
      <c r="H198" s="76">
        <f t="shared" si="61"/>
        <v>20</v>
      </c>
      <c r="I198" s="47">
        <f t="shared" si="61"/>
        <v>206</v>
      </c>
      <c r="J198" s="146">
        <f t="shared" si="61"/>
        <v>384745</v>
      </c>
      <c r="K198" s="77">
        <f t="shared" si="61"/>
        <v>946229</v>
      </c>
      <c r="L198" s="77">
        <f t="shared" si="61"/>
        <v>7005984</v>
      </c>
      <c r="M198" s="50"/>
      <c r="N198" s="57"/>
      <c r="O198" s="371"/>
      <c r="P198" s="391"/>
    </row>
    <row r="199" spans="1:16" x14ac:dyDescent="0.2">
      <c r="A199" s="385" t="s">
        <v>28</v>
      </c>
      <c r="B199" s="386"/>
      <c r="C199" s="343">
        <f>C197-365</f>
        <v>36282</v>
      </c>
      <c r="D199" s="263">
        <f t="shared" ref="D199:L199" si="62">D189+D196</f>
        <v>75</v>
      </c>
      <c r="E199" s="242">
        <f t="shared" si="62"/>
        <v>44</v>
      </c>
      <c r="F199" s="242">
        <f t="shared" si="62"/>
        <v>19</v>
      </c>
      <c r="G199" s="242">
        <f t="shared" si="62"/>
        <v>49</v>
      </c>
      <c r="H199" s="242">
        <f t="shared" si="62"/>
        <v>20</v>
      </c>
      <c r="I199" s="55">
        <f t="shared" si="62"/>
        <v>207</v>
      </c>
      <c r="J199" s="222">
        <f t="shared" si="62"/>
        <v>369879</v>
      </c>
      <c r="K199" s="223">
        <f t="shared" si="62"/>
        <v>484701</v>
      </c>
      <c r="L199" s="223">
        <f t="shared" si="62"/>
        <v>7932471</v>
      </c>
      <c r="M199" s="57"/>
      <c r="N199" s="371"/>
      <c r="O199" s="371"/>
      <c r="P199" s="391"/>
    </row>
    <row r="200" spans="1:16" x14ac:dyDescent="0.2">
      <c r="A200" s="387" t="s">
        <v>149</v>
      </c>
      <c r="B200" s="388"/>
      <c r="C200" s="388"/>
      <c r="D200" s="389"/>
      <c r="E200" s="389"/>
      <c r="F200" s="389"/>
      <c r="G200" s="390"/>
      <c r="H200" s="389"/>
      <c r="I200" s="389"/>
      <c r="J200" s="390"/>
      <c r="K200" s="390"/>
      <c r="L200" s="390"/>
      <c r="M200" s="390"/>
      <c r="N200" s="371">
        <v>5779</v>
      </c>
      <c r="O200" s="371">
        <v>4998</v>
      </c>
      <c r="P200" s="391"/>
    </row>
    <row r="201" spans="1:16" ht="13.5" thickBot="1" x14ac:dyDescent="0.25">
      <c r="A201" s="392" t="s">
        <v>34</v>
      </c>
      <c r="B201" s="348"/>
      <c r="C201" s="388"/>
      <c r="D201" s="393"/>
      <c r="E201" s="393"/>
      <c r="F201" s="393"/>
      <c r="G201" s="393"/>
      <c r="H201" s="393"/>
      <c r="I201" s="393"/>
      <c r="J201" s="393"/>
      <c r="K201" s="393"/>
      <c r="L201" s="334"/>
      <c r="M201" s="334"/>
      <c r="N201" s="394"/>
      <c r="O201" s="394"/>
      <c r="P201" s="395"/>
    </row>
    <row r="202" spans="1:16" ht="13.5" thickTop="1" x14ac:dyDescent="0.2">
      <c r="A202" s="396" t="s">
        <v>32</v>
      </c>
      <c r="B202" s="348"/>
      <c r="C202" s="388"/>
      <c r="D202" s="393"/>
      <c r="E202" s="393"/>
      <c r="F202" s="393"/>
      <c r="G202" s="393"/>
      <c r="H202" s="393"/>
      <c r="I202" s="393"/>
      <c r="J202" s="393"/>
      <c r="K202" s="393"/>
      <c r="L202" s="334"/>
      <c r="M202" s="334"/>
      <c r="N202" s="397" t="s">
        <v>29</v>
      </c>
      <c r="O202" s="397" t="s">
        <v>30</v>
      </c>
      <c r="P202" s="359"/>
    </row>
    <row r="203" spans="1:16" ht="15.75" thickBot="1" x14ac:dyDescent="0.25">
      <c r="A203" s="398" t="s">
        <v>33</v>
      </c>
      <c r="B203" s="399"/>
      <c r="C203" s="400"/>
      <c r="D203" s="401"/>
      <c r="E203" s="401"/>
      <c r="F203" s="401"/>
      <c r="G203" s="401"/>
      <c r="H203" s="402"/>
      <c r="I203" s="402"/>
      <c r="J203" s="403"/>
      <c r="K203" s="403"/>
      <c r="L203" s="404" t="s">
        <v>31</v>
      </c>
      <c r="M203" s="404"/>
      <c r="N203" s="405">
        <f>N197+N200</f>
        <v>577575.40499999991</v>
      </c>
      <c r="O203" s="405">
        <f>O197+O200</f>
        <v>606838.83900000015</v>
      </c>
      <c r="P203" s="406"/>
    </row>
    <row r="204" spans="1:16" ht="18.75" x14ac:dyDescent="0.3">
      <c r="A204" s="328">
        <v>36678</v>
      </c>
      <c r="B204" s="328"/>
      <c r="C204" s="328"/>
      <c r="D204" s="351" t="s">
        <v>0</v>
      </c>
      <c r="E204" s="352"/>
      <c r="F204" s="352"/>
      <c r="G204" s="352"/>
      <c r="H204" s="352"/>
      <c r="I204" s="352"/>
      <c r="J204" s="353" t="s">
        <v>1</v>
      </c>
      <c r="K204" s="352"/>
      <c r="L204" s="352"/>
      <c r="M204" s="352"/>
      <c r="N204" s="353" t="s">
        <v>2</v>
      </c>
      <c r="O204" s="352"/>
      <c r="P204" s="354"/>
    </row>
    <row r="205" spans="1:16" x14ac:dyDescent="0.2">
      <c r="A205" s="329" t="s">
        <v>3</v>
      </c>
      <c r="B205" s="330"/>
      <c r="C205" s="331"/>
      <c r="D205" s="355" t="s">
        <v>4</v>
      </c>
      <c r="E205" s="356" t="s">
        <v>5</v>
      </c>
      <c r="F205" s="356" t="s">
        <v>6</v>
      </c>
      <c r="G205" s="356" t="s">
        <v>7</v>
      </c>
      <c r="H205" s="357" t="s">
        <v>8</v>
      </c>
      <c r="I205" s="357" t="s">
        <v>12</v>
      </c>
      <c r="J205" s="358" t="s">
        <v>9</v>
      </c>
      <c r="K205" s="357" t="s">
        <v>11</v>
      </c>
      <c r="L205" s="357" t="s">
        <v>10</v>
      </c>
      <c r="M205" s="357"/>
      <c r="N205" s="358" t="s">
        <v>9</v>
      </c>
      <c r="O205" s="357" t="s">
        <v>11</v>
      </c>
      <c r="P205" s="359"/>
    </row>
    <row r="206" spans="1:16" x14ac:dyDescent="0.2">
      <c r="A206" s="332" t="s">
        <v>121</v>
      </c>
      <c r="B206" s="330"/>
      <c r="C206" s="331"/>
      <c r="D206" s="360" t="s">
        <v>13</v>
      </c>
      <c r="E206" s="361" t="s">
        <v>14</v>
      </c>
      <c r="F206" s="361" t="s">
        <v>15</v>
      </c>
      <c r="G206" s="361" t="s">
        <v>16</v>
      </c>
      <c r="H206" s="361" t="s">
        <v>17</v>
      </c>
      <c r="I206" s="361" t="s">
        <v>20</v>
      </c>
      <c r="J206" s="362" t="s">
        <v>18</v>
      </c>
      <c r="K206" s="363" t="s">
        <v>19</v>
      </c>
      <c r="L206" s="363" t="s">
        <v>18</v>
      </c>
      <c r="M206" s="363"/>
      <c r="N206" s="362" t="s">
        <v>21</v>
      </c>
      <c r="O206" s="363" t="s">
        <v>22</v>
      </c>
      <c r="P206" s="364"/>
    </row>
    <row r="207" spans="1:16" x14ac:dyDescent="0.2">
      <c r="A207" s="333" t="s">
        <v>137</v>
      </c>
      <c r="B207" s="334"/>
      <c r="C207" s="335"/>
      <c r="D207" s="45">
        <v>0</v>
      </c>
      <c r="E207" s="46">
        <v>0</v>
      </c>
      <c r="F207" s="46">
        <v>1</v>
      </c>
      <c r="G207" s="46">
        <v>1</v>
      </c>
      <c r="H207" s="46">
        <v>0</v>
      </c>
      <c r="I207" s="145">
        <f t="shared" ref="I207:I215" si="63">SUM(D207:H207)</f>
        <v>2</v>
      </c>
      <c r="J207" s="48">
        <v>0</v>
      </c>
      <c r="K207" s="48">
        <v>0</v>
      </c>
      <c r="L207" s="48">
        <v>0</v>
      </c>
      <c r="M207" s="49"/>
      <c r="N207" s="50">
        <f t="shared" ref="N207:N215" si="64">N178+(J207/1000)</f>
        <v>18450</v>
      </c>
      <c r="O207" s="50">
        <f t="shared" ref="O207:O215" si="65">O178+(K207/1000)</f>
        <v>1825</v>
      </c>
      <c r="P207" s="2"/>
    </row>
    <row r="208" spans="1:16" x14ac:dyDescent="0.2">
      <c r="A208" s="333" t="s">
        <v>138</v>
      </c>
      <c r="B208" s="334"/>
      <c r="C208" s="336"/>
      <c r="D208" s="45">
        <v>0</v>
      </c>
      <c r="E208" s="46">
        <v>0</v>
      </c>
      <c r="F208" s="46">
        <v>0</v>
      </c>
      <c r="G208" s="46">
        <v>1</v>
      </c>
      <c r="H208" s="46">
        <v>0</v>
      </c>
      <c r="I208" s="47">
        <f t="shared" si="63"/>
        <v>1</v>
      </c>
      <c r="J208" s="48">
        <v>0</v>
      </c>
      <c r="K208" s="48">
        <v>0</v>
      </c>
      <c r="L208" s="48">
        <v>0</v>
      </c>
      <c r="M208" s="52"/>
      <c r="N208" s="50">
        <f t="shared" si="64"/>
        <v>11598</v>
      </c>
      <c r="O208" s="50">
        <f t="shared" si="65"/>
        <v>982</v>
      </c>
      <c r="P208" s="3"/>
    </row>
    <row r="209" spans="1:16" x14ac:dyDescent="0.2">
      <c r="A209" s="333" t="s">
        <v>139</v>
      </c>
      <c r="B209" s="334"/>
      <c r="C209" s="335"/>
      <c r="D209" s="45">
        <v>3</v>
      </c>
      <c r="E209" s="46">
        <v>0</v>
      </c>
      <c r="F209" s="46">
        <v>2</v>
      </c>
      <c r="G209" s="46">
        <v>4</v>
      </c>
      <c r="H209" s="46">
        <v>9</v>
      </c>
      <c r="I209" s="47">
        <f t="shared" si="63"/>
        <v>18</v>
      </c>
      <c r="J209" s="48">
        <v>16908</v>
      </c>
      <c r="K209" s="48">
        <v>1512</v>
      </c>
      <c r="L209" s="48">
        <v>210708</v>
      </c>
      <c r="M209" s="52"/>
      <c r="N209" s="50">
        <f t="shared" si="64"/>
        <v>45037.012000000002</v>
      </c>
      <c r="O209" s="50">
        <f t="shared" si="65"/>
        <v>3560.5010000000002</v>
      </c>
      <c r="P209" s="3"/>
    </row>
    <row r="210" spans="1:16" x14ac:dyDescent="0.2">
      <c r="A210" s="333" t="s">
        <v>140</v>
      </c>
      <c r="B210" s="334"/>
      <c r="C210" s="335"/>
      <c r="D210" s="45" t="s">
        <v>52</v>
      </c>
      <c r="E210" s="46"/>
      <c r="F210" s="46"/>
      <c r="G210" s="46"/>
      <c r="H210" s="46"/>
      <c r="I210" s="47">
        <f t="shared" si="63"/>
        <v>0</v>
      </c>
      <c r="J210" s="48">
        <v>0</v>
      </c>
      <c r="K210" s="48">
        <v>0</v>
      </c>
      <c r="L210" s="48">
        <v>0</v>
      </c>
      <c r="M210" s="52"/>
      <c r="N210" s="50">
        <f t="shared" si="64"/>
        <v>283.50100000000003</v>
      </c>
      <c r="O210" s="50">
        <f t="shared" si="65"/>
        <v>0</v>
      </c>
      <c r="P210" s="3"/>
    </row>
    <row r="211" spans="1:16" x14ac:dyDescent="0.2">
      <c r="A211" s="333" t="s">
        <v>141</v>
      </c>
      <c r="B211" s="334"/>
      <c r="C211" s="335"/>
      <c r="D211" s="45">
        <v>4</v>
      </c>
      <c r="E211" s="46">
        <v>0</v>
      </c>
      <c r="F211" s="46">
        <v>2</v>
      </c>
      <c r="G211" s="46">
        <v>7</v>
      </c>
      <c r="H211" s="46">
        <v>2</v>
      </c>
      <c r="I211" s="47">
        <f t="shared" si="63"/>
        <v>15</v>
      </c>
      <c r="J211" s="48">
        <v>7845</v>
      </c>
      <c r="K211" s="48">
        <v>757</v>
      </c>
      <c r="L211" s="48">
        <v>170882</v>
      </c>
      <c r="M211" s="52"/>
      <c r="N211" s="50">
        <f t="shared" si="64"/>
        <v>11801.300999999999</v>
      </c>
      <c r="O211" s="50">
        <f t="shared" si="65"/>
        <v>988.00599999999997</v>
      </c>
      <c r="P211" s="3"/>
    </row>
    <row r="212" spans="1:16" x14ac:dyDescent="0.2">
      <c r="A212" s="333" t="s">
        <v>142</v>
      </c>
      <c r="B212" s="334"/>
      <c r="C212" s="335"/>
      <c r="D212" s="45">
        <v>1</v>
      </c>
      <c r="E212" s="46">
        <v>0</v>
      </c>
      <c r="F212" s="46">
        <v>1</v>
      </c>
      <c r="G212" s="46">
        <v>0</v>
      </c>
      <c r="H212" s="46">
        <v>0</v>
      </c>
      <c r="I212" s="47">
        <f t="shared" si="63"/>
        <v>2</v>
      </c>
      <c r="J212" s="48">
        <v>3219</v>
      </c>
      <c r="K212" s="48">
        <v>393</v>
      </c>
      <c r="L212" s="48">
        <v>74492</v>
      </c>
      <c r="M212" s="52"/>
      <c r="N212" s="50">
        <f t="shared" si="64"/>
        <v>5682.5660000000007</v>
      </c>
      <c r="O212" s="50">
        <f t="shared" si="65"/>
        <v>585.63099999999997</v>
      </c>
      <c r="P212" s="3"/>
    </row>
    <row r="213" spans="1:16" x14ac:dyDescent="0.2">
      <c r="A213" s="333" t="s">
        <v>143</v>
      </c>
      <c r="B213" s="334"/>
      <c r="C213" s="335"/>
      <c r="D213" s="45">
        <v>0</v>
      </c>
      <c r="E213" s="46">
        <v>0</v>
      </c>
      <c r="F213" s="46">
        <v>1</v>
      </c>
      <c r="G213" s="46">
        <v>1</v>
      </c>
      <c r="H213" s="46">
        <v>0</v>
      </c>
      <c r="I213" s="47">
        <f t="shared" si="63"/>
        <v>2</v>
      </c>
      <c r="J213" s="48">
        <v>0</v>
      </c>
      <c r="K213" s="48">
        <v>0</v>
      </c>
      <c r="L213" s="48">
        <v>0</v>
      </c>
      <c r="M213" s="52"/>
      <c r="N213" s="50">
        <f t="shared" si="64"/>
        <v>1518</v>
      </c>
      <c r="O213" s="50">
        <f t="shared" si="65"/>
        <v>10</v>
      </c>
      <c r="P213" s="3"/>
    </row>
    <row r="214" spans="1:16" x14ac:dyDescent="0.2">
      <c r="A214" s="333" t="s">
        <v>144</v>
      </c>
      <c r="B214" s="334"/>
      <c r="C214" s="335"/>
      <c r="D214" s="45">
        <v>5</v>
      </c>
      <c r="E214" s="46">
        <v>0</v>
      </c>
      <c r="F214" s="46">
        <v>1</v>
      </c>
      <c r="G214" s="46">
        <v>2</v>
      </c>
      <c r="H214" s="46">
        <v>7</v>
      </c>
      <c r="I214" s="47">
        <f t="shared" si="63"/>
        <v>15</v>
      </c>
      <c r="J214" s="48">
        <v>54230</v>
      </c>
      <c r="K214" s="48">
        <v>6903</v>
      </c>
      <c r="L214" s="48">
        <v>365228</v>
      </c>
      <c r="M214" s="52"/>
      <c r="N214" s="50">
        <f t="shared" si="64"/>
        <v>14084.964999999998</v>
      </c>
      <c r="O214" s="50">
        <f t="shared" si="65"/>
        <v>1693.3610000000001</v>
      </c>
      <c r="P214" s="3"/>
    </row>
    <row r="215" spans="1:16" x14ac:dyDescent="0.2">
      <c r="A215" s="333" t="s">
        <v>145</v>
      </c>
      <c r="B215" s="334"/>
      <c r="C215" s="337"/>
      <c r="D215" s="45">
        <v>3</v>
      </c>
      <c r="E215" s="46">
        <v>0</v>
      </c>
      <c r="F215" s="46">
        <v>0</v>
      </c>
      <c r="G215" s="46">
        <v>1</v>
      </c>
      <c r="H215" s="46">
        <v>0</v>
      </c>
      <c r="I215" s="55">
        <f t="shared" si="63"/>
        <v>4</v>
      </c>
      <c r="J215" s="48">
        <v>4817</v>
      </c>
      <c r="K215" s="56">
        <v>0</v>
      </c>
      <c r="L215" s="56">
        <v>7683</v>
      </c>
      <c r="M215" s="57"/>
      <c r="N215" s="220">
        <f t="shared" si="64"/>
        <v>1130.4430000000004</v>
      </c>
      <c r="O215" s="50">
        <f t="shared" si="65"/>
        <v>0</v>
      </c>
      <c r="P215" s="4"/>
    </row>
    <row r="216" spans="1:16" x14ac:dyDescent="0.2">
      <c r="A216" s="338"/>
      <c r="B216" s="334"/>
      <c r="C216" s="339" t="s">
        <v>24</v>
      </c>
      <c r="D216" s="365">
        <f t="shared" ref="D216:L216" si="66">SUM(D207:D215)</f>
        <v>16</v>
      </c>
      <c r="E216" s="366">
        <f t="shared" si="66"/>
        <v>0</v>
      </c>
      <c r="F216" s="366">
        <f t="shared" si="66"/>
        <v>8</v>
      </c>
      <c r="G216" s="366">
        <f t="shared" si="66"/>
        <v>17</v>
      </c>
      <c r="H216" s="366">
        <f t="shared" si="66"/>
        <v>18</v>
      </c>
      <c r="I216" s="367">
        <f t="shared" si="66"/>
        <v>59</v>
      </c>
      <c r="J216" s="368">
        <f t="shared" si="66"/>
        <v>87019</v>
      </c>
      <c r="K216" s="369">
        <f t="shared" si="66"/>
        <v>9565</v>
      </c>
      <c r="L216" s="370">
        <f t="shared" si="66"/>
        <v>828993</v>
      </c>
      <c r="M216" s="371"/>
      <c r="N216" s="371">
        <f>SUM(N207:N215)</f>
        <v>109585.78800000002</v>
      </c>
      <c r="O216" s="380">
        <f>SUM(O207:O215)</f>
        <v>9644.4990000000016</v>
      </c>
      <c r="P216" s="381"/>
    </row>
    <row r="217" spans="1:16" x14ac:dyDescent="0.2">
      <c r="A217" s="338"/>
      <c r="B217" s="334"/>
      <c r="C217" s="340">
        <f>C227</f>
        <v>36677</v>
      </c>
      <c r="D217" s="372">
        <f t="shared" ref="D217:L217" si="67">D187</f>
        <v>15</v>
      </c>
      <c r="E217" s="373">
        <f t="shared" si="67"/>
        <v>0</v>
      </c>
      <c r="F217" s="373">
        <f t="shared" si="67"/>
        <v>8</v>
      </c>
      <c r="G217" s="373">
        <f t="shared" si="67"/>
        <v>18</v>
      </c>
      <c r="H217" s="373">
        <f t="shared" si="67"/>
        <v>18</v>
      </c>
      <c r="I217" s="373">
        <f t="shared" si="67"/>
        <v>59</v>
      </c>
      <c r="J217" s="374">
        <f t="shared" si="67"/>
        <v>104382</v>
      </c>
      <c r="K217" s="370">
        <f t="shared" si="67"/>
        <v>11503</v>
      </c>
      <c r="L217" s="370">
        <f t="shared" si="67"/>
        <v>901597</v>
      </c>
      <c r="M217" s="371"/>
      <c r="N217" s="379"/>
      <c r="O217" s="255"/>
      <c r="P217" s="3"/>
    </row>
    <row r="218" spans="1:16" x14ac:dyDescent="0.2">
      <c r="A218" s="341"/>
      <c r="B218" s="342"/>
      <c r="C218" s="343">
        <f>C228</f>
        <v>36313</v>
      </c>
      <c r="D218" s="375">
        <v>14</v>
      </c>
      <c r="E218" s="376">
        <v>0</v>
      </c>
      <c r="F218" s="376">
        <v>8</v>
      </c>
      <c r="G218" s="376">
        <v>20</v>
      </c>
      <c r="H218" s="376">
        <v>19</v>
      </c>
      <c r="I218" s="373">
        <f>SUM(D218:H218)</f>
        <v>61</v>
      </c>
      <c r="J218" s="377">
        <v>92357</v>
      </c>
      <c r="K218" s="378">
        <v>10383</v>
      </c>
      <c r="L218" s="378">
        <v>670170</v>
      </c>
      <c r="M218" s="379"/>
      <c r="N218" s="83"/>
      <c r="O218" s="50"/>
      <c r="P218" s="3"/>
    </row>
    <row r="219" spans="1:16" x14ac:dyDescent="0.2">
      <c r="A219" s="344" t="s">
        <v>23</v>
      </c>
      <c r="B219" s="345"/>
      <c r="C219" s="346"/>
      <c r="D219" s="75"/>
      <c r="E219" s="76"/>
      <c r="F219" s="76"/>
      <c r="G219" s="76"/>
      <c r="H219" s="76"/>
      <c r="I219" s="145"/>
      <c r="J219" s="146"/>
      <c r="K219" s="77"/>
      <c r="L219" s="256"/>
      <c r="M219" s="50"/>
      <c r="N219" s="50"/>
      <c r="O219" s="50"/>
      <c r="P219" s="3"/>
    </row>
    <row r="220" spans="1:16" x14ac:dyDescent="0.2">
      <c r="A220" s="347" t="s">
        <v>146</v>
      </c>
      <c r="B220" s="348"/>
      <c r="C220" s="349"/>
      <c r="D220" s="45">
        <v>44</v>
      </c>
      <c r="E220" s="46">
        <v>34</v>
      </c>
      <c r="F220" s="46">
        <v>8</v>
      </c>
      <c r="G220" s="46">
        <v>32</v>
      </c>
      <c r="H220" s="46">
        <v>1</v>
      </c>
      <c r="I220" s="47">
        <f>SUM(D220:H220)</f>
        <v>119</v>
      </c>
      <c r="J220" s="230">
        <v>276188</v>
      </c>
      <c r="K220" s="82">
        <v>489152</v>
      </c>
      <c r="L220" s="82">
        <v>5227320</v>
      </c>
      <c r="M220" s="50"/>
      <c r="N220" s="50">
        <f t="shared" ref="N220:O222" si="68">N191+(J220/1000)</f>
        <v>404270.48300000001</v>
      </c>
      <c r="O220" s="50">
        <f t="shared" si="68"/>
        <v>532430.27500000014</v>
      </c>
      <c r="P220" s="3"/>
    </row>
    <row r="221" spans="1:16" x14ac:dyDescent="0.2">
      <c r="A221" s="347" t="s">
        <v>147</v>
      </c>
      <c r="B221" s="348"/>
      <c r="C221" s="349"/>
      <c r="D221" s="45">
        <v>11</v>
      </c>
      <c r="E221" s="46">
        <v>10</v>
      </c>
      <c r="F221" s="46">
        <v>2</v>
      </c>
      <c r="G221" s="46">
        <v>0</v>
      </c>
      <c r="H221" s="46">
        <v>1</v>
      </c>
      <c r="I221" s="47">
        <f>SUM(D221:H221)</f>
        <v>24</v>
      </c>
      <c r="J221" s="230">
        <v>14932</v>
      </c>
      <c r="K221" s="82">
        <v>41239</v>
      </c>
      <c r="L221" s="82">
        <v>808704</v>
      </c>
      <c r="M221" s="50"/>
      <c r="N221" s="50">
        <f t="shared" si="68"/>
        <v>57903.472000000002</v>
      </c>
      <c r="O221" s="50">
        <f t="shared" si="68"/>
        <v>60148.417000000001</v>
      </c>
      <c r="P221" s="3"/>
    </row>
    <row r="222" spans="1:16" x14ac:dyDescent="0.2">
      <c r="A222" s="347" t="s">
        <v>148</v>
      </c>
      <c r="B222" s="348"/>
      <c r="C222" s="350"/>
      <c r="D222" s="45">
        <v>2</v>
      </c>
      <c r="E222" s="46">
        <v>0</v>
      </c>
      <c r="F222" s="46">
        <v>1</v>
      </c>
      <c r="G222" s="46">
        <v>0</v>
      </c>
      <c r="H222" s="46">
        <v>0</v>
      </c>
      <c r="I222" s="55">
        <f>SUM(D222:H222)</f>
        <v>3</v>
      </c>
      <c r="J222" s="231">
        <v>601</v>
      </c>
      <c r="K222" s="219">
        <v>94</v>
      </c>
      <c r="L222" s="219">
        <v>3477</v>
      </c>
      <c r="M222" s="147"/>
      <c r="N222" s="147">
        <f t="shared" si="68"/>
        <v>415.40199999999999</v>
      </c>
      <c r="O222" s="50">
        <f t="shared" si="68"/>
        <v>157.69800000000001</v>
      </c>
      <c r="P222" s="4"/>
    </row>
    <row r="223" spans="1:16" x14ac:dyDescent="0.2">
      <c r="A223" s="338"/>
      <c r="B223" s="334"/>
      <c r="C223" s="339" t="s">
        <v>25</v>
      </c>
      <c r="D223" s="365">
        <f t="shared" ref="D223:L223" si="69">SUM(D220:D222)</f>
        <v>57</v>
      </c>
      <c r="E223" s="366">
        <f t="shared" si="69"/>
        <v>44</v>
      </c>
      <c r="F223" s="366">
        <f t="shared" si="69"/>
        <v>11</v>
      </c>
      <c r="G223" s="366">
        <f t="shared" si="69"/>
        <v>32</v>
      </c>
      <c r="H223" s="366">
        <f t="shared" si="69"/>
        <v>2</v>
      </c>
      <c r="I223" s="367">
        <f t="shared" si="69"/>
        <v>146</v>
      </c>
      <c r="J223" s="368">
        <f t="shared" si="69"/>
        <v>291721</v>
      </c>
      <c r="K223" s="369">
        <f t="shared" si="69"/>
        <v>530485</v>
      </c>
      <c r="L223" s="370">
        <f t="shared" si="69"/>
        <v>6039501</v>
      </c>
      <c r="M223" s="371"/>
      <c r="N223" s="371">
        <f>SUM(N220:N222)</f>
        <v>462589.35700000002</v>
      </c>
      <c r="O223" s="380">
        <f>SUM(O220:O222)</f>
        <v>592736.39000000013</v>
      </c>
      <c r="P223" s="381"/>
    </row>
    <row r="224" spans="1:16" x14ac:dyDescent="0.2">
      <c r="A224" s="338"/>
      <c r="B224" s="334"/>
      <c r="C224" s="340">
        <f>C227</f>
        <v>36677</v>
      </c>
      <c r="D224" s="372">
        <f t="shared" ref="D224:L224" si="70">D194</f>
        <v>57</v>
      </c>
      <c r="E224" s="373">
        <f t="shared" si="70"/>
        <v>44</v>
      </c>
      <c r="F224" s="373">
        <f t="shared" si="70"/>
        <v>11</v>
      </c>
      <c r="G224" s="373">
        <f t="shared" si="70"/>
        <v>32</v>
      </c>
      <c r="H224" s="373">
        <f t="shared" si="70"/>
        <v>2</v>
      </c>
      <c r="I224" s="373">
        <f t="shared" si="70"/>
        <v>146</v>
      </c>
      <c r="J224" s="374">
        <f t="shared" si="70"/>
        <v>306869</v>
      </c>
      <c r="K224" s="370">
        <f t="shared" si="70"/>
        <v>596129</v>
      </c>
      <c r="L224" s="370">
        <f t="shared" si="70"/>
        <v>6255756</v>
      </c>
      <c r="M224" s="371"/>
      <c r="N224" s="379"/>
      <c r="O224" s="255"/>
      <c r="P224" s="3"/>
    </row>
    <row r="225" spans="1:16" x14ac:dyDescent="0.2">
      <c r="A225" s="341"/>
      <c r="B225" s="342"/>
      <c r="C225" s="343">
        <f>C228</f>
        <v>36313</v>
      </c>
      <c r="D225" s="375">
        <v>63</v>
      </c>
      <c r="E225" s="376">
        <v>44</v>
      </c>
      <c r="F225" s="376">
        <v>11</v>
      </c>
      <c r="G225" s="376">
        <v>27</v>
      </c>
      <c r="H225" s="376">
        <v>1</v>
      </c>
      <c r="I225" s="373">
        <f>SUM(D225:H225)</f>
        <v>146</v>
      </c>
      <c r="J225" s="377">
        <v>280005</v>
      </c>
      <c r="K225" s="378">
        <v>434783</v>
      </c>
      <c r="L225" s="378">
        <v>7037804</v>
      </c>
      <c r="M225" s="379"/>
      <c r="N225" s="83"/>
      <c r="O225" s="50"/>
      <c r="P225" s="3"/>
    </row>
    <row r="226" spans="1:16" x14ac:dyDescent="0.2">
      <c r="A226" s="382" t="s">
        <v>26</v>
      </c>
      <c r="B226" s="383"/>
      <c r="C226" s="339">
        <f>A204</f>
        <v>36678</v>
      </c>
      <c r="D226" s="228">
        <f t="shared" ref="D226:L226" si="71">D216+D223</f>
        <v>73</v>
      </c>
      <c r="E226" s="259">
        <f t="shared" si="71"/>
        <v>44</v>
      </c>
      <c r="F226" s="259">
        <f t="shared" si="71"/>
        <v>19</v>
      </c>
      <c r="G226" s="259">
        <f t="shared" si="71"/>
        <v>49</v>
      </c>
      <c r="H226" s="259">
        <f t="shared" si="71"/>
        <v>20</v>
      </c>
      <c r="I226" s="145">
        <f t="shared" si="71"/>
        <v>205</v>
      </c>
      <c r="J226" s="260">
        <f t="shared" si="71"/>
        <v>378740</v>
      </c>
      <c r="K226" s="256">
        <f t="shared" si="71"/>
        <v>540050</v>
      </c>
      <c r="L226" s="256">
        <f t="shared" si="71"/>
        <v>6868494</v>
      </c>
      <c r="M226" s="50"/>
      <c r="N226" s="50">
        <f>N216+N223</f>
        <v>572175.14500000002</v>
      </c>
      <c r="O226" s="147">
        <f>O216+O223</f>
        <v>602380.88900000008</v>
      </c>
      <c r="P226" s="4"/>
    </row>
    <row r="227" spans="1:16" x14ac:dyDescent="0.2">
      <c r="A227" s="384" t="s">
        <v>27</v>
      </c>
      <c r="B227" s="330"/>
      <c r="C227" s="340">
        <f>C226-1</f>
        <v>36677</v>
      </c>
      <c r="D227" s="75">
        <f t="shared" ref="D227:L227" si="72">D217+D224</f>
        <v>72</v>
      </c>
      <c r="E227" s="76">
        <f t="shared" si="72"/>
        <v>44</v>
      </c>
      <c r="F227" s="76">
        <f t="shared" si="72"/>
        <v>19</v>
      </c>
      <c r="G227" s="76">
        <f t="shared" si="72"/>
        <v>50</v>
      </c>
      <c r="H227" s="76">
        <f t="shared" si="72"/>
        <v>20</v>
      </c>
      <c r="I227" s="47">
        <f t="shared" si="72"/>
        <v>205</v>
      </c>
      <c r="J227" s="146">
        <f t="shared" si="72"/>
        <v>411251</v>
      </c>
      <c r="K227" s="77">
        <f t="shared" si="72"/>
        <v>607632</v>
      </c>
      <c r="L227" s="77">
        <f t="shared" si="72"/>
        <v>7157353</v>
      </c>
      <c r="M227" s="50"/>
      <c r="N227" s="57"/>
      <c r="O227" s="371"/>
      <c r="P227" s="391"/>
    </row>
    <row r="228" spans="1:16" x14ac:dyDescent="0.2">
      <c r="A228" s="385" t="s">
        <v>28</v>
      </c>
      <c r="B228" s="386"/>
      <c r="C228" s="343">
        <f>C226-365</f>
        <v>36313</v>
      </c>
      <c r="D228" s="263">
        <f t="shared" ref="D228:L228" si="73">D218+D225</f>
        <v>77</v>
      </c>
      <c r="E228" s="242">
        <f t="shared" si="73"/>
        <v>44</v>
      </c>
      <c r="F228" s="242">
        <f t="shared" si="73"/>
        <v>19</v>
      </c>
      <c r="G228" s="242">
        <f t="shared" si="73"/>
        <v>47</v>
      </c>
      <c r="H228" s="242">
        <f t="shared" si="73"/>
        <v>20</v>
      </c>
      <c r="I228" s="55">
        <f t="shared" si="73"/>
        <v>207</v>
      </c>
      <c r="J228" s="222">
        <f t="shared" si="73"/>
        <v>372362</v>
      </c>
      <c r="K228" s="223">
        <f t="shared" si="73"/>
        <v>445166</v>
      </c>
      <c r="L228" s="223">
        <f t="shared" si="73"/>
        <v>7707974</v>
      </c>
      <c r="M228" s="57"/>
      <c r="N228" s="371"/>
      <c r="O228" s="371"/>
      <c r="P228" s="391"/>
    </row>
    <row r="229" spans="1:16" x14ac:dyDescent="0.2">
      <c r="A229" s="387" t="s">
        <v>149</v>
      </c>
      <c r="B229" s="388"/>
      <c r="C229" s="388"/>
      <c r="D229" s="389"/>
      <c r="E229" s="389"/>
      <c r="F229" s="389"/>
      <c r="G229" s="390"/>
      <c r="H229" s="389"/>
      <c r="I229" s="389"/>
      <c r="J229" s="390"/>
      <c r="K229" s="390"/>
      <c r="L229" s="390"/>
      <c r="M229" s="390"/>
      <c r="N229" s="371">
        <v>5779</v>
      </c>
      <c r="O229" s="371">
        <v>4998</v>
      </c>
      <c r="P229" s="391"/>
    </row>
    <row r="230" spans="1:16" ht="13.5" thickBot="1" x14ac:dyDescent="0.25">
      <c r="A230" s="392" t="s">
        <v>34</v>
      </c>
      <c r="B230" s="348"/>
      <c r="C230" s="388"/>
      <c r="D230" s="393"/>
      <c r="E230" s="393"/>
      <c r="F230" s="393"/>
      <c r="G230" s="393"/>
      <c r="H230" s="393"/>
      <c r="I230" s="393"/>
      <c r="J230" s="393"/>
      <c r="K230" s="393"/>
      <c r="L230" s="334"/>
      <c r="M230" s="334"/>
      <c r="N230" s="394"/>
      <c r="O230" s="394"/>
      <c r="P230" s="395"/>
    </row>
    <row r="231" spans="1:16" ht="13.5" thickTop="1" x14ac:dyDescent="0.2">
      <c r="A231" s="396" t="s">
        <v>32</v>
      </c>
      <c r="B231" s="348"/>
      <c r="C231" s="388"/>
      <c r="D231" s="393"/>
      <c r="E231" s="393"/>
      <c r="F231" s="393"/>
      <c r="G231" s="393"/>
      <c r="H231" s="393"/>
      <c r="I231" s="393"/>
      <c r="J231" s="393"/>
      <c r="K231" s="393"/>
      <c r="L231" s="334"/>
      <c r="M231" s="334"/>
      <c r="N231" s="397" t="s">
        <v>29</v>
      </c>
      <c r="O231" s="397" t="s">
        <v>30</v>
      </c>
      <c r="P231" s="359"/>
    </row>
    <row r="232" spans="1:16" ht="15.75" thickBot="1" x14ac:dyDescent="0.25">
      <c r="A232" s="398" t="s">
        <v>33</v>
      </c>
      <c r="B232" s="399"/>
      <c r="C232" s="400"/>
      <c r="D232" s="401"/>
      <c r="E232" s="401"/>
      <c r="F232" s="401"/>
      <c r="G232" s="401"/>
      <c r="H232" s="402"/>
      <c r="I232" s="402"/>
      <c r="J232" s="403"/>
      <c r="K232" s="403"/>
      <c r="L232" s="404" t="s">
        <v>31</v>
      </c>
      <c r="M232" s="404"/>
      <c r="N232" s="405">
        <f>N226+N229</f>
        <v>577954.14500000002</v>
      </c>
      <c r="O232" s="405">
        <f>O226+O229</f>
        <v>607378.88900000008</v>
      </c>
      <c r="P232" s="406"/>
    </row>
    <row r="233" spans="1:16" ht="18.75" x14ac:dyDescent="0.3">
      <c r="A233" s="328">
        <v>36708</v>
      </c>
      <c r="B233" s="328"/>
      <c r="C233" s="328"/>
      <c r="D233" s="351" t="s">
        <v>0</v>
      </c>
      <c r="E233" s="352"/>
      <c r="F233" s="352"/>
      <c r="G233" s="352"/>
      <c r="H233" s="352"/>
      <c r="I233" s="352"/>
      <c r="J233" s="353" t="s">
        <v>1</v>
      </c>
      <c r="K233" s="352"/>
      <c r="L233" s="352"/>
      <c r="M233" s="352"/>
      <c r="N233" s="353" t="s">
        <v>2</v>
      </c>
      <c r="O233" s="352"/>
      <c r="P233" s="354"/>
    </row>
    <row r="234" spans="1:16" x14ac:dyDescent="0.2">
      <c r="A234" s="329" t="s">
        <v>3</v>
      </c>
      <c r="B234" s="330"/>
      <c r="C234" s="331"/>
      <c r="D234" s="355" t="s">
        <v>4</v>
      </c>
      <c r="E234" s="356" t="s">
        <v>5</v>
      </c>
      <c r="F234" s="356" t="s">
        <v>6</v>
      </c>
      <c r="G234" s="356" t="s">
        <v>7</v>
      </c>
      <c r="H234" s="357" t="s">
        <v>8</v>
      </c>
      <c r="I234" s="357" t="s">
        <v>12</v>
      </c>
      <c r="J234" s="358" t="s">
        <v>9</v>
      </c>
      <c r="K234" s="357" t="s">
        <v>11</v>
      </c>
      <c r="L234" s="357" t="s">
        <v>10</v>
      </c>
      <c r="M234" s="357"/>
      <c r="N234" s="358" t="s">
        <v>9</v>
      </c>
      <c r="O234" s="357" t="s">
        <v>11</v>
      </c>
      <c r="P234" s="359"/>
    </row>
    <row r="235" spans="1:16" x14ac:dyDescent="0.2">
      <c r="A235" s="332" t="s">
        <v>121</v>
      </c>
      <c r="B235" s="330"/>
      <c r="C235" s="331"/>
      <c r="D235" s="360" t="s">
        <v>13</v>
      </c>
      <c r="E235" s="361" t="s">
        <v>14</v>
      </c>
      <c r="F235" s="361" t="s">
        <v>15</v>
      </c>
      <c r="G235" s="361" t="s">
        <v>16</v>
      </c>
      <c r="H235" s="361" t="s">
        <v>17</v>
      </c>
      <c r="I235" s="361" t="s">
        <v>20</v>
      </c>
      <c r="J235" s="362" t="s">
        <v>18</v>
      </c>
      <c r="K235" s="363" t="s">
        <v>19</v>
      </c>
      <c r="L235" s="363" t="s">
        <v>18</v>
      </c>
      <c r="M235" s="363"/>
      <c r="N235" s="362" t="s">
        <v>21</v>
      </c>
      <c r="O235" s="363" t="s">
        <v>22</v>
      </c>
      <c r="P235" s="364"/>
    </row>
    <row r="236" spans="1:16" x14ac:dyDescent="0.2">
      <c r="A236" s="333" t="s">
        <v>137</v>
      </c>
      <c r="B236" s="334"/>
      <c r="C236" s="335"/>
      <c r="D236" s="45">
        <v>0</v>
      </c>
      <c r="E236" s="46">
        <v>0</v>
      </c>
      <c r="F236" s="46">
        <v>1</v>
      </c>
      <c r="G236" s="46">
        <v>0</v>
      </c>
      <c r="H236" s="46">
        <v>0</v>
      </c>
      <c r="I236" s="145">
        <f t="shared" ref="I236:I244" si="74">SUM(D236:H236)</f>
        <v>1</v>
      </c>
      <c r="J236" s="48">
        <v>0</v>
      </c>
      <c r="K236" s="48">
        <v>0</v>
      </c>
      <c r="L236" s="48">
        <v>0</v>
      </c>
      <c r="M236" s="49"/>
      <c r="N236" s="50">
        <f t="shared" ref="N236:N244" si="75">N207+(J236/1000)</f>
        <v>18450</v>
      </c>
      <c r="O236" s="50">
        <f t="shared" ref="O236:O244" si="76">O207+(K236/1000)</f>
        <v>1825</v>
      </c>
      <c r="P236" s="2"/>
    </row>
    <row r="237" spans="1:16" x14ac:dyDescent="0.2">
      <c r="A237" s="333" t="s">
        <v>138</v>
      </c>
      <c r="B237" s="334"/>
      <c r="C237" s="336"/>
      <c r="D237" s="45">
        <v>0</v>
      </c>
      <c r="E237" s="46">
        <v>0</v>
      </c>
      <c r="F237" s="46">
        <v>0</v>
      </c>
      <c r="G237" s="46">
        <v>1</v>
      </c>
      <c r="H237" s="46">
        <v>0</v>
      </c>
      <c r="I237" s="47">
        <f t="shared" si="74"/>
        <v>1</v>
      </c>
      <c r="J237" s="48">
        <v>0</v>
      </c>
      <c r="K237" s="48">
        <v>0</v>
      </c>
      <c r="L237" s="48">
        <v>0</v>
      </c>
      <c r="M237" s="52"/>
      <c r="N237" s="50">
        <f t="shared" si="75"/>
        <v>11598</v>
      </c>
      <c r="O237" s="50">
        <f t="shared" si="76"/>
        <v>982</v>
      </c>
      <c r="P237" s="3"/>
    </row>
    <row r="238" spans="1:16" x14ac:dyDescent="0.2">
      <c r="A238" s="333" t="s">
        <v>139</v>
      </c>
      <c r="B238" s="334"/>
      <c r="C238" s="335"/>
      <c r="D238" s="45">
        <v>3</v>
      </c>
      <c r="E238" s="46">
        <v>0</v>
      </c>
      <c r="F238" s="46">
        <v>2</v>
      </c>
      <c r="G238" s="46">
        <v>4</v>
      </c>
      <c r="H238" s="46">
        <v>9</v>
      </c>
      <c r="I238" s="47">
        <f t="shared" si="74"/>
        <v>18</v>
      </c>
      <c r="J238" s="48">
        <v>16345</v>
      </c>
      <c r="K238" s="48">
        <v>1460</v>
      </c>
      <c r="L238" s="48">
        <v>255737</v>
      </c>
      <c r="M238" s="52"/>
      <c r="N238" s="50">
        <f t="shared" si="75"/>
        <v>45053.357000000004</v>
      </c>
      <c r="O238" s="50">
        <f t="shared" si="76"/>
        <v>3561.9610000000002</v>
      </c>
      <c r="P238" s="3"/>
    </row>
    <row r="239" spans="1:16" x14ac:dyDescent="0.2">
      <c r="A239" s="333" t="s">
        <v>140</v>
      </c>
      <c r="B239" s="334"/>
      <c r="C239" s="335"/>
      <c r="D239" s="45" t="s">
        <v>52</v>
      </c>
      <c r="E239" s="46"/>
      <c r="F239" s="46"/>
      <c r="G239" s="46"/>
      <c r="H239" s="46"/>
      <c r="I239" s="47">
        <f t="shared" si="74"/>
        <v>0</v>
      </c>
      <c r="J239" s="48">
        <v>0</v>
      </c>
      <c r="K239" s="48">
        <v>0</v>
      </c>
      <c r="L239" s="48">
        <v>0</v>
      </c>
      <c r="M239" s="52"/>
      <c r="N239" s="50">
        <f t="shared" si="75"/>
        <v>283.50100000000003</v>
      </c>
      <c r="O239" s="50">
        <f t="shared" si="76"/>
        <v>0</v>
      </c>
      <c r="P239" s="3"/>
    </row>
    <row r="240" spans="1:16" x14ac:dyDescent="0.2">
      <c r="A240" s="333" t="s">
        <v>141</v>
      </c>
      <c r="B240" s="334"/>
      <c r="C240" s="335"/>
      <c r="D240" s="45">
        <v>4</v>
      </c>
      <c r="E240" s="46">
        <v>0</v>
      </c>
      <c r="F240" s="46">
        <v>2</v>
      </c>
      <c r="G240" s="46">
        <v>7</v>
      </c>
      <c r="H240" s="46">
        <v>2</v>
      </c>
      <c r="I240" s="47">
        <f t="shared" si="74"/>
        <v>15</v>
      </c>
      <c r="J240" s="48">
        <v>8744</v>
      </c>
      <c r="K240" s="48">
        <v>838</v>
      </c>
      <c r="L240" s="48">
        <v>189671</v>
      </c>
      <c r="M240" s="52"/>
      <c r="N240" s="50">
        <f t="shared" si="75"/>
        <v>11810.045</v>
      </c>
      <c r="O240" s="50">
        <f t="shared" si="76"/>
        <v>988.84399999999994</v>
      </c>
      <c r="P240" s="3"/>
    </row>
    <row r="241" spans="1:16" x14ac:dyDescent="0.2">
      <c r="A241" s="333" t="s">
        <v>142</v>
      </c>
      <c r="B241" s="334"/>
      <c r="C241" s="335"/>
      <c r="D241" s="45">
        <v>1</v>
      </c>
      <c r="E241" s="46">
        <v>0</v>
      </c>
      <c r="F241" s="46">
        <v>1</v>
      </c>
      <c r="G241" s="46">
        <v>0</v>
      </c>
      <c r="H241" s="46">
        <v>0</v>
      </c>
      <c r="I241" s="47">
        <f t="shared" si="74"/>
        <v>2</v>
      </c>
      <c r="J241" s="48">
        <v>3431</v>
      </c>
      <c r="K241" s="48">
        <v>419</v>
      </c>
      <c r="L241" s="48">
        <v>82240</v>
      </c>
      <c r="M241" s="52"/>
      <c r="N241" s="50">
        <f t="shared" si="75"/>
        <v>5685.9970000000003</v>
      </c>
      <c r="O241" s="50">
        <f t="shared" si="76"/>
        <v>586.04999999999995</v>
      </c>
      <c r="P241" s="3"/>
    </row>
    <row r="242" spans="1:16" x14ac:dyDescent="0.2">
      <c r="A242" s="333" t="s">
        <v>143</v>
      </c>
      <c r="B242" s="334"/>
      <c r="C242" s="335"/>
      <c r="D242" s="45">
        <v>0</v>
      </c>
      <c r="E242" s="46">
        <v>0</v>
      </c>
      <c r="F242" s="46">
        <v>1</v>
      </c>
      <c r="G242" s="46">
        <v>1</v>
      </c>
      <c r="H242" s="46">
        <v>0</v>
      </c>
      <c r="I242" s="47">
        <f t="shared" si="74"/>
        <v>2</v>
      </c>
      <c r="J242" s="48">
        <v>0</v>
      </c>
      <c r="K242" s="48">
        <v>0</v>
      </c>
      <c r="L242" s="48">
        <v>0</v>
      </c>
      <c r="M242" s="52"/>
      <c r="N242" s="50">
        <f t="shared" si="75"/>
        <v>1518</v>
      </c>
      <c r="O242" s="50">
        <f t="shared" si="76"/>
        <v>10</v>
      </c>
      <c r="P242" s="3"/>
    </row>
    <row r="243" spans="1:16" x14ac:dyDescent="0.2">
      <c r="A243" s="333" t="s">
        <v>144</v>
      </c>
      <c r="B243" s="334"/>
      <c r="C243" s="335"/>
      <c r="D243" s="45">
        <v>5</v>
      </c>
      <c r="E243" s="46">
        <v>0</v>
      </c>
      <c r="F243" s="46">
        <v>1</v>
      </c>
      <c r="G243" s="46">
        <v>2</v>
      </c>
      <c r="H243" s="46">
        <v>7</v>
      </c>
      <c r="I243" s="47">
        <f t="shared" si="74"/>
        <v>15</v>
      </c>
      <c r="J243" s="48">
        <v>45190</v>
      </c>
      <c r="K243" s="48">
        <v>5674</v>
      </c>
      <c r="L243" s="48">
        <v>361475</v>
      </c>
      <c r="M243" s="52"/>
      <c r="N243" s="50">
        <f t="shared" si="75"/>
        <v>14130.154999999999</v>
      </c>
      <c r="O243" s="50">
        <f t="shared" si="76"/>
        <v>1699.0350000000001</v>
      </c>
      <c r="P243" s="3"/>
    </row>
    <row r="244" spans="1:16" x14ac:dyDescent="0.2">
      <c r="A244" s="333" t="s">
        <v>145</v>
      </c>
      <c r="B244" s="334"/>
      <c r="C244" s="337"/>
      <c r="D244" s="45">
        <v>3</v>
      </c>
      <c r="E244" s="46">
        <v>0</v>
      </c>
      <c r="F244" s="46">
        <v>0</v>
      </c>
      <c r="G244" s="46">
        <v>1</v>
      </c>
      <c r="H244" s="46">
        <v>0</v>
      </c>
      <c r="I244" s="55">
        <f t="shared" si="74"/>
        <v>4</v>
      </c>
      <c r="J244" s="48">
        <v>4655</v>
      </c>
      <c r="K244" s="56">
        <v>0</v>
      </c>
      <c r="L244" s="56">
        <v>8707</v>
      </c>
      <c r="M244" s="57"/>
      <c r="N244" s="220">
        <f t="shared" si="75"/>
        <v>1135.0980000000004</v>
      </c>
      <c r="O244" s="50">
        <f t="shared" si="76"/>
        <v>0</v>
      </c>
      <c r="P244" s="4"/>
    </row>
    <row r="245" spans="1:16" x14ac:dyDescent="0.2">
      <c r="A245" s="338"/>
      <c r="B245" s="334"/>
      <c r="C245" s="339" t="s">
        <v>24</v>
      </c>
      <c r="D245" s="365">
        <f t="shared" ref="D245:L245" si="77">SUM(D236:D244)</f>
        <v>16</v>
      </c>
      <c r="E245" s="366">
        <f t="shared" si="77"/>
        <v>0</v>
      </c>
      <c r="F245" s="366">
        <f t="shared" si="77"/>
        <v>8</v>
      </c>
      <c r="G245" s="366">
        <f t="shared" si="77"/>
        <v>16</v>
      </c>
      <c r="H245" s="366">
        <f t="shared" si="77"/>
        <v>18</v>
      </c>
      <c r="I245" s="367">
        <f t="shared" si="77"/>
        <v>58</v>
      </c>
      <c r="J245" s="368">
        <f t="shared" si="77"/>
        <v>78365</v>
      </c>
      <c r="K245" s="369">
        <f t="shared" si="77"/>
        <v>8391</v>
      </c>
      <c r="L245" s="370">
        <f t="shared" si="77"/>
        <v>897830</v>
      </c>
      <c r="M245" s="371"/>
      <c r="N245" s="371">
        <f>SUM(N236:N244)</f>
        <v>109664.15300000001</v>
      </c>
      <c r="O245" s="380">
        <f>SUM(O236:O244)</f>
        <v>9652.8900000000012</v>
      </c>
      <c r="P245" s="381"/>
    </row>
    <row r="246" spans="1:16" x14ac:dyDescent="0.2">
      <c r="A246" s="338"/>
      <c r="B246" s="334"/>
      <c r="C246" s="340">
        <f>C256</f>
        <v>36707</v>
      </c>
      <c r="D246" s="372">
        <f t="shared" ref="D246:L246" si="78">D216</f>
        <v>16</v>
      </c>
      <c r="E246" s="373">
        <f t="shared" si="78"/>
        <v>0</v>
      </c>
      <c r="F246" s="373">
        <f t="shared" si="78"/>
        <v>8</v>
      </c>
      <c r="G246" s="373">
        <f t="shared" si="78"/>
        <v>17</v>
      </c>
      <c r="H246" s="373">
        <f t="shared" si="78"/>
        <v>18</v>
      </c>
      <c r="I246" s="373">
        <f t="shared" si="78"/>
        <v>59</v>
      </c>
      <c r="J246" s="374">
        <f t="shared" si="78"/>
        <v>87019</v>
      </c>
      <c r="K246" s="370">
        <f t="shared" si="78"/>
        <v>9565</v>
      </c>
      <c r="L246" s="370">
        <f t="shared" si="78"/>
        <v>828993</v>
      </c>
      <c r="M246" s="371"/>
      <c r="N246" s="379"/>
      <c r="O246" s="255"/>
      <c r="P246" s="3"/>
    </row>
    <row r="247" spans="1:16" x14ac:dyDescent="0.2">
      <c r="A247" s="341"/>
      <c r="B247" s="342"/>
      <c r="C247" s="343">
        <f>C257</f>
        <v>36343</v>
      </c>
      <c r="D247" s="375">
        <v>14</v>
      </c>
      <c r="E247" s="376">
        <v>0</v>
      </c>
      <c r="F247" s="376">
        <v>8</v>
      </c>
      <c r="G247" s="376">
        <v>20</v>
      </c>
      <c r="H247" s="376">
        <v>19</v>
      </c>
      <c r="I247" s="373">
        <f>SUM(D247:H247)</f>
        <v>61</v>
      </c>
      <c r="J247" s="377">
        <v>127013</v>
      </c>
      <c r="K247" s="378">
        <v>14787</v>
      </c>
      <c r="L247" s="378">
        <v>770783</v>
      </c>
      <c r="M247" s="379"/>
      <c r="N247" s="83"/>
      <c r="O247" s="50"/>
      <c r="P247" s="3"/>
    </row>
    <row r="248" spans="1:16" x14ac:dyDescent="0.2">
      <c r="A248" s="344" t="s">
        <v>23</v>
      </c>
      <c r="B248" s="345"/>
      <c r="C248" s="346"/>
      <c r="D248" s="75"/>
      <c r="E248" s="76"/>
      <c r="F248" s="76"/>
      <c r="G248" s="76"/>
      <c r="H248" s="76"/>
      <c r="I248" s="145"/>
      <c r="J248" s="146"/>
      <c r="K248" s="77"/>
      <c r="L248" s="256"/>
      <c r="M248" s="50"/>
      <c r="N248" s="50"/>
      <c r="O248" s="50"/>
      <c r="P248" s="3"/>
    </row>
    <row r="249" spans="1:16" x14ac:dyDescent="0.2">
      <c r="A249" s="347" t="s">
        <v>146</v>
      </c>
      <c r="B249" s="348"/>
      <c r="C249" s="349"/>
      <c r="D249" s="45">
        <v>44</v>
      </c>
      <c r="E249" s="46">
        <v>34</v>
      </c>
      <c r="F249" s="46">
        <v>8</v>
      </c>
      <c r="G249" s="46">
        <v>32</v>
      </c>
      <c r="H249" s="46">
        <v>1</v>
      </c>
      <c r="I249" s="47">
        <f>SUM(D249:H249)</f>
        <v>119</v>
      </c>
      <c r="J249" s="230">
        <v>293032</v>
      </c>
      <c r="K249" s="82">
        <v>549456</v>
      </c>
      <c r="L249" s="82">
        <v>4995743</v>
      </c>
      <c r="M249" s="50"/>
      <c r="N249" s="50">
        <f t="shared" ref="N249:O251" si="79">N220+(J249/1000)</f>
        <v>404563.51500000001</v>
      </c>
      <c r="O249" s="50">
        <f t="shared" si="79"/>
        <v>532979.73100000015</v>
      </c>
      <c r="P249" s="3"/>
    </row>
    <row r="250" spans="1:16" x14ac:dyDescent="0.2">
      <c r="A250" s="347" t="s">
        <v>147</v>
      </c>
      <c r="B250" s="348"/>
      <c r="C250" s="349"/>
      <c r="D250" s="45">
        <v>11</v>
      </c>
      <c r="E250" s="46">
        <v>10</v>
      </c>
      <c r="F250" s="46">
        <v>2</v>
      </c>
      <c r="G250" s="46">
        <v>0</v>
      </c>
      <c r="H250" s="46">
        <v>1</v>
      </c>
      <c r="I250" s="47">
        <f>SUM(D250:H250)</f>
        <v>24</v>
      </c>
      <c r="J250" s="230">
        <v>14966</v>
      </c>
      <c r="K250" s="82">
        <v>41285</v>
      </c>
      <c r="L250" s="82">
        <v>792648</v>
      </c>
      <c r="M250" s="50"/>
      <c r="N250" s="50">
        <f t="shared" si="79"/>
        <v>57918.438000000002</v>
      </c>
      <c r="O250" s="50">
        <f t="shared" si="79"/>
        <v>60189.702000000005</v>
      </c>
      <c r="P250" s="3"/>
    </row>
    <row r="251" spans="1:16" x14ac:dyDescent="0.2">
      <c r="A251" s="347" t="s">
        <v>148</v>
      </c>
      <c r="B251" s="348"/>
      <c r="C251" s="350"/>
      <c r="D251" s="45">
        <v>2</v>
      </c>
      <c r="E251" s="46">
        <v>0</v>
      </c>
      <c r="F251" s="46">
        <v>1</v>
      </c>
      <c r="G251" s="46">
        <v>0</v>
      </c>
      <c r="H251" s="46">
        <v>0</v>
      </c>
      <c r="I251" s="55">
        <f>SUM(D251:H251)</f>
        <v>3</v>
      </c>
      <c r="J251" s="231">
        <v>2354</v>
      </c>
      <c r="K251" s="219">
        <v>950</v>
      </c>
      <c r="L251" s="219">
        <v>5593</v>
      </c>
      <c r="M251" s="147"/>
      <c r="N251" s="147">
        <f t="shared" si="79"/>
        <v>417.75599999999997</v>
      </c>
      <c r="O251" s="50">
        <f t="shared" si="79"/>
        <v>158.648</v>
      </c>
      <c r="P251" s="4"/>
    </row>
    <row r="252" spans="1:16" x14ac:dyDescent="0.2">
      <c r="A252" s="338"/>
      <c r="B252" s="334"/>
      <c r="C252" s="339" t="s">
        <v>25</v>
      </c>
      <c r="D252" s="365">
        <f t="shared" ref="D252:L252" si="80">SUM(D249:D251)</f>
        <v>57</v>
      </c>
      <c r="E252" s="366">
        <f t="shared" si="80"/>
        <v>44</v>
      </c>
      <c r="F252" s="366">
        <f t="shared" si="80"/>
        <v>11</v>
      </c>
      <c r="G252" s="366">
        <f t="shared" si="80"/>
        <v>32</v>
      </c>
      <c r="H252" s="366">
        <f t="shared" si="80"/>
        <v>2</v>
      </c>
      <c r="I252" s="367">
        <f t="shared" si="80"/>
        <v>146</v>
      </c>
      <c r="J252" s="368">
        <f t="shared" si="80"/>
        <v>310352</v>
      </c>
      <c r="K252" s="369">
        <f t="shared" si="80"/>
        <v>591691</v>
      </c>
      <c r="L252" s="370">
        <f t="shared" si="80"/>
        <v>5793984</v>
      </c>
      <c r="M252" s="371"/>
      <c r="N252" s="371">
        <f>SUM(N249:N251)</f>
        <v>462899.70900000003</v>
      </c>
      <c r="O252" s="380">
        <f>SUM(O249:O251)</f>
        <v>593328.08100000024</v>
      </c>
      <c r="P252" s="381"/>
    </row>
    <row r="253" spans="1:16" x14ac:dyDescent="0.2">
      <c r="A253" s="338"/>
      <c r="B253" s="334"/>
      <c r="C253" s="340">
        <f>C256</f>
        <v>36707</v>
      </c>
      <c r="D253" s="372">
        <f t="shared" ref="D253:L253" si="81">D223</f>
        <v>57</v>
      </c>
      <c r="E253" s="373">
        <f t="shared" si="81"/>
        <v>44</v>
      </c>
      <c r="F253" s="373">
        <f t="shared" si="81"/>
        <v>11</v>
      </c>
      <c r="G253" s="373">
        <f t="shared" si="81"/>
        <v>32</v>
      </c>
      <c r="H253" s="373">
        <f t="shared" si="81"/>
        <v>2</v>
      </c>
      <c r="I253" s="373">
        <f t="shared" si="81"/>
        <v>146</v>
      </c>
      <c r="J253" s="374">
        <f t="shared" si="81"/>
        <v>291721</v>
      </c>
      <c r="K253" s="370">
        <f t="shared" si="81"/>
        <v>530485</v>
      </c>
      <c r="L253" s="370">
        <f t="shared" si="81"/>
        <v>6039501</v>
      </c>
      <c r="M253" s="371"/>
      <c r="N253" s="379"/>
      <c r="O253" s="255"/>
      <c r="P253" s="3"/>
    </row>
    <row r="254" spans="1:16" x14ac:dyDescent="0.2">
      <c r="A254" s="341"/>
      <c r="B254" s="342"/>
      <c r="C254" s="343">
        <f>C257</f>
        <v>36343</v>
      </c>
      <c r="D254" s="375">
        <v>63</v>
      </c>
      <c r="E254" s="376">
        <v>44</v>
      </c>
      <c r="F254" s="376">
        <v>11</v>
      </c>
      <c r="G254" s="376">
        <v>27</v>
      </c>
      <c r="H254" s="376">
        <v>1</v>
      </c>
      <c r="I254" s="373">
        <f>SUM(D254:H254)</f>
        <v>146</v>
      </c>
      <c r="J254" s="377">
        <v>294061</v>
      </c>
      <c r="K254" s="378">
        <v>557019</v>
      </c>
      <c r="L254" s="378">
        <v>7361590</v>
      </c>
      <c r="M254" s="379"/>
      <c r="N254" s="83"/>
      <c r="O254" s="50"/>
      <c r="P254" s="3"/>
    </row>
    <row r="255" spans="1:16" x14ac:dyDescent="0.2">
      <c r="A255" s="382" t="s">
        <v>26</v>
      </c>
      <c r="B255" s="383"/>
      <c r="C255" s="339">
        <f>A233</f>
        <v>36708</v>
      </c>
      <c r="D255" s="228">
        <f t="shared" ref="D255:L255" si="82">D245+D252</f>
        <v>73</v>
      </c>
      <c r="E255" s="259">
        <f t="shared" si="82"/>
        <v>44</v>
      </c>
      <c r="F255" s="259">
        <f t="shared" si="82"/>
        <v>19</v>
      </c>
      <c r="G255" s="259">
        <f t="shared" si="82"/>
        <v>48</v>
      </c>
      <c r="H255" s="259">
        <f t="shared" si="82"/>
        <v>20</v>
      </c>
      <c r="I255" s="145">
        <f t="shared" si="82"/>
        <v>204</v>
      </c>
      <c r="J255" s="260">
        <f t="shared" si="82"/>
        <v>388717</v>
      </c>
      <c r="K255" s="256">
        <f t="shared" si="82"/>
        <v>600082</v>
      </c>
      <c r="L255" s="256">
        <f t="shared" si="82"/>
        <v>6691814</v>
      </c>
      <c r="M255" s="50"/>
      <c r="N255" s="50">
        <f>N245+N252</f>
        <v>572563.86200000008</v>
      </c>
      <c r="O255" s="147">
        <f>O245+O252</f>
        <v>602980.97100000025</v>
      </c>
      <c r="P255" s="4"/>
    </row>
    <row r="256" spans="1:16" x14ac:dyDescent="0.2">
      <c r="A256" s="384" t="s">
        <v>27</v>
      </c>
      <c r="B256" s="330"/>
      <c r="C256" s="340">
        <f>C255-1</f>
        <v>36707</v>
      </c>
      <c r="D256" s="75">
        <f t="shared" ref="D256:L256" si="83">D246+D253</f>
        <v>73</v>
      </c>
      <c r="E256" s="76">
        <f t="shared" si="83"/>
        <v>44</v>
      </c>
      <c r="F256" s="76">
        <f t="shared" si="83"/>
        <v>19</v>
      </c>
      <c r="G256" s="76">
        <f t="shared" si="83"/>
        <v>49</v>
      </c>
      <c r="H256" s="76">
        <f t="shared" si="83"/>
        <v>20</v>
      </c>
      <c r="I256" s="47">
        <f t="shared" si="83"/>
        <v>205</v>
      </c>
      <c r="J256" s="146">
        <f t="shared" si="83"/>
        <v>378740</v>
      </c>
      <c r="K256" s="77">
        <f t="shared" si="83"/>
        <v>540050</v>
      </c>
      <c r="L256" s="77">
        <f t="shared" si="83"/>
        <v>6868494</v>
      </c>
      <c r="M256" s="50"/>
      <c r="N256" s="57"/>
      <c r="O256" s="371"/>
      <c r="P256" s="391"/>
    </row>
    <row r="257" spans="1:16" x14ac:dyDescent="0.2">
      <c r="A257" s="385" t="s">
        <v>28</v>
      </c>
      <c r="B257" s="386"/>
      <c r="C257" s="343">
        <f>C255-365</f>
        <v>36343</v>
      </c>
      <c r="D257" s="263">
        <f t="shared" ref="D257:L257" si="84">D247+D254</f>
        <v>77</v>
      </c>
      <c r="E257" s="242">
        <f t="shared" si="84"/>
        <v>44</v>
      </c>
      <c r="F257" s="242">
        <f t="shared" si="84"/>
        <v>19</v>
      </c>
      <c r="G257" s="242">
        <f t="shared" si="84"/>
        <v>47</v>
      </c>
      <c r="H257" s="242">
        <f t="shared" si="84"/>
        <v>20</v>
      </c>
      <c r="I257" s="55">
        <f t="shared" si="84"/>
        <v>207</v>
      </c>
      <c r="J257" s="222">
        <f t="shared" si="84"/>
        <v>421074</v>
      </c>
      <c r="K257" s="223">
        <f t="shared" si="84"/>
        <v>571806</v>
      </c>
      <c r="L257" s="223">
        <f t="shared" si="84"/>
        <v>8132373</v>
      </c>
      <c r="M257" s="57"/>
      <c r="N257" s="371"/>
      <c r="O257" s="371"/>
      <c r="P257" s="391"/>
    </row>
    <row r="258" spans="1:16" x14ac:dyDescent="0.2">
      <c r="A258" s="387" t="s">
        <v>149</v>
      </c>
      <c r="B258" s="388"/>
      <c r="C258" s="388"/>
      <c r="D258" s="389"/>
      <c r="E258" s="389"/>
      <c r="F258" s="389"/>
      <c r="G258" s="390"/>
      <c r="H258" s="389"/>
      <c r="I258" s="389"/>
      <c r="J258" s="390"/>
      <c r="K258" s="390"/>
      <c r="L258" s="390"/>
      <c r="M258" s="390"/>
      <c r="N258" s="371">
        <v>5779</v>
      </c>
      <c r="O258" s="371">
        <v>4998</v>
      </c>
      <c r="P258" s="391"/>
    </row>
    <row r="259" spans="1:16" ht="13.5" thickBot="1" x14ac:dyDescent="0.25">
      <c r="A259" s="392" t="s">
        <v>34</v>
      </c>
      <c r="B259" s="348"/>
      <c r="C259" s="388"/>
      <c r="D259" s="393"/>
      <c r="E259" s="393"/>
      <c r="F259" s="393"/>
      <c r="G259" s="393"/>
      <c r="H259" s="393"/>
      <c r="I259" s="393"/>
      <c r="J259" s="393"/>
      <c r="K259" s="393"/>
      <c r="L259" s="334"/>
      <c r="M259" s="334"/>
      <c r="N259" s="394"/>
      <c r="O259" s="394"/>
      <c r="P259" s="395"/>
    </row>
    <row r="260" spans="1:16" ht="13.5" thickTop="1" x14ac:dyDescent="0.2">
      <c r="A260" s="396" t="s">
        <v>32</v>
      </c>
      <c r="B260" s="348"/>
      <c r="C260" s="388"/>
      <c r="D260" s="393"/>
      <c r="E260" s="393"/>
      <c r="F260" s="393"/>
      <c r="G260" s="393"/>
      <c r="H260" s="393"/>
      <c r="I260" s="393"/>
      <c r="J260" s="393"/>
      <c r="K260" s="393"/>
      <c r="L260" s="334"/>
      <c r="M260" s="334"/>
      <c r="N260" s="397" t="s">
        <v>29</v>
      </c>
      <c r="O260" s="397" t="s">
        <v>30</v>
      </c>
      <c r="P260" s="359"/>
    </row>
    <row r="261" spans="1:16" ht="15.75" thickBot="1" x14ac:dyDescent="0.25">
      <c r="A261" s="398" t="s">
        <v>33</v>
      </c>
      <c r="B261" s="399"/>
      <c r="C261" s="400"/>
      <c r="D261" s="401"/>
      <c r="E261" s="401"/>
      <c r="F261" s="401"/>
      <c r="G261" s="401"/>
      <c r="H261" s="402"/>
      <c r="I261" s="402"/>
      <c r="J261" s="403"/>
      <c r="K261" s="403"/>
      <c r="L261" s="404" t="s">
        <v>31</v>
      </c>
      <c r="M261" s="404"/>
      <c r="N261" s="405">
        <f>N255+N258</f>
        <v>578342.86200000008</v>
      </c>
      <c r="O261" s="405">
        <f>O255+O258</f>
        <v>607978.97100000025</v>
      </c>
      <c r="P261" s="406"/>
    </row>
    <row r="262" spans="1:16" ht="18.75" x14ac:dyDescent="0.3">
      <c r="A262" s="328">
        <v>36739</v>
      </c>
      <c r="B262" s="328"/>
      <c r="C262" s="328"/>
      <c r="D262" s="351" t="s">
        <v>0</v>
      </c>
      <c r="E262" s="352"/>
      <c r="F262" s="352"/>
      <c r="G262" s="352"/>
      <c r="H262" s="352"/>
      <c r="I262" s="352"/>
      <c r="J262" s="353" t="s">
        <v>1</v>
      </c>
      <c r="K262" s="352"/>
      <c r="L262" s="352"/>
      <c r="M262" s="352"/>
      <c r="N262" s="353" t="s">
        <v>2</v>
      </c>
      <c r="O262" s="352"/>
      <c r="P262" s="354"/>
    </row>
    <row r="263" spans="1:16" x14ac:dyDescent="0.2">
      <c r="A263" s="329" t="s">
        <v>3</v>
      </c>
      <c r="B263" s="330"/>
      <c r="C263" s="331"/>
      <c r="D263" s="355" t="s">
        <v>4</v>
      </c>
      <c r="E263" s="356" t="s">
        <v>5</v>
      </c>
      <c r="F263" s="356" t="s">
        <v>6</v>
      </c>
      <c r="G263" s="356" t="s">
        <v>7</v>
      </c>
      <c r="H263" s="357" t="s">
        <v>8</v>
      </c>
      <c r="I263" s="357" t="s">
        <v>12</v>
      </c>
      <c r="J263" s="358" t="s">
        <v>9</v>
      </c>
      <c r="K263" s="357" t="s">
        <v>11</v>
      </c>
      <c r="L263" s="357" t="s">
        <v>10</v>
      </c>
      <c r="M263" s="357"/>
      <c r="N263" s="358" t="s">
        <v>9</v>
      </c>
      <c r="O263" s="357" t="s">
        <v>11</v>
      </c>
      <c r="P263" s="359"/>
    </row>
    <row r="264" spans="1:16" x14ac:dyDescent="0.2">
      <c r="A264" s="332" t="s">
        <v>121</v>
      </c>
      <c r="B264" s="330"/>
      <c r="C264" s="331"/>
      <c r="D264" s="360" t="s">
        <v>13</v>
      </c>
      <c r="E264" s="361" t="s">
        <v>14</v>
      </c>
      <c r="F264" s="361" t="s">
        <v>15</v>
      </c>
      <c r="G264" s="361" t="s">
        <v>16</v>
      </c>
      <c r="H264" s="361" t="s">
        <v>17</v>
      </c>
      <c r="I264" s="361" t="s">
        <v>20</v>
      </c>
      <c r="J264" s="362" t="s">
        <v>18</v>
      </c>
      <c r="K264" s="363" t="s">
        <v>19</v>
      </c>
      <c r="L264" s="363" t="s">
        <v>18</v>
      </c>
      <c r="M264" s="363"/>
      <c r="N264" s="362" t="s">
        <v>21</v>
      </c>
      <c r="O264" s="363" t="s">
        <v>22</v>
      </c>
      <c r="P264" s="364"/>
    </row>
    <row r="265" spans="1:16" x14ac:dyDescent="0.2">
      <c r="A265" s="333" t="s">
        <v>137</v>
      </c>
      <c r="B265" s="334"/>
      <c r="C265" s="335"/>
      <c r="D265" s="45">
        <v>0</v>
      </c>
      <c r="E265" s="46">
        <v>0</v>
      </c>
      <c r="F265" s="46">
        <v>1</v>
      </c>
      <c r="G265" s="46">
        <v>1</v>
      </c>
      <c r="H265" s="46">
        <v>0</v>
      </c>
      <c r="I265" s="145">
        <f t="shared" ref="I265:I273" si="85">SUM(D265:H265)</f>
        <v>2</v>
      </c>
      <c r="J265" s="48">
        <v>0</v>
      </c>
      <c r="K265" s="48">
        <v>0</v>
      </c>
      <c r="L265" s="48">
        <v>0</v>
      </c>
      <c r="M265" s="49"/>
      <c r="N265" s="50">
        <f t="shared" ref="N265:N273" si="86">N236+(J265/1000)</f>
        <v>18450</v>
      </c>
      <c r="O265" s="50">
        <f t="shared" ref="O265:O273" si="87">O236+(K265/1000)</f>
        <v>1825</v>
      </c>
      <c r="P265" s="2"/>
    </row>
    <row r="266" spans="1:16" x14ac:dyDescent="0.2">
      <c r="A266" s="333" t="s">
        <v>138</v>
      </c>
      <c r="B266" s="334"/>
      <c r="C266" s="336"/>
      <c r="D266" s="45">
        <v>0</v>
      </c>
      <c r="E266" s="46">
        <v>0</v>
      </c>
      <c r="F266" s="46">
        <v>0</v>
      </c>
      <c r="G266" s="46">
        <v>1</v>
      </c>
      <c r="H266" s="46">
        <v>0</v>
      </c>
      <c r="I266" s="47">
        <f t="shared" si="85"/>
        <v>1</v>
      </c>
      <c r="J266" s="48">
        <v>0</v>
      </c>
      <c r="K266" s="48">
        <v>0</v>
      </c>
      <c r="L266" s="48">
        <v>0</v>
      </c>
      <c r="M266" s="52"/>
      <c r="N266" s="50">
        <f t="shared" si="86"/>
        <v>11598</v>
      </c>
      <c r="O266" s="50">
        <f t="shared" si="87"/>
        <v>982</v>
      </c>
      <c r="P266" s="3"/>
    </row>
    <row r="267" spans="1:16" x14ac:dyDescent="0.2">
      <c r="A267" s="333" t="s">
        <v>139</v>
      </c>
      <c r="B267" s="334"/>
      <c r="C267" s="335"/>
      <c r="D267" s="45">
        <v>3</v>
      </c>
      <c r="E267" s="46">
        <v>0</v>
      </c>
      <c r="F267" s="46">
        <v>2</v>
      </c>
      <c r="G267" s="46">
        <v>4</v>
      </c>
      <c r="H267" s="46">
        <v>9</v>
      </c>
      <c r="I267" s="47">
        <f t="shared" si="85"/>
        <v>18</v>
      </c>
      <c r="J267" s="48">
        <v>30336</v>
      </c>
      <c r="K267" s="48">
        <v>2707</v>
      </c>
      <c r="L267" s="48">
        <v>373943</v>
      </c>
      <c r="M267" s="52"/>
      <c r="N267" s="50">
        <f t="shared" si="86"/>
        <v>45083.693000000007</v>
      </c>
      <c r="O267" s="50">
        <f t="shared" si="87"/>
        <v>3564.6680000000001</v>
      </c>
      <c r="P267" s="3"/>
    </row>
    <row r="268" spans="1:16" x14ac:dyDescent="0.2">
      <c r="A268" s="333" t="s">
        <v>140</v>
      </c>
      <c r="B268" s="334"/>
      <c r="C268" s="335"/>
      <c r="D268" s="45" t="s">
        <v>52</v>
      </c>
      <c r="E268" s="46"/>
      <c r="F268" s="46"/>
      <c r="G268" s="46"/>
      <c r="H268" s="46"/>
      <c r="I268" s="47">
        <f t="shared" si="85"/>
        <v>0</v>
      </c>
      <c r="J268" s="48">
        <v>0</v>
      </c>
      <c r="K268" s="48">
        <v>0</v>
      </c>
      <c r="L268" s="48">
        <v>0</v>
      </c>
      <c r="M268" s="52"/>
      <c r="N268" s="50">
        <f t="shared" si="86"/>
        <v>283.50100000000003</v>
      </c>
      <c r="O268" s="50">
        <f t="shared" si="87"/>
        <v>0</v>
      </c>
      <c r="P268" s="3"/>
    </row>
    <row r="269" spans="1:16" x14ac:dyDescent="0.2">
      <c r="A269" s="333" t="s">
        <v>141</v>
      </c>
      <c r="B269" s="334"/>
      <c r="C269" s="335"/>
      <c r="D269" s="45">
        <v>4</v>
      </c>
      <c r="E269" s="46">
        <v>0</v>
      </c>
      <c r="F269" s="46">
        <v>2</v>
      </c>
      <c r="G269" s="46">
        <v>7</v>
      </c>
      <c r="H269" s="46">
        <v>2</v>
      </c>
      <c r="I269" s="47">
        <f t="shared" si="85"/>
        <v>15</v>
      </c>
      <c r="J269" s="48">
        <v>8617</v>
      </c>
      <c r="K269" s="48">
        <v>826</v>
      </c>
      <c r="L269" s="48">
        <v>143090</v>
      </c>
      <c r="M269" s="52"/>
      <c r="N269" s="50">
        <f t="shared" si="86"/>
        <v>11818.662</v>
      </c>
      <c r="O269" s="50">
        <f t="shared" si="87"/>
        <v>989.67</v>
      </c>
      <c r="P269" s="3"/>
    </row>
    <row r="270" spans="1:16" x14ac:dyDescent="0.2">
      <c r="A270" s="333" t="s">
        <v>142</v>
      </c>
      <c r="B270" s="334"/>
      <c r="C270" s="335"/>
      <c r="D270" s="45">
        <v>1</v>
      </c>
      <c r="E270" s="46">
        <v>0</v>
      </c>
      <c r="F270" s="46">
        <v>1</v>
      </c>
      <c r="G270" s="46">
        <v>0</v>
      </c>
      <c r="H270" s="46">
        <v>0</v>
      </c>
      <c r="I270" s="47">
        <f t="shared" si="85"/>
        <v>2</v>
      </c>
      <c r="J270" s="48">
        <v>3307</v>
      </c>
      <c r="K270" s="48">
        <v>403</v>
      </c>
      <c r="L270" s="48">
        <v>79028</v>
      </c>
      <c r="M270" s="52"/>
      <c r="N270" s="50">
        <f t="shared" si="86"/>
        <v>5689.3040000000001</v>
      </c>
      <c r="O270" s="50">
        <f t="shared" si="87"/>
        <v>586.45299999999997</v>
      </c>
      <c r="P270" s="3"/>
    </row>
    <row r="271" spans="1:16" x14ac:dyDescent="0.2">
      <c r="A271" s="333" t="s">
        <v>143</v>
      </c>
      <c r="B271" s="334"/>
      <c r="C271" s="335"/>
      <c r="D271" s="45">
        <v>0</v>
      </c>
      <c r="E271" s="46">
        <v>0</v>
      </c>
      <c r="F271" s="46">
        <v>1</v>
      </c>
      <c r="G271" s="46">
        <v>1</v>
      </c>
      <c r="H271" s="46">
        <v>0</v>
      </c>
      <c r="I271" s="47">
        <f t="shared" si="85"/>
        <v>2</v>
      </c>
      <c r="J271" s="48">
        <v>0</v>
      </c>
      <c r="K271" s="48">
        <v>0</v>
      </c>
      <c r="L271" s="48">
        <v>0</v>
      </c>
      <c r="M271" s="52"/>
      <c r="N271" s="50">
        <f t="shared" si="86"/>
        <v>1518</v>
      </c>
      <c r="O271" s="50">
        <f t="shared" si="87"/>
        <v>10</v>
      </c>
      <c r="P271" s="3"/>
    </row>
    <row r="272" spans="1:16" x14ac:dyDescent="0.2">
      <c r="A272" s="333" t="s">
        <v>144</v>
      </c>
      <c r="B272" s="334"/>
      <c r="C272" s="335"/>
      <c r="D272" s="45">
        <v>5</v>
      </c>
      <c r="E272" s="46">
        <v>0</v>
      </c>
      <c r="F272" s="46">
        <v>1</v>
      </c>
      <c r="G272" s="46">
        <v>2</v>
      </c>
      <c r="H272" s="46">
        <v>7</v>
      </c>
      <c r="I272" s="47">
        <f t="shared" si="85"/>
        <v>15</v>
      </c>
      <c r="J272" s="48">
        <v>48868</v>
      </c>
      <c r="K272" s="48">
        <v>6181</v>
      </c>
      <c r="L272" s="48">
        <v>336008</v>
      </c>
      <c r="M272" s="52"/>
      <c r="N272" s="50">
        <f t="shared" si="86"/>
        <v>14179.022999999999</v>
      </c>
      <c r="O272" s="50">
        <f t="shared" si="87"/>
        <v>1705.2160000000001</v>
      </c>
      <c r="P272" s="3"/>
    </row>
    <row r="273" spans="1:16" x14ac:dyDescent="0.2">
      <c r="A273" s="333" t="s">
        <v>145</v>
      </c>
      <c r="B273" s="334"/>
      <c r="C273" s="337"/>
      <c r="D273" s="45">
        <v>3</v>
      </c>
      <c r="E273" s="46">
        <v>0</v>
      </c>
      <c r="F273" s="46">
        <v>0</v>
      </c>
      <c r="G273" s="46">
        <v>1</v>
      </c>
      <c r="H273" s="46">
        <v>0</v>
      </c>
      <c r="I273" s="55">
        <f t="shared" si="85"/>
        <v>4</v>
      </c>
      <c r="J273" s="48">
        <v>5203</v>
      </c>
      <c r="K273" s="56">
        <v>0</v>
      </c>
      <c r="L273" s="56">
        <v>9534</v>
      </c>
      <c r="M273" s="57"/>
      <c r="N273" s="220">
        <f t="shared" si="86"/>
        <v>1140.3010000000004</v>
      </c>
      <c r="O273" s="50">
        <f t="shared" si="87"/>
        <v>0</v>
      </c>
      <c r="P273" s="4"/>
    </row>
    <row r="274" spans="1:16" x14ac:dyDescent="0.2">
      <c r="A274" s="338"/>
      <c r="B274" s="334"/>
      <c r="C274" s="339" t="s">
        <v>24</v>
      </c>
      <c r="D274" s="365">
        <f t="shared" ref="D274:L274" si="88">SUM(D265:D273)</f>
        <v>16</v>
      </c>
      <c r="E274" s="366">
        <f t="shared" si="88"/>
        <v>0</v>
      </c>
      <c r="F274" s="366">
        <f t="shared" si="88"/>
        <v>8</v>
      </c>
      <c r="G274" s="366">
        <f t="shared" si="88"/>
        <v>17</v>
      </c>
      <c r="H274" s="366">
        <f t="shared" si="88"/>
        <v>18</v>
      </c>
      <c r="I274" s="367">
        <f t="shared" si="88"/>
        <v>59</v>
      </c>
      <c r="J274" s="368">
        <f t="shared" si="88"/>
        <v>96331</v>
      </c>
      <c r="K274" s="369">
        <f t="shared" si="88"/>
        <v>10117</v>
      </c>
      <c r="L274" s="370">
        <f t="shared" si="88"/>
        <v>941603</v>
      </c>
      <c r="M274" s="371"/>
      <c r="N274" s="371">
        <f>SUM(N265:N273)</f>
        <v>109760.48400000001</v>
      </c>
      <c r="O274" s="380">
        <f>SUM(O265:O273)</f>
        <v>9663.0069999999996</v>
      </c>
      <c r="P274" s="381"/>
    </row>
    <row r="275" spans="1:16" x14ac:dyDescent="0.2">
      <c r="A275" s="338"/>
      <c r="B275" s="334"/>
      <c r="C275" s="340">
        <f>C285</f>
        <v>36738</v>
      </c>
      <c r="D275" s="372">
        <f t="shared" ref="D275:L275" si="89">D245</f>
        <v>16</v>
      </c>
      <c r="E275" s="373">
        <f t="shared" si="89"/>
        <v>0</v>
      </c>
      <c r="F275" s="373">
        <f t="shared" si="89"/>
        <v>8</v>
      </c>
      <c r="G275" s="373">
        <f t="shared" si="89"/>
        <v>16</v>
      </c>
      <c r="H275" s="373">
        <f t="shared" si="89"/>
        <v>18</v>
      </c>
      <c r="I275" s="373">
        <f t="shared" si="89"/>
        <v>58</v>
      </c>
      <c r="J275" s="374">
        <f t="shared" si="89"/>
        <v>78365</v>
      </c>
      <c r="K275" s="370">
        <f t="shared" si="89"/>
        <v>8391</v>
      </c>
      <c r="L275" s="370">
        <f t="shared" si="89"/>
        <v>897830</v>
      </c>
      <c r="M275" s="371"/>
      <c r="N275" s="379"/>
      <c r="O275" s="255"/>
      <c r="P275" s="3"/>
    </row>
    <row r="276" spans="1:16" x14ac:dyDescent="0.2">
      <c r="A276" s="341"/>
      <c r="B276" s="342"/>
      <c r="C276" s="343">
        <f>C286</f>
        <v>36374</v>
      </c>
      <c r="D276" s="375">
        <v>15</v>
      </c>
      <c r="E276" s="376">
        <v>0</v>
      </c>
      <c r="F276" s="376">
        <v>8</v>
      </c>
      <c r="G276" s="376">
        <v>18</v>
      </c>
      <c r="H276" s="376">
        <v>20</v>
      </c>
      <c r="I276" s="373">
        <f>SUM(D276:H276)</f>
        <v>61</v>
      </c>
      <c r="J276" s="377">
        <v>115912</v>
      </c>
      <c r="K276" s="378">
        <v>13197</v>
      </c>
      <c r="L276" s="378">
        <v>872866</v>
      </c>
      <c r="M276" s="379"/>
      <c r="N276" s="83"/>
      <c r="O276" s="50"/>
      <c r="P276" s="3"/>
    </row>
    <row r="277" spans="1:16" x14ac:dyDescent="0.2">
      <c r="A277" s="344" t="s">
        <v>23</v>
      </c>
      <c r="B277" s="345"/>
      <c r="C277" s="346"/>
      <c r="D277" s="75"/>
      <c r="E277" s="76"/>
      <c r="F277" s="76"/>
      <c r="G277" s="76"/>
      <c r="H277" s="76"/>
      <c r="I277" s="145"/>
      <c r="J277" s="146"/>
      <c r="K277" s="77"/>
      <c r="L277" s="256"/>
      <c r="M277" s="50"/>
      <c r="N277" s="50"/>
      <c r="O277" s="50"/>
      <c r="P277" s="3"/>
    </row>
    <row r="278" spans="1:16" x14ac:dyDescent="0.2">
      <c r="A278" s="347" t="s">
        <v>146</v>
      </c>
      <c r="B278" s="348"/>
      <c r="C278" s="349"/>
      <c r="D278" s="45">
        <v>44</v>
      </c>
      <c r="E278" s="46">
        <v>34</v>
      </c>
      <c r="F278" s="46">
        <v>8</v>
      </c>
      <c r="G278" s="46">
        <v>32</v>
      </c>
      <c r="H278" s="46">
        <v>1</v>
      </c>
      <c r="I278" s="47">
        <f>SUM(D278:H278)</f>
        <v>119</v>
      </c>
      <c r="J278" s="230">
        <v>283815</v>
      </c>
      <c r="K278" s="82">
        <v>550210</v>
      </c>
      <c r="L278" s="82">
        <v>5336092</v>
      </c>
      <c r="M278" s="50"/>
      <c r="N278" s="50">
        <f t="shared" ref="N278:O280" si="90">N249+(J278/1000)</f>
        <v>404847.33</v>
      </c>
      <c r="O278" s="50">
        <f t="shared" si="90"/>
        <v>533529.94100000011</v>
      </c>
      <c r="P278" s="3"/>
    </row>
    <row r="279" spans="1:16" x14ac:dyDescent="0.2">
      <c r="A279" s="347" t="s">
        <v>147</v>
      </c>
      <c r="B279" s="348"/>
      <c r="C279" s="349"/>
      <c r="D279" s="45">
        <v>11</v>
      </c>
      <c r="E279" s="46">
        <v>10</v>
      </c>
      <c r="F279" s="46">
        <v>2</v>
      </c>
      <c r="G279" s="46">
        <v>0</v>
      </c>
      <c r="H279" s="46">
        <v>1</v>
      </c>
      <c r="I279" s="47">
        <f>SUM(D279:H279)</f>
        <v>24</v>
      </c>
      <c r="J279" s="230">
        <v>13929</v>
      </c>
      <c r="K279" s="82">
        <v>41597</v>
      </c>
      <c r="L279" s="82">
        <v>794979</v>
      </c>
      <c r="M279" s="50"/>
      <c r="N279" s="50">
        <f t="shared" si="90"/>
        <v>57932.366999999998</v>
      </c>
      <c r="O279" s="50">
        <f t="shared" si="90"/>
        <v>60231.299000000006</v>
      </c>
      <c r="P279" s="3"/>
    </row>
    <row r="280" spans="1:16" x14ac:dyDescent="0.2">
      <c r="A280" s="347" t="s">
        <v>148</v>
      </c>
      <c r="B280" s="348"/>
      <c r="C280" s="350"/>
      <c r="D280" s="45">
        <v>2</v>
      </c>
      <c r="E280" s="46">
        <v>0</v>
      </c>
      <c r="F280" s="46">
        <v>1</v>
      </c>
      <c r="G280" s="46">
        <v>0</v>
      </c>
      <c r="H280" s="46">
        <v>0</v>
      </c>
      <c r="I280" s="55">
        <f>SUM(D280:H280)</f>
        <v>3</v>
      </c>
      <c r="J280" s="231">
        <v>1897</v>
      </c>
      <c r="K280" s="219">
        <v>990</v>
      </c>
      <c r="L280" s="219">
        <v>4652</v>
      </c>
      <c r="M280" s="147"/>
      <c r="N280" s="147">
        <f t="shared" si="90"/>
        <v>419.65299999999996</v>
      </c>
      <c r="O280" s="50">
        <f t="shared" si="90"/>
        <v>159.63800000000001</v>
      </c>
      <c r="P280" s="4"/>
    </row>
    <row r="281" spans="1:16" x14ac:dyDescent="0.2">
      <c r="A281" s="338"/>
      <c r="B281" s="334"/>
      <c r="C281" s="339" t="s">
        <v>25</v>
      </c>
      <c r="D281" s="365">
        <f t="shared" ref="D281:L281" si="91">SUM(D278:D280)</f>
        <v>57</v>
      </c>
      <c r="E281" s="366">
        <f t="shared" si="91"/>
        <v>44</v>
      </c>
      <c r="F281" s="366">
        <f t="shared" si="91"/>
        <v>11</v>
      </c>
      <c r="G281" s="366">
        <f t="shared" si="91"/>
        <v>32</v>
      </c>
      <c r="H281" s="366">
        <f t="shared" si="91"/>
        <v>2</v>
      </c>
      <c r="I281" s="367">
        <f t="shared" si="91"/>
        <v>146</v>
      </c>
      <c r="J281" s="368">
        <f t="shared" si="91"/>
        <v>299641</v>
      </c>
      <c r="K281" s="369">
        <f t="shared" si="91"/>
        <v>592797</v>
      </c>
      <c r="L281" s="370">
        <f t="shared" si="91"/>
        <v>6135723</v>
      </c>
      <c r="M281" s="371"/>
      <c r="N281" s="371">
        <f>SUM(N278:N280)</f>
        <v>463199.35000000003</v>
      </c>
      <c r="O281" s="380">
        <f>SUM(O278:O280)</f>
        <v>593920.87800000014</v>
      </c>
      <c r="P281" s="381"/>
    </row>
    <row r="282" spans="1:16" x14ac:dyDescent="0.2">
      <c r="A282" s="338"/>
      <c r="B282" s="334"/>
      <c r="C282" s="340">
        <f>C285</f>
        <v>36738</v>
      </c>
      <c r="D282" s="372">
        <f t="shared" ref="D282:L282" si="92">D252</f>
        <v>57</v>
      </c>
      <c r="E282" s="373">
        <f t="shared" si="92"/>
        <v>44</v>
      </c>
      <c r="F282" s="373">
        <f t="shared" si="92"/>
        <v>11</v>
      </c>
      <c r="G282" s="373">
        <f t="shared" si="92"/>
        <v>32</v>
      </c>
      <c r="H282" s="373">
        <f t="shared" si="92"/>
        <v>2</v>
      </c>
      <c r="I282" s="373">
        <f t="shared" si="92"/>
        <v>146</v>
      </c>
      <c r="J282" s="374">
        <f t="shared" si="92"/>
        <v>310352</v>
      </c>
      <c r="K282" s="370">
        <f t="shared" si="92"/>
        <v>591691</v>
      </c>
      <c r="L282" s="370">
        <f t="shared" si="92"/>
        <v>5793984</v>
      </c>
      <c r="M282" s="371"/>
      <c r="N282" s="379"/>
      <c r="O282" s="255"/>
      <c r="P282" s="3"/>
    </row>
    <row r="283" spans="1:16" x14ac:dyDescent="0.2">
      <c r="A283" s="341"/>
      <c r="B283" s="342"/>
      <c r="C283" s="343">
        <f>C286</f>
        <v>36374</v>
      </c>
      <c r="D283" s="375">
        <v>63</v>
      </c>
      <c r="E283" s="376">
        <v>44</v>
      </c>
      <c r="F283" s="376">
        <v>11</v>
      </c>
      <c r="G283" s="376">
        <v>26</v>
      </c>
      <c r="H283" s="376">
        <v>1</v>
      </c>
      <c r="I283" s="373">
        <f>SUM(D283:H283)</f>
        <v>145</v>
      </c>
      <c r="J283" s="377">
        <v>314732</v>
      </c>
      <c r="K283" s="378">
        <v>634551</v>
      </c>
      <c r="L283" s="378">
        <v>7323697</v>
      </c>
      <c r="M283" s="379"/>
      <c r="N283" s="83"/>
      <c r="O283" s="50"/>
      <c r="P283" s="3"/>
    </row>
    <row r="284" spans="1:16" x14ac:dyDescent="0.2">
      <c r="A284" s="382" t="s">
        <v>26</v>
      </c>
      <c r="B284" s="383"/>
      <c r="C284" s="339">
        <f>A262</f>
        <v>36739</v>
      </c>
      <c r="D284" s="228">
        <f t="shared" ref="D284:L284" si="93">D274+D281</f>
        <v>73</v>
      </c>
      <c r="E284" s="259">
        <f t="shared" si="93"/>
        <v>44</v>
      </c>
      <c r="F284" s="259">
        <f t="shared" si="93"/>
        <v>19</v>
      </c>
      <c r="G284" s="259">
        <f t="shared" si="93"/>
        <v>49</v>
      </c>
      <c r="H284" s="259">
        <f t="shared" si="93"/>
        <v>20</v>
      </c>
      <c r="I284" s="145">
        <f t="shared" si="93"/>
        <v>205</v>
      </c>
      <c r="J284" s="260">
        <f t="shared" si="93"/>
        <v>395972</v>
      </c>
      <c r="K284" s="256">
        <f t="shared" si="93"/>
        <v>602914</v>
      </c>
      <c r="L284" s="256">
        <f t="shared" si="93"/>
        <v>7077326</v>
      </c>
      <c r="M284" s="50"/>
      <c r="N284" s="50">
        <f>N274+N281</f>
        <v>572959.83400000003</v>
      </c>
      <c r="O284" s="147">
        <f>O274+O281</f>
        <v>603583.88500000013</v>
      </c>
      <c r="P284" s="4"/>
    </row>
    <row r="285" spans="1:16" x14ac:dyDescent="0.2">
      <c r="A285" s="384" t="s">
        <v>27</v>
      </c>
      <c r="B285" s="330"/>
      <c r="C285" s="340">
        <f>C284-1</f>
        <v>36738</v>
      </c>
      <c r="D285" s="75">
        <f t="shared" ref="D285:L285" si="94">D275+D282</f>
        <v>73</v>
      </c>
      <c r="E285" s="76">
        <f t="shared" si="94"/>
        <v>44</v>
      </c>
      <c r="F285" s="76">
        <f t="shared" si="94"/>
        <v>19</v>
      </c>
      <c r="G285" s="76">
        <f t="shared" si="94"/>
        <v>48</v>
      </c>
      <c r="H285" s="76">
        <f t="shared" si="94"/>
        <v>20</v>
      </c>
      <c r="I285" s="47">
        <f t="shared" si="94"/>
        <v>204</v>
      </c>
      <c r="J285" s="146">
        <f t="shared" si="94"/>
        <v>388717</v>
      </c>
      <c r="K285" s="77">
        <f t="shared" si="94"/>
        <v>600082</v>
      </c>
      <c r="L285" s="77">
        <f t="shared" si="94"/>
        <v>6691814</v>
      </c>
      <c r="M285" s="50"/>
      <c r="N285" s="57"/>
      <c r="O285" s="371"/>
      <c r="P285" s="391"/>
    </row>
    <row r="286" spans="1:16" x14ac:dyDescent="0.2">
      <c r="A286" s="385" t="s">
        <v>28</v>
      </c>
      <c r="B286" s="386"/>
      <c r="C286" s="343">
        <f>C284-365</f>
        <v>36374</v>
      </c>
      <c r="D286" s="263">
        <f t="shared" ref="D286:L286" si="95">D276+D283</f>
        <v>78</v>
      </c>
      <c r="E286" s="242">
        <f t="shared" si="95"/>
        <v>44</v>
      </c>
      <c r="F286" s="242">
        <f t="shared" si="95"/>
        <v>19</v>
      </c>
      <c r="G286" s="242">
        <f t="shared" si="95"/>
        <v>44</v>
      </c>
      <c r="H286" s="242">
        <f t="shared" si="95"/>
        <v>21</v>
      </c>
      <c r="I286" s="55">
        <f t="shared" si="95"/>
        <v>206</v>
      </c>
      <c r="J286" s="222">
        <f t="shared" si="95"/>
        <v>430644</v>
      </c>
      <c r="K286" s="223">
        <f t="shared" si="95"/>
        <v>647748</v>
      </c>
      <c r="L286" s="223">
        <f t="shared" si="95"/>
        <v>8196563</v>
      </c>
      <c r="M286" s="57"/>
      <c r="N286" s="371"/>
      <c r="O286" s="371"/>
      <c r="P286" s="391"/>
    </row>
    <row r="287" spans="1:16" x14ac:dyDescent="0.2">
      <c r="A287" s="387" t="s">
        <v>149</v>
      </c>
      <c r="B287" s="388"/>
      <c r="C287" s="388"/>
      <c r="D287" s="389"/>
      <c r="E287" s="389"/>
      <c r="F287" s="389"/>
      <c r="G287" s="390"/>
      <c r="H287" s="389"/>
      <c r="I287" s="389"/>
      <c r="J287" s="390"/>
      <c r="K287" s="390"/>
      <c r="L287" s="390"/>
      <c r="M287" s="390"/>
      <c r="N287" s="371">
        <v>5779</v>
      </c>
      <c r="O287" s="371">
        <v>4998</v>
      </c>
      <c r="P287" s="391"/>
    </row>
    <row r="288" spans="1:16" ht="13.5" thickBot="1" x14ac:dyDescent="0.25">
      <c r="A288" s="392" t="s">
        <v>34</v>
      </c>
      <c r="B288" s="348"/>
      <c r="C288" s="388"/>
      <c r="D288" s="393"/>
      <c r="E288" s="393"/>
      <c r="F288" s="393"/>
      <c r="G288" s="393"/>
      <c r="H288" s="393"/>
      <c r="I288" s="393"/>
      <c r="J288" s="393"/>
      <c r="K288" s="393"/>
      <c r="L288" s="334"/>
      <c r="M288" s="334"/>
      <c r="N288" s="394"/>
      <c r="O288" s="394"/>
      <c r="P288" s="395"/>
    </row>
    <row r="289" spans="1:16" ht="13.5" thickTop="1" x14ac:dyDescent="0.2">
      <c r="A289" s="396" t="s">
        <v>32</v>
      </c>
      <c r="B289" s="348"/>
      <c r="C289" s="388"/>
      <c r="D289" s="393"/>
      <c r="E289" s="393"/>
      <c r="F289" s="393"/>
      <c r="G289" s="393"/>
      <c r="H289" s="393"/>
      <c r="I289" s="393"/>
      <c r="J289" s="393"/>
      <c r="K289" s="393"/>
      <c r="L289" s="334"/>
      <c r="M289" s="334"/>
      <c r="N289" s="397" t="s">
        <v>29</v>
      </c>
      <c r="O289" s="397" t="s">
        <v>30</v>
      </c>
      <c r="P289" s="359"/>
    </row>
    <row r="290" spans="1:16" ht="15.75" thickBot="1" x14ac:dyDescent="0.25">
      <c r="A290" s="398" t="s">
        <v>33</v>
      </c>
      <c r="B290" s="399"/>
      <c r="C290" s="400"/>
      <c r="D290" s="401"/>
      <c r="E290" s="401"/>
      <c r="F290" s="401"/>
      <c r="G290" s="401"/>
      <c r="H290" s="402"/>
      <c r="I290" s="402"/>
      <c r="J290" s="403"/>
      <c r="K290" s="403"/>
      <c r="L290" s="404" t="s">
        <v>31</v>
      </c>
      <c r="M290" s="404"/>
      <c r="N290" s="405">
        <f>N284+N287</f>
        <v>578738.83400000003</v>
      </c>
      <c r="O290" s="405">
        <f>O284+O287</f>
        <v>608581.88500000013</v>
      </c>
      <c r="P290" s="406"/>
    </row>
    <row r="291" spans="1:16" ht="18.75" x14ac:dyDescent="0.3">
      <c r="A291" s="328">
        <v>36770</v>
      </c>
      <c r="B291" s="328"/>
      <c r="C291" s="328"/>
      <c r="D291" s="351" t="s">
        <v>0</v>
      </c>
      <c r="E291" s="352"/>
      <c r="F291" s="352"/>
      <c r="G291" s="352"/>
      <c r="H291" s="352"/>
      <c r="I291" s="352"/>
      <c r="J291" s="353" t="s">
        <v>1</v>
      </c>
      <c r="K291" s="352"/>
      <c r="L291" s="352"/>
      <c r="M291" s="352"/>
      <c r="N291" s="353" t="s">
        <v>2</v>
      </c>
      <c r="O291" s="352"/>
      <c r="P291" s="354"/>
    </row>
    <row r="292" spans="1:16" x14ac:dyDescent="0.2">
      <c r="A292" s="329" t="s">
        <v>3</v>
      </c>
      <c r="B292" s="330"/>
      <c r="C292" s="331"/>
      <c r="D292" s="355" t="s">
        <v>4</v>
      </c>
      <c r="E292" s="356" t="s">
        <v>5</v>
      </c>
      <c r="F292" s="356" t="s">
        <v>6</v>
      </c>
      <c r="G292" s="356" t="s">
        <v>7</v>
      </c>
      <c r="H292" s="357" t="s">
        <v>8</v>
      </c>
      <c r="I292" s="357" t="s">
        <v>12</v>
      </c>
      <c r="J292" s="358" t="s">
        <v>9</v>
      </c>
      <c r="K292" s="357" t="s">
        <v>11</v>
      </c>
      <c r="L292" s="357" t="s">
        <v>10</v>
      </c>
      <c r="M292" s="357"/>
      <c r="N292" s="358" t="s">
        <v>9</v>
      </c>
      <c r="O292" s="357" t="s">
        <v>11</v>
      </c>
      <c r="P292" s="359"/>
    </row>
    <row r="293" spans="1:16" x14ac:dyDescent="0.2">
      <c r="A293" s="332" t="s">
        <v>121</v>
      </c>
      <c r="B293" s="330"/>
      <c r="C293" s="331"/>
      <c r="D293" s="360" t="s">
        <v>13</v>
      </c>
      <c r="E293" s="361" t="s">
        <v>14</v>
      </c>
      <c r="F293" s="361" t="s">
        <v>15</v>
      </c>
      <c r="G293" s="361" t="s">
        <v>16</v>
      </c>
      <c r="H293" s="361" t="s">
        <v>17</v>
      </c>
      <c r="I293" s="361" t="s">
        <v>20</v>
      </c>
      <c r="J293" s="362" t="s">
        <v>18</v>
      </c>
      <c r="K293" s="363" t="s">
        <v>19</v>
      </c>
      <c r="L293" s="363" t="s">
        <v>18</v>
      </c>
      <c r="M293" s="363"/>
      <c r="N293" s="362" t="s">
        <v>21</v>
      </c>
      <c r="O293" s="363" t="s">
        <v>22</v>
      </c>
      <c r="P293" s="364"/>
    </row>
    <row r="294" spans="1:16" x14ac:dyDescent="0.2">
      <c r="A294" s="333" t="s">
        <v>137</v>
      </c>
      <c r="B294" s="334"/>
      <c r="C294" s="335"/>
      <c r="D294" s="45">
        <v>0</v>
      </c>
      <c r="E294" s="46">
        <v>0</v>
      </c>
      <c r="F294" s="46">
        <v>1</v>
      </c>
      <c r="G294" s="46">
        <v>1</v>
      </c>
      <c r="H294" s="46">
        <v>0</v>
      </c>
      <c r="I294" s="145">
        <f t="shared" ref="I294:I302" si="96">SUM(D294:H294)</f>
        <v>2</v>
      </c>
      <c r="J294" s="48">
        <v>0</v>
      </c>
      <c r="K294" s="48">
        <v>0</v>
      </c>
      <c r="L294" s="48">
        <v>0</v>
      </c>
      <c r="M294" s="49"/>
      <c r="N294" s="50">
        <f t="shared" ref="N294:N302" si="97">N265+(J294/1000)</f>
        <v>18450</v>
      </c>
      <c r="O294" s="50">
        <f t="shared" ref="O294:O302" si="98">O265+(K294/1000)</f>
        <v>1825</v>
      </c>
      <c r="P294" s="2"/>
    </row>
    <row r="295" spans="1:16" x14ac:dyDescent="0.2">
      <c r="A295" s="333" t="s">
        <v>138</v>
      </c>
      <c r="B295" s="334"/>
      <c r="C295" s="336"/>
      <c r="D295" s="45">
        <v>0</v>
      </c>
      <c r="E295" s="46">
        <v>0</v>
      </c>
      <c r="F295" s="46">
        <v>0</v>
      </c>
      <c r="G295" s="46">
        <v>1</v>
      </c>
      <c r="H295" s="46">
        <v>0</v>
      </c>
      <c r="I295" s="47">
        <f t="shared" si="96"/>
        <v>1</v>
      </c>
      <c r="J295" s="48">
        <v>0</v>
      </c>
      <c r="K295" s="48">
        <v>0</v>
      </c>
      <c r="L295" s="48">
        <v>0</v>
      </c>
      <c r="M295" s="52"/>
      <c r="N295" s="50">
        <f t="shared" si="97"/>
        <v>11598</v>
      </c>
      <c r="O295" s="50">
        <f t="shared" si="98"/>
        <v>982</v>
      </c>
      <c r="P295" s="3"/>
    </row>
    <row r="296" spans="1:16" x14ac:dyDescent="0.2">
      <c r="A296" s="333" t="s">
        <v>139</v>
      </c>
      <c r="B296" s="334"/>
      <c r="C296" s="335"/>
      <c r="D296" s="45">
        <v>3</v>
      </c>
      <c r="E296" s="46">
        <v>0</v>
      </c>
      <c r="F296" s="46">
        <v>2</v>
      </c>
      <c r="G296" s="46">
        <v>4</v>
      </c>
      <c r="H296" s="46">
        <v>9</v>
      </c>
      <c r="I296" s="47">
        <f t="shared" si="96"/>
        <v>18</v>
      </c>
      <c r="J296" s="48">
        <v>28778</v>
      </c>
      <c r="K296" s="48">
        <v>2568</v>
      </c>
      <c r="L296" s="48">
        <v>341114</v>
      </c>
      <c r="M296" s="52"/>
      <c r="N296" s="50">
        <f t="shared" si="97"/>
        <v>45112.471000000005</v>
      </c>
      <c r="O296" s="50">
        <f t="shared" si="98"/>
        <v>3567.2360000000003</v>
      </c>
      <c r="P296" s="3"/>
    </row>
    <row r="297" spans="1:16" x14ac:dyDescent="0.2">
      <c r="A297" s="333" t="s">
        <v>140</v>
      </c>
      <c r="B297" s="334"/>
      <c r="C297" s="335"/>
      <c r="D297" s="45" t="s">
        <v>52</v>
      </c>
      <c r="E297" s="46"/>
      <c r="F297" s="46"/>
      <c r="G297" s="46"/>
      <c r="H297" s="46"/>
      <c r="I297" s="47">
        <f t="shared" si="96"/>
        <v>0</v>
      </c>
      <c r="J297" s="48">
        <v>0</v>
      </c>
      <c r="K297" s="48">
        <v>0</v>
      </c>
      <c r="L297" s="48">
        <v>0</v>
      </c>
      <c r="M297" s="52"/>
      <c r="N297" s="50">
        <f t="shared" si="97"/>
        <v>283.50100000000003</v>
      </c>
      <c r="O297" s="50">
        <f t="shared" si="98"/>
        <v>0</v>
      </c>
      <c r="P297" s="3"/>
    </row>
    <row r="298" spans="1:16" x14ac:dyDescent="0.2">
      <c r="A298" s="333" t="s">
        <v>141</v>
      </c>
      <c r="B298" s="334"/>
      <c r="C298" s="335"/>
      <c r="D298" s="45">
        <v>4</v>
      </c>
      <c r="E298" s="46">
        <v>0</v>
      </c>
      <c r="F298" s="46">
        <v>2</v>
      </c>
      <c r="G298" s="46">
        <v>7</v>
      </c>
      <c r="H298" s="46">
        <v>2</v>
      </c>
      <c r="I298" s="47">
        <f t="shared" si="96"/>
        <v>15</v>
      </c>
      <c r="J298" s="48">
        <v>9158</v>
      </c>
      <c r="K298" s="48">
        <v>853</v>
      </c>
      <c r="L298" s="48">
        <v>146567</v>
      </c>
      <c r="M298" s="52"/>
      <c r="N298" s="50">
        <f t="shared" si="97"/>
        <v>11827.82</v>
      </c>
      <c r="O298" s="50">
        <f t="shared" si="98"/>
        <v>990.52299999999991</v>
      </c>
      <c r="P298" s="3"/>
    </row>
    <row r="299" spans="1:16" x14ac:dyDescent="0.2">
      <c r="A299" s="333" t="s">
        <v>142</v>
      </c>
      <c r="B299" s="334"/>
      <c r="C299" s="335"/>
      <c r="D299" s="45">
        <v>1</v>
      </c>
      <c r="E299" s="46">
        <v>0</v>
      </c>
      <c r="F299" s="46">
        <v>1</v>
      </c>
      <c r="G299" s="46">
        <v>0</v>
      </c>
      <c r="H299" s="46">
        <v>0</v>
      </c>
      <c r="I299" s="47">
        <f t="shared" si="96"/>
        <v>2</v>
      </c>
      <c r="J299" s="48">
        <v>3055</v>
      </c>
      <c r="K299" s="48">
        <v>373</v>
      </c>
      <c r="L299" s="48">
        <v>81000</v>
      </c>
      <c r="M299" s="52"/>
      <c r="N299" s="50">
        <f t="shared" si="97"/>
        <v>5692.3590000000004</v>
      </c>
      <c r="O299" s="50">
        <f t="shared" si="98"/>
        <v>586.82600000000002</v>
      </c>
      <c r="P299" s="3"/>
    </row>
    <row r="300" spans="1:16" x14ac:dyDescent="0.2">
      <c r="A300" s="333" t="s">
        <v>143</v>
      </c>
      <c r="B300" s="334"/>
      <c r="C300" s="335"/>
      <c r="D300" s="45">
        <v>0</v>
      </c>
      <c r="E300" s="46">
        <v>0</v>
      </c>
      <c r="F300" s="46">
        <v>1</v>
      </c>
      <c r="G300" s="46">
        <v>1</v>
      </c>
      <c r="H300" s="46">
        <v>0</v>
      </c>
      <c r="I300" s="47">
        <f t="shared" si="96"/>
        <v>2</v>
      </c>
      <c r="J300" s="48">
        <v>0</v>
      </c>
      <c r="K300" s="48">
        <v>0</v>
      </c>
      <c r="L300" s="48">
        <v>0</v>
      </c>
      <c r="M300" s="52"/>
      <c r="N300" s="50">
        <f t="shared" si="97"/>
        <v>1518</v>
      </c>
      <c r="O300" s="50">
        <f t="shared" si="98"/>
        <v>10</v>
      </c>
      <c r="P300" s="3"/>
    </row>
    <row r="301" spans="1:16" x14ac:dyDescent="0.2">
      <c r="A301" s="333" t="s">
        <v>144</v>
      </c>
      <c r="B301" s="334"/>
      <c r="C301" s="335"/>
      <c r="D301" s="45">
        <v>5</v>
      </c>
      <c r="E301" s="46">
        <v>0</v>
      </c>
      <c r="F301" s="46">
        <v>1</v>
      </c>
      <c r="G301" s="46">
        <v>2</v>
      </c>
      <c r="H301" s="46">
        <v>7</v>
      </c>
      <c r="I301" s="47">
        <f t="shared" si="96"/>
        <v>15</v>
      </c>
      <c r="J301" s="48">
        <v>47110</v>
      </c>
      <c r="K301" s="48">
        <v>6013</v>
      </c>
      <c r="L301" s="48">
        <v>325242</v>
      </c>
      <c r="M301" s="52"/>
      <c r="N301" s="50">
        <f t="shared" si="97"/>
        <v>14226.133</v>
      </c>
      <c r="O301" s="50">
        <f t="shared" si="98"/>
        <v>1711.229</v>
      </c>
      <c r="P301" s="3"/>
    </row>
    <row r="302" spans="1:16" x14ac:dyDescent="0.2">
      <c r="A302" s="333" t="s">
        <v>145</v>
      </c>
      <c r="B302" s="334"/>
      <c r="C302" s="337"/>
      <c r="D302" s="45">
        <v>3</v>
      </c>
      <c r="E302" s="46">
        <v>0</v>
      </c>
      <c r="F302" s="46">
        <v>0</v>
      </c>
      <c r="G302" s="46">
        <v>1</v>
      </c>
      <c r="H302" s="46">
        <v>0</v>
      </c>
      <c r="I302" s="55">
        <f t="shared" si="96"/>
        <v>4</v>
      </c>
      <c r="J302" s="48">
        <v>4889</v>
      </c>
      <c r="K302" s="56">
        <v>0</v>
      </c>
      <c r="L302" s="56">
        <v>9039</v>
      </c>
      <c r="M302" s="57"/>
      <c r="N302" s="220">
        <f t="shared" si="97"/>
        <v>1145.1900000000003</v>
      </c>
      <c r="O302" s="50">
        <f t="shared" si="98"/>
        <v>0</v>
      </c>
      <c r="P302" s="4"/>
    </row>
    <row r="303" spans="1:16" x14ac:dyDescent="0.2">
      <c r="A303" s="338"/>
      <c r="B303" s="334"/>
      <c r="C303" s="339" t="s">
        <v>24</v>
      </c>
      <c r="D303" s="365">
        <f t="shared" ref="D303:L303" si="99">SUM(D294:D302)</f>
        <v>16</v>
      </c>
      <c r="E303" s="366">
        <f t="shared" si="99"/>
        <v>0</v>
      </c>
      <c r="F303" s="366">
        <f t="shared" si="99"/>
        <v>8</v>
      </c>
      <c r="G303" s="366">
        <f t="shared" si="99"/>
        <v>17</v>
      </c>
      <c r="H303" s="366">
        <f t="shared" si="99"/>
        <v>18</v>
      </c>
      <c r="I303" s="367">
        <f t="shared" si="99"/>
        <v>59</v>
      </c>
      <c r="J303" s="368">
        <f t="shared" si="99"/>
        <v>92990</v>
      </c>
      <c r="K303" s="369">
        <f t="shared" si="99"/>
        <v>9807</v>
      </c>
      <c r="L303" s="370">
        <f t="shared" si="99"/>
        <v>902962</v>
      </c>
      <c r="M303" s="371"/>
      <c r="N303" s="371">
        <f>SUM(N294:N302)</f>
        <v>109853.47400000002</v>
      </c>
      <c r="O303" s="380">
        <f>SUM(O294:O302)</f>
        <v>9672.8140000000003</v>
      </c>
      <c r="P303" s="381"/>
    </row>
    <row r="304" spans="1:16" x14ac:dyDescent="0.2">
      <c r="A304" s="338"/>
      <c r="B304" s="334"/>
      <c r="C304" s="340">
        <f>C314</f>
        <v>36769</v>
      </c>
      <c r="D304" s="372">
        <f t="shared" ref="D304:L304" si="100">D274</f>
        <v>16</v>
      </c>
      <c r="E304" s="373">
        <f t="shared" si="100"/>
        <v>0</v>
      </c>
      <c r="F304" s="373">
        <f t="shared" si="100"/>
        <v>8</v>
      </c>
      <c r="G304" s="373">
        <f t="shared" si="100"/>
        <v>17</v>
      </c>
      <c r="H304" s="373">
        <f t="shared" si="100"/>
        <v>18</v>
      </c>
      <c r="I304" s="373">
        <f t="shared" si="100"/>
        <v>59</v>
      </c>
      <c r="J304" s="374">
        <f t="shared" si="100"/>
        <v>96331</v>
      </c>
      <c r="K304" s="370">
        <f t="shared" si="100"/>
        <v>10117</v>
      </c>
      <c r="L304" s="370">
        <f t="shared" si="100"/>
        <v>941603</v>
      </c>
      <c r="M304" s="371"/>
      <c r="N304" s="379"/>
      <c r="O304" s="255"/>
      <c r="P304" s="3"/>
    </row>
    <row r="305" spans="1:16" x14ac:dyDescent="0.2">
      <c r="A305" s="341"/>
      <c r="B305" s="342"/>
      <c r="C305" s="343">
        <f>C315</f>
        <v>36405</v>
      </c>
      <c r="D305" s="375">
        <v>16</v>
      </c>
      <c r="E305" s="376">
        <v>0</v>
      </c>
      <c r="F305" s="376">
        <v>8</v>
      </c>
      <c r="G305" s="376">
        <v>17</v>
      </c>
      <c r="H305" s="376">
        <v>20</v>
      </c>
      <c r="I305" s="373">
        <f>SUM(D305:H305)</f>
        <v>61</v>
      </c>
      <c r="J305" s="377">
        <v>79140</v>
      </c>
      <c r="K305" s="378">
        <v>8544</v>
      </c>
      <c r="L305" s="378">
        <v>718477</v>
      </c>
      <c r="M305" s="379"/>
      <c r="N305" s="83"/>
      <c r="O305" s="50"/>
      <c r="P305" s="3"/>
    </row>
    <row r="306" spans="1:16" x14ac:dyDescent="0.2">
      <c r="A306" s="344" t="s">
        <v>23</v>
      </c>
      <c r="B306" s="345"/>
      <c r="C306" s="346"/>
      <c r="D306" s="75"/>
      <c r="E306" s="76"/>
      <c r="F306" s="76"/>
      <c r="G306" s="76"/>
      <c r="H306" s="76"/>
      <c r="I306" s="145"/>
      <c r="J306" s="146"/>
      <c r="K306" s="77"/>
      <c r="L306" s="256"/>
      <c r="M306" s="50"/>
      <c r="N306" s="50"/>
      <c r="O306" s="50"/>
      <c r="P306" s="3"/>
    </row>
    <row r="307" spans="1:16" x14ac:dyDescent="0.2">
      <c r="A307" s="347" t="s">
        <v>146</v>
      </c>
      <c r="B307" s="348"/>
      <c r="C307" s="349"/>
      <c r="D307" s="45">
        <v>44</v>
      </c>
      <c r="E307" s="46">
        <v>34</v>
      </c>
      <c r="F307" s="46">
        <v>8</v>
      </c>
      <c r="G307" s="46">
        <v>32</v>
      </c>
      <c r="H307" s="46">
        <v>1</v>
      </c>
      <c r="I307" s="47">
        <f>SUM(D307:H307)</f>
        <v>119</v>
      </c>
      <c r="J307" s="230">
        <v>278624</v>
      </c>
      <c r="K307" s="82">
        <v>545214</v>
      </c>
      <c r="L307" s="82">
        <v>4815084</v>
      </c>
      <c r="M307" s="50"/>
      <c r="N307" s="50">
        <f t="shared" ref="N307:O309" si="101">N278+(J307/1000)</f>
        <v>405125.95400000003</v>
      </c>
      <c r="O307" s="50">
        <f t="shared" si="101"/>
        <v>534075.15500000014</v>
      </c>
      <c r="P307" s="3"/>
    </row>
    <row r="308" spans="1:16" x14ac:dyDescent="0.2">
      <c r="A308" s="347" t="s">
        <v>147</v>
      </c>
      <c r="B308" s="348"/>
      <c r="C308" s="349"/>
      <c r="D308" s="45">
        <v>11</v>
      </c>
      <c r="E308" s="46">
        <v>10</v>
      </c>
      <c r="F308" s="46">
        <v>2</v>
      </c>
      <c r="G308" s="46">
        <v>0</v>
      </c>
      <c r="H308" s="46">
        <v>1</v>
      </c>
      <c r="I308" s="47">
        <f>SUM(D308:H308)</f>
        <v>24</v>
      </c>
      <c r="J308" s="230">
        <v>12759</v>
      </c>
      <c r="K308" s="82">
        <v>41898</v>
      </c>
      <c r="L308" s="82">
        <v>770165</v>
      </c>
      <c r="M308" s="50"/>
      <c r="N308" s="50">
        <f t="shared" si="101"/>
        <v>57945.125999999997</v>
      </c>
      <c r="O308" s="50">
        <f t="shared" si="101"/>
        <v>60273.197000000007</v>
      </c>
      <c r="P308" s="3"/>
    </row>
    <row r="309" spans="1:16" x14ac:dyDescent="0.2">
      <c r="A309" s="347" t="s">
        <v>148</v>
      </c>
      <c r="B309" s="348"/>
      <c r="C309" s="350"/>
      <c r="D309" s="45">
        <v>2</v>
      </c>
      <c r="E309" s="46">
        <v>0</v>
      </c>
      <c r="F309" s="46">
        <v>1</v>
      </c>
      <c r="G309" s="46">
        <v>0</v>
      </c>
      <c r="H309" s="46">
        <v>0</v>
      </c>
      <c r="I309" s="55">
        <f>SUM(D309:H309)</f>
        <v>3</v>
      </c>
      <c r="J309" s="231">
        <v>1753</v>
      </c>
      <c r="K309" s="219">
        <v>600</v>
      </c>
      <c r="L309" s="219">
        <v>4250</v>
      </c>
      <c r="M309" s="147"/>
      <c r="N309" s="147">
        <f t="shared" si="101"/>
        <v>421.40599999999995</v>
      </c>
      <c r="O309" s="50">
        <f t="shared" si="101"/>
        <v>160.238</v>
      </c>
      <c r="P309" s="4"/>
    </row>
    <row r="310" spans="1:16" x14ac:dyDescent="0.2">
      <c r="A310" s="338"/>
      <c r="B310" s="334"/>
      <c r="C310" s="339" t="s">
        <v>25</v>
      </c>
      <c r="D310" s="365">
        <f t="shared" ref="D310:L310" si="102">SUM(D307:D309)</f>
        <v>57</v>
      </c>
      <c r="E310" s="366">
        <f t="shared" si="102"/>
        <v>44</v>
      </c>
      <c r="F310" s="366">
        <f t="shared" si="102"/>
        <v>11</v>
      </c>
      <c r="G310" s="366">
        <f t="shared" si="102"/>
        <v>32</v>
      </c>
      <c r="H310" s="366">
        <f t="shared" si="102"/>
        <v>2</v>
      </c>
      <c r="I310" s="367">
        <f t="shared" si="102"/>
        <v>146</v>
      </c>
      <c r="J310" s="368">
        <f t="shared" si="102"/>
        <v>293136</v>
      </c>
      <c r="K310" s="369">
        <f t="shared" si="102"/>
        <v>587712</v>
      </c>
      <c r="L310" s="370">
        <f t="shared" si="102"/>
        <v>5589499</v>
      </c>
      <c r="M310" s="371"/>
      <c r="N310" s="371">
        <f>SUM(N307:N309)</f>
        <v>463492.48600000003</v>
      </c>
      <c r="O310" s="380">
        <f>SUM(O307:O309)</f>
        <v>594508.5900000002</v>
      </c>
      <c r="P310" s="381"/>
    </row>
    <row r="311" spans="1:16" x14ac:dyDescent="0.2">
      <c r="A311" s="338"/>
      <c r="B311" s="334"/>
      <c r="C311" s="340">
        <f>C314</f>
        <v>36769</v>
      </c>
      <c r="D311" s="372">
        <f t="shared" ref="D311:L311" si="103">D281</f>
        <v>57</v>
      </c>
      <c r="E311" s="373">
        <f t="shared" si="103"/>
        <v>44</v>
      </c>
      <c r="F311" s="373">
        <f t="shared" si="103"/>
        <v>11</v>
      </c>
      <c r="G311" s="373">
        <f t="shared" si="103"/>
        <v>32</v>
      </c>
      <c r="H311" s="373">
        <f t="shared" si="103"/>
        <v>2</v>
      </c>
      <c r="I311" s="373">
        <f t="shared" si="103"/>
        <v>146</v>
      </c>
      <c r="J311" s="374">
        <f t="shared" si="103"/>
        <v>299641</v>
      </c>
      <c r="K311" s="370">
        <f t="shared" si="103"/>
        <v>592797</v>
      </c>
      <c r="L311" s="370">
        <f t="shared" si="103"/>
        <v>6135723</v>
      </c>
      <c r="M311" s="371"/>
      <c r="N311" s="379"/>
      <c r="O311" s="255"/>
      <c r="P311" s="3"/>
    </row>
    <row r="312" spans="1:16" x14ac:dyDescent="0.2">
      <c r="A312" s="341"/>
      <c r="B312" s="342"/>
      <c r="C312" s="343">
        <f>C315</f>
        <v>36405</v>
      </c>
      <c r="D312" s="375">
        <v>60</v>
      </c>
      <c r="E312" s="376">
        <v>44</v>
      </c>
      <c r="F312" s="376">
        <v>11</v>
      </c>
      <c r="G312" s="376">
        <v>29</v>
      </c>
      <c r="H312" s="376">
        <v>1</v>
      </c>
      <c r="I312" s="373">
        <f>SUM(D312:H312)</f>
        <v>145</v>
      </c>
      <c r="J312" s="377">
        <v>315787</v>
      </c>
      <c r="K312" s="378">
        <v>589223</v>
      </c>
      <c r="L312" s="378">
        <v>5844630</v>
      </c>
      <c r="M312" s="379"/>
      <c r="N312" s="83"/>
      <c r="O312" s="50"/>
      <c r="P312" s="3"/>
    </row>
    <row r="313" spans="1:16" x14ac:dyDescent="0.2">
      <c r="A313" s="382" t="s">
        <v>26</v>
      </c>
      <c r="B313" s="383"/>
      <c r="C313" s="339">
        <f>A291</f>
        <v>36770</v>
      </c>
      <c r="D313" s="228">
        <f t="shared" ref="D313:L313" si="104">D303+D310</f>
        <v>73</v>
      </c>
      <c r="E313" s="259">
        <f t="shared" si="104"/>
        <v>44</v>
      </c>
      <c r="F313" s="259">
        <f t="shared" si="104"/>
        <v>19</v>
      </c>
      <c r="G313" s="259">
        <f t="shared" si="104"/>
        <v>49</v>
      </c>
      <c r="H313" s="259">
        <f t="shared" si="104"/>
        <v>20</v>
      </c>
      <c r="I313" s="145">
        <f t="shared" si="104"/>
        <v>205</v>
      </c>
      <c r="J313" s="260">
        <f t="shared" si="104"/>
        <v>386126</v>
      </c>
      <c r="K313" s="256">
        <f t="shared" si="104"/>
        <v>597519</v>
      </c>
      <c r="L313" s="256">
        <f t="shared" si="104"/>
        <v>6492461</v>
      </c>
      <c r="M313" s="50"/>
      <c r="N313" s="50">
        <f>N303+N310</f>
        <v>573345.96000000008</v>
      </c>
      <c r="O313" s="147">
        <f>O303+O310</f>
        <v>604181.40400000021</v>
      </c>
      <c r="P313" s="4"/>
    </row>
    <row r="314" spans="1:16" x14ac:dyDescent="0.2">
      <c r="A314" s="384" t="s">
        <v>27</v>
      </c>
      <c r="B314" s="330"/>
      <c r="C314" s="340">
        <f>C313-1</f>
        <v>36769</v>
      </c>
      <c r="D314" s="75">
        <f t="shared" ref="D314:L314" si="105">D304+D311</f>
        <v>73</v>
      </c>
      <c r="E314" s="76">
        <f t="shared" si="105"/>
        <v>44</v>
      </c>
      <c r="F314" s="76">
        <f t="shared" si="105"/>
        <v>19</v>
      </c>
      <c r="G314" s="76">
        <f t="shared" si="105"/>
        <v>49</v>
      </c>
      <c r="H314" s="76">
        <f t="shared" si="105"/>
        <v>20</v>
      </c>
      <c r="I314" s="47">
        <f t="shared" si="105"/>
        <v>205</v>
      </c>
      <c r="J314" s="146">
        <f t="shared" si="105"/>
        <v>395972</v>
      </c>
      <c r="K314" s="77">
        <f t="shared" si="105"/>
        <v>602914</v>
      </c>
      <c r="L314" s="77">
        <f t="shared" si="105"/>
        <v>7077326</v>
      </c>
      <c r="M314" s="50"/>
      <c r="N314" s="57"/>
      <c r="O314" s="371"/>
      <c r="P314" s="391"/>
    </row>
    <row r="315" spans="1:16" x14ac:dyDescent="0.2">
      <c r="A315" s="385" t="s">
        <v>28</v>
      </c>
      <c r="B315" s="386"/>
      <c r="C315" s="343">
        <f>C313-365</f>
        <v>36405</v>
      </c>
      <c r="D315" s="263">
        <f t="shared" ref="D315:L315" si="106">D305+D312</f>
        <v>76</v>
      </c>
      <c r="E315" s="242">
        <f t="shared" si="106"/>
        <v>44</v>
      </c>
      <c r="F315" s="242">
        <f t="shared" si="106"/>
        <v>19</v>
      </c>
      <c r="G315" s="242">
        <f t="shared" si="106"/>
        <v>46</v>
      </c>
      <c r="H315" s="242">
        <f t="shared" si="106"/>
        <v>21</v>
      </c>
      <c r="I315" s="55">
        <f t="shared" si="106"/>
        <v>206</v>
      </c>
      <c r="J315" s="222">
        <f t="shared" si="106"/>
        <v>394927</v>
      </c>
      <c r="K315" s="223">
        <f t="shared" si="106"/>
        <v>597767</v>
      </c>
      <c r="L315" s="223">
        <f t="shared" si="106"/>
        <v>6563107</v>
      </c>
      <c r="M315" s="57"/>
      <c r="N315" s="371"/>
      <c r="O315" s="371"/>
      <c r="P315" s="391"/>
    </row>
    <row r="316" spans="1:16" x14ac:dyDescent="0.2">
      <c r="A316" s="387" t="s">
        <v>149</v>
      </c>
      <c r="B316" s="388"/>
      <c r="C316" s="388"/>
      <c r="D316" s="389"/>
      <c r="E316" s="389"/>
      <c r="F316" s="389"/>
      <c r="G316" s="390"/>
      <c r="H316" s="389"/>
      <c r="I316" s="389"/>
      <c r="J316" s="390"/>
      <c r="K316" s="390"/>
      <c r="L316" s="390"/>
      <c r="M316" s="390"/>
      <c r="N316" s="371">
        <v>5779</v>
      </c>
      <c r="O316" s="371">
        <v>4998</v>
      </c>
      <c r="P316" s="391"/>
    </row>
    <row r="317" spans="1:16" ht="13.5" thickBot="1" x14ac:dyDescent="0.25">
      <c r="A317" s="392" t="s">
        <v>34</v>
      </c>
      <c r="B317" s="348"/>
      <c r="C317" s="388"/>
      <c r="D317" s="393"/>
      <c r="E317" s="393"/>
      <c r="F317" s="393"/>
      <c r="G317" s="393"/>
      <c r="H317" s="393"/>
      <c r="I317" s="393"/>
      <c r="J317" s="393"/>
      <c r="K317" s="393"/>
      <c r="L317" s="334"/>
      <c r="M317" s="334"/>
      <c r="N317" s="394"/>
      <c r="O317" s="394"/>
      <c r="P317" s="395"/>
    </row>
    <row r="318" spans="1:16" ht="13.5" thickTop="1" x14ac:dyDescent="0.2">
      <c r="A318" s="396" t="s">
        <v>32</v>
      </c>
      <c r="B318" s="348"/>
      <c r="C318" s="388"/>
      <c r="D318" s="393"/>
      <c r="E318" s="393"/>
      <c r="F318" s="393"/>
      <c r="G318" s="393"/>
      <c r="H318" s="393"/>
      <c r="I318" s="393"/>
      <c r="J318" s="393"/>
      <c r="K318" s="393"/>
      <c r="L318" s="334"/>
      <c r="M318" s="334"/>
      <c r="N318" s="397" t="s">
        <v>29</v>
      </c>
      <c r="O318" s="397" t="s">
        <v>30</v>
      </c>
      <c r="P318" s="359"/>
    </row>
    <row r="319" spans="1:16" ht="15.75" thickBot="1" x14ac:dyDescent="0.25">
      <c r="A319" s="398" t="s">
        <v>33</v>
      </c>
      <c r="B319" s="399"/>
      <c r="C319" s="400"/>
      <c r="D319" s="401"/>
      <c r="E319" s="401"/>
      <c r="F319" s="401"/>
      <c r="G319" s="401"/>
      <c r="H319" s="402"/>
      <c r="I319" s="402"/>
      <c r="J319" s="403"/>
      <c r="K319" s="403"/>
      <c r="L319" s="404" t="s">
        <v>31</v>
      </c>
      <c r="M319" s="404"/>
      <c r="N319" s="405">
        <f>N313+N316</f>
        <v>579124.96000000008</v>
      </c>
      <c r="O319" s="405">
        <f>O313+O316</f>
        <v>609179.40400000021</v>
      </c>
      <c r="P319" s="406"/>
    </row>
    <row r="320" spans="1:16" ht="18.75" x14ac:dyDescent="0.3">
      <c r="A320" s="328">
        <v>36800</v>
      </c>
      <c r="B320" s="328"/>
      <c r="C320" s="328"/>
      <c r="D320" s="351" t="s">
        <v>0</v>
      </c>
      <c r="E320" s="352"/>
      <c r="F320" s="352"/>
      <c r="G320" s="352"/>
      <c r="H320" s="352"/>
      <c r="I320" s="352"/>
      <c r="J320" s="353" t="s">
        <v>1</v>
      </c>
      <c r="K320" s="352"/>
      <c r="L320" s="352"/>
      <c r="M320" s="352"/>
      <c r="N320" s="353" t="s">
        <v>2</v>
      </c>
      <c r="O320" s="352"/>
      <c r="P320" s="354"/>
    </row>
    <row r="321" spans="1:16" x14ac:dyDescent="0.2">
      <c r="A321" s="329" t="s">
        <v>3</v>
      </c>
      <c r="B321" s="330"/>
      <c r="C321" s="331"/>
      <c r="D321" s="355" t="s">
        <v>4</v>
      </c>
      <c r="E321" s="356" t="s">
        <v>5</v>
      </c>
      <c r="F321" s="356" t="s">
        <v>6</v>
      </c>
      <c r="G321" s="356" t="s">
        <v>7</v>
      </c>
      <c r="H321" s="357" t="s">
        <v>8</v>
      </c>
      <c r="I321" s="357" t="s">
        <v>12</v>
      </c>
      <c r="J321" s="358" t="s">
        <v>9</v>
      </c>
      <c r="K321" s="357" t="s">
        <v>11</v>
      </c>
      <c r="L321" s="357" t="s">
        <v>10</v>
      </c>
      <c r="M321" s="357"/>
      <c r="N321" s="358" t="s">
        <v>9</v>
      </c>
      <c r="O321" s="357" t="s">
        <v>11</v>
      </c>
      <c r="P321" s="359"/>
    </row>
    <row r="322" spans="1:16" x14ac:dyDescent="0.2">
      <c r="A322" s="332" t="s">
        <v>121</v>
      </c>
      <c r="B322" s="330"/>
      <c r="C322" s="331"/>
      <c r="D322" s="360" t="s">
        <v>13</v>
      </c>
      <c r="E322" s="361" t="s">
        <v>14</v>
      </c>
      <c r="F322" s="361" t="s">
        <v>15</v>
      </c>
      <c r="G322" s="361" t="s">
        <v>16</v>
      </c>
      <c r="H322" s="361" t="s">
        <v>17</v>
      </c>
      <c r="I322" s="361" t="s">
        <v>20</v>
      </c>
      <c r="J322" s="362" t="s">
        <v>18</v>
      </c>
      <c r="K322" s="363" t="s">
        <v>19</v>
      </c>
      <c r="L322" s="363" t="s">
        <v>18</v>
      </c>
      <c r="M322" s="363"/>
      <c r="N322" s="362" t="s">
        <v>21</v>
      </c>
      <c r="O322" s="363" t="s">
        <v>22</v>
      </c>
      <c r="P322" s="364"/>
    </row>
    <row r="323" spans="1:16" x14ac:dyDescent="0.2">
      <c r="A323" s="333" t="s">
        <v>137</v>
      </c>
      <c r="B323" s="334"/>
      <c r="C323" s="335"/>
      <c r="D323" s="45">
        <v>0</v>
      </c>
      <c r="E323" s="46">
        <v>0</v>
      </c>
      <c r="F323" s="46">
        <v>1</v>
      </c>
      <c r="G323" s="46">
        <v>1</v>
      </c>
      <c r="H323" s="46">
        <v>0</v>
      </c>
      <c r="I323" s="145">
        <f t="shared" ref="I323:I331" si="107">SUM(D323:H323)</f>
        <v>2</v>
      </c>
      <c r="J323" s="48">
        <v>0</v>
      </c>
      <c r="K323" s="48">
        <v>0</v>
      </c>
      <c r="L323" s="48">
        <v>0</v>
      </c>
      <c r="M323" s="49"/>
      <c r="N323" s="50">
        <f t="shared" ref="N323:N331" si="108">N294+(J323/1000)</f>
        <v>18450</v>
      </c>
      <c r="O323" s="50">
        <f t="shared" ref="O323:O331" si="109">O294+(K323/1000)</f>
        <v>1825</v>
      </c>
      <c r="P323" s="2"/>
    </row>
    <row r="324" spans="1:16" x14ac:dyDescent="0.2">
      <c r="A324" s="333" t="s">
        <v>138</v>
      </c>
      <c r="B324" s="334"/>
      <c r="C324" s="336"/>
      <c r="D324" s="45">
        <v>0</v>
      </c>
      <c r="E324" s="46">
        <v>0</v>
      </c>
      <c r="F324" s="46">
        <v>0</v>
      </c>
      <c r="G324" s="46">
        <v>1</v>
      </c>
      <c r="H324" s="46">
        <v>0</v>
      </c>
      <c r="I324" s="47">
        <f t="shared" si="107"/>
        <v>1</v>
      </c>
      <c r="J324" s="48">
        <v>0</v>
      </c>
      <c r="K324" s="48">
        <v>0</v>
      </c>
      <c r="L324" s="48">
        <v>0</v>
      </c>
      <c r="M324" s="52"/>
      <c r="N324" s="50">
        <f t="shared" si="108"/>
        <v>11598</v>
      </c>
      <c r="O324" s="50">
        <f t="shared" si="109"/>
        <v>982</v>
      </c>
      <c r="P324" s="3"/>
    </row>
    <row r="325" spans="1:16" x14ac:dyDescent="0.2">
      <c r="A325" s="333" t="s">
        <v>139</v>
      </c>
      <c r="B325" s="334"/>
      <c r="C325" s="335"/>
      <c r="D325" s="45">
        <v>3</v>
      </c>
      <c r="E325" s="46">
        <v>0</v>
      </c>
      <c r="F325" s="46">
        <v>2</v>
      </c>
      <c r="G325" s="46">
        <v>4</v>
      </c>
      <c r="H325" s="46">
        <v>9</v>
      </c>
      <c r="I325" s="47">
        <f t="shared" si="107"/>
        <v>18</v>
      </c>
      <c r="J325" s="48">
        <v>27230</v>
      </c>
      <c r="K325" s="48">
        <v>2411</v>
      </c>
      <c r="L325" s="48">
        <v>420040</v>
      </c>
      <c r="M325" s="52"/>
      <c r="N325" s="50">
        <f t="shared" si="108"/>
        <v>45139.701000000008</v>
      </c>
      <c r="O325" s="50">
        <f t="shared" si="109"/>
        <v>3569.6470000000004</v>
      </c>
      <c r="P325" s="3"/>
    </row>
    <row r="326" spans="1:16" x14ac:dyDescent="0.2">
      <c r="A326" s="333" t="s">
        <v>140</v>
      </c>
      <c r="B326" s="334"/>
      <c r="C326" s="335"/>
      <c r="D326" s="45" t="s">
        <v>52</v>
      </c>
      <c r="E326" s="46"/>
      <c r="F326" s="46"/>
      <c r="G326" s="46"/>
      <c r="H326" s="46"/>
      <c r="I326" s="47">
        <f t="shared" si="107"/>
        <v>0</v>
      </c>
      <c r="J326" s="48">
        <v>0</v>
      </c>
      <c r="K326" s="48">
        <v>0</v>
      </c>
      <c r="L326" s="48">
        <v>0</v>
      </c>
      <c r="M326" s="52"/>
      <c r="N326" s="50">
        <f t="shared" si="108"/>
        <v>283.50100000000003</v>
      </c>
      <c r="O326" s="50">
        <f t="shared" si="109"/>
        <v>0</v>
      </c>
      <c r="P326" s="3"/>
    </row>
    <row r="327" spans="1:16" x14ac:dyDescent="0.2">
      <c r="A327" s="333" t="s">
        <v>141</v>
      </c>
      <c r="B327" s="334"/>
      <c r="C327" s="335"/>
      <c r="D327" s="45">
        <v>4</v>
      </c>
      <c r="E327" s="46">
        <v>0</v>
      </c>
      <c r="F327" s="46">
        <v>2</v>
      </c>
      <c r="G327" s="46">
        <v>7</v>
      </c>
      <c r="H327" s="46">
        <v>2</v>
      </c>
      <c r="I327" s="47">
        <f t="shared" si="107"/>
        <v>15</v>
      </c>
      <c r="J327" s="48">
        <v>8720</v>
      </c>
      <c r="K327" s="48">
        <v>836</v>
      </c>
      <c r="L327" s="48">
        <v>172273</v>
      </c>
      <c r="M327" s="52"/>
      <c r="N327" s="50">
        <f t="shared" si="108"/>
        <v>11836.539999999999</v>
      </c>
      <c r="O327" s="50">
        <f t="shared" si="109"/>
        <v>991.35899999999992</v>
      </c>
      <c r="P327" s="3"/>
    </row>
    <row r="328" spans="1:16" x14ac:dyDescent="0.2">
      <c r="A328" s="333" t="s">
        <v>142</v>
      </c>
      <c r="B328" s="334"/>
      <c r="C328" s="335"/>
      <c r="D328" s="45">
        <v>1</v>
      </c>
      <c r="E328" s="46">
        <v>0</v>
      </c>
      <c r="F328" s="46">
        <v>1</v>
      </c>
      <c r="G328" s="46">
        <v>0</v>
      </c>
      <c r="H328" s="46">
        <v>0</v>
      </c>
      <c r="I328" s="47">
        <f t="shared" si="107"/>
        <v>2</v>
      </c>
      <c r="J328" s="48">
        <v>3391</v>
      </c>
      <c r="K328" s="48">
        <v>414</v>
      </c>
      <c r="L328" s="48">
        <v>80576</v>
      </c>
      <c r="M328" s="52"/>
      <c r="N328" s="50">
        <f t="shared" si="108"/>
        <v>5695.75</v>
      </c>
      <c r="O328" s="50">
        <f t="shared" si="109"/>
        <v>587.24</v>
      </c>
      <c r="P328" s="3"/>
    </row>
    <row r="329" spans="1:16" x14ac:dyDescent="0.2">
      <c r="A329" s="333" t="s">
        <v>143</v>
      </c>
      <c r="B329" s="334"/>
      <c r="C329" s="335"/>
      <c r="D329" s="45">
        <v>1</v>
      </c>
      <c r="E329" s="46">
        <v>0</v>
      </c>
      <c r="F329" s="46">
        <v>1</v>
      </c>
      <c r="G329" s="46">
        <v>0</v>
      </c>
      <c r="H329" s="46">
        <v>0</v>
      </c>
      <c r="I329" s="47">
        <f t="shared" si="107"/>
        <v>2</v>
      </c>
      <c r="J329" s="48">
        <v>100</v>
      </c>
      <c r="K329" s="48">
        <v>0</v>
      </c>
      <c r="L329" s="48">
        <v>0</v>
      </c>
      <c r="M329" s="52"/>
      <c r="N329" s="50">
        <f t="shared" si="108"/>
        <v>1518.1</v>
      </c>
      <c r="O329" s="50">
        <f t="shared" si="109"/>
        <v>10</v>
      </c>
      <c r="P329" s="3"/>
    </row>
    <row r="330" spans="1:16" x14ac:dyDescent="0.2">
      <c r="A330" s="333" t="s">
        <v>144</v>
      </c>
      <c r="B330" s="334"/>
      <c r="C330" s="335"/>
      <c r="D330" s="45">
        <v>5</v>
      </c>
      <c r="E330" s="46">
        <v>0</v>
      </c>
      <c r="F330" s="46">
        <v>1</v>
      </c>
      <c r="G330" s="46">
        <v>5</v>
      </c>
      <c r="H330" s="46">
        <v>7</v>
      </c>
      <c r="I330" s="47">
        <f t="shared" si="107"/>
        <v>18</v>
      </c>
      <c r="J330" s="48">
        <v>55319</v>
      </c>
      <c r="K330" s="48">
        <v>7062</v>
      </c>
      <c r="L330" s="48">
        <v>371588</v>
      </c>
      <c r="M330" s="52"/>
      <c r="N330" s="50">
        <f t="shared" si="108"/>
        <v>14281.451999999999</v>
      </c>
      <c r="O330" s="50">
        <f t="shared" si="109"/>
        <v>1718.2909999999999</v>
      </c>
      <c r="P330" s="3"/>
    </row>
    <row r="331" spans="1:16" x14ac:dyDescent="0.2">
      <c r="A331" s="333" t="s">
        <v>145</v>
      </c>
      <c r="B331" s="334"/>
      <c r="C331" s="337"/>
      <c r="D331" s="45">
        <v>3</v>
      </c>
      <c r="E331" s="46">
        <v>0</v>
      </c>
      <c r="F331" s="46">
        <v>0</v>
      </c>
      <c r="G331" s="46">
        <v>1</v>
      </c>
      <c r="H331" s="46">
        <v>0</v>
      </c>
      <c r="I331" s="55">
        <f t="shared" si="107"/>
        <v>4</v>
      </c>
      <c r="J331" s="48">
        <v>4134</v>
      </c>
      <c r="K331" s="56">
        <v>0</v>
      </c>
      <c r="L331" s="56">
        <v>8828</v>
      </c>
      <c r="M331" s="57"/>
      <c r="N331" s="220">
        <f t="shared" si="108"/>
        <v>1149.3240000000003</v>
      </c>
      <c r="O331" s="50">
        <f t="shared" si="109"/>
        <v>0</v>
      </c>
      <c r="P331" s="4"/>
    </row>
    <row r="332" spans="1:16" x14ac:dyDescent="0.2">
      <c r="A332" s="338"/>
      <c r="B332" s="334"/>
      <c r="C332" s="339" t="s">
        <v>24</v>
      </c>
      <c r="D332" s="365">
        <f t="shared" ref="D332:L332" si="110">SUM(D323:D331)</f>
        <v>17</v>
      </c>
      <c r="E332" s="366">
        <f t="shared" si="110"/>
        <v>0</v>
      </c>
      <c r="F332" s="366">
        <f t="shared" si="110"/>
        <v>8</v>
      </c>
      <c r="G332" s="366">
        <f t="shared" si="110"/>
        <v>19</v>
      </c>
      <c r="H332" s="366">
        <f t="shared" si="110"/>
        <v>18</v>
      </c>
      <c r="I332" s="367">
        <f t="shared" si="110"/>
        <v>62</v>
      </c>
      <c r="J332" s="368">
        <f t="shared" si="110"/>
        <v>98894</v>
      </c>
      <c r="K332" s="369">
        <f t="shared" si="110"/>
        <v>10723</v>
      </c>
      <c r="L332" s="370">
        <f t="shared" si="110"/>
        <v>1053305</v>
      </c>
      <c r="M332" s="371"/>
      <c r="N332" s="371">
        <f>SUM(N323:N331)</f>
        <v>109952.368</v>
      </c>
      <c r="O332" s="380">
        <f>SUM(O323:O331)</f>
        <v>9683.5370000000003</v>
      </c>
      <c r="P332" s="381"/>
    </row>
    <row r="333" spans="1:16" x14ac:dyDescent="0.2">
      <c r="A333" s="338"/>
      <c r="B333" s="334"/>
      <c r="C333" s="340">
        <f>C343</f>
        <v>36799</v>
      </c>
      <c r="D333" s="372">
        <f t="shared" ref="D333:L333" si="111">D303</f>
        <v>16</v>
      </c>
      <c r="E333" s="373">
        <f t="shared" si="111"/>
        <v>0</v>
      </c>
      <c r="F333" s="373">
        <f t="shared" si="111"/>
        <v>8</v>
      </c>
      <c r="G333" s="373">
        <f t="shared" si="111"/>
        <v>17</v>
      </c>
      <c r="H333" s="373">
        <f t="shared" si="111"/>
        <v>18</v>
      </c>
      <c r="I333" s="373">
        <f t="shared" si="111"/>
        <v>59</v>
      </c>
      <c r="J333" s="374">
        <f t="shared" si="111"/>
        <v>92990</v>
      </c>
      <c r="K333" s="370">
        <f t="shared" si="111"/>
        <v>9807</v>
      </c>
      <c r="L333" s="370">
        <f t="shared" si="111"/>
        <v>902962</v>
      </c>
      <c r="M333" s="371"/>
      <c r="N333" s="379"/>
      <c r="O333" s="255"/>
      <c r="P333" s="3"/>
    </row>
    <row r="334" spans="1:16" x14ac:dyDescent="0.2">
      <c r="A334" s="341"/>
      <c r="B334" s="342"/>
      <c r="C334" s="343">
        <f>C344</f>
        <v>36435</v>
      </c>
      <c r="D334" s="375">
        <v>17</v>
      </c>
      <c r="E334" s="376">
        <v>0</v>
      </c>
      <c r="F334" s="376">
        <v>8</v>
      </c>
      <c r="G334" s="376">
        <v>16</v>
      </c>
      <c r="H334" s="376">
        <v>19</v>
      </c>
      <c r="I334" s="373">
        <f>SUM(D334:H334)</f>
        <v>60</v>
      </c>
      <c r="J334" s="377">
        <v>78398</v>
      </c>
      <c r="K334" s="378">
        <v>8353</v>
      </c>
      <c r="L334" s="378">
        <v>806763</v>
      </c>
      <c r="M334" s="379"/>
      <c r="N334" s="83"/>
      <c r="O334" s="50"/>
      <c r="P334" s="3"/>
    </row>
    <row r="335" spans="1:16" x14ac:dyDescent="0.2">
      <c r="A335" s="344" t="s">
        <v>23</v>
      </c>
      <c r="B335" s="345"/>
      <c r="C335" s="346"/>
      <c r="D335" s="75"/>
      <c r="E335" s="76"/>
      <c r="F335" s="76"/>
      <c r="G335" s="76"/>
      <c r="H335" s="76"/>
      <c r="I335" s="145"/>
      <c r="J335" s="146"/>
      <c r="K335" s="77"/>
      <c r="L335" s="256"/>
      <c r="M335" s="50"/>
      <c r="N335" s="50"/>
      <c r="O335" s="50"/>
      <c r="P335" s="3"/>
    </row>
    <row r="336" spans="1:16" x14ac:dyDescent="0.2">
      <c r="A336" s="347" t="s">
        <v>146</v>
      </c>
      <c r="B336" s="348"/>
      <c r="C336" s="349"/>
      <c r="D336" s="45">
        <v>40</v>
      </c>
      <c r="E336" s="46">
        <v>34</v>
      </c>
      <c r="F336" s="46">
        <v>8</v>
      </c>
      <c r="G336" s="46">
        <v>36</v>
      </c>
      <c r="H336" s="46">
        <v>1</v>
      </c>
      <c r="I336" s="47">
        <f>SUM(D336:H336)</f>
        <v>119</v>
      </c>
      <c r="J336" s="230">
        <v>301332</v>
      </c>
      <c r="K336" s="82">
        <v>524113</v>
      </c>
      <c r="L336" s="82">
        <v>4803977</v>
      </c>
      <c r="M336" s="50"/>
      <c r="N336" s="50">
        <f t="shared" ref="N336:O338" si="112">N307+(J336/1000)</f>
        <v>405427.28600000002</v>
      </c>
      <c r="O336" s="50">
        <f t="shared" si="112"/>
        <v>534599.26800000016</v>
      </c>
      <c r="P336" s="3"/>
    </row>
    <row r="337" spans="1:16" x14ac:dyDescent="0.2">
      <c r="A337" s="347" t="s">
        <v>147</v>
      </c>
      <c r="B337" s="348"/>
      <c r="C337" s="349"/>
      <c r="D337" s="45">
        <v>11</v>
      </c>
      <c r="E337" s="46">
        <v>10</v>
      </c>
      <c r="F337" s="46">
        <v>2</v>
      </c>
      <c r="G337" s="46">
        <v>0</v>
      </c>
      <c r="H337" s="46">
        <v>1</v>
      </c>
      <c r="I337" s="47">
        <f>SUM(D337:H337)</f>
        <v>24</v>
      </c>
      <c r="J337" s="230">
        <v>15733</v>
      </c>
      <c r="K337" s="82">
        <v>43950</v>
      </c>
      <c r="L337" s="82">
        <v>819546</v>
      </c>
      <c r="M337" s="50"/>
      <c r="N337" s="50">
        <f t="shared" si="112"/>
        <v>57960.858999999997</v>
      </c>
      <c r="O337" s="50">
        <f t="shared" si="112"/>
        <v>60317.147000000004</v>
      </c>
      <c r="P337" s="3"/>
    </row>
    <row r="338" spans="1:16" x14ac:dyDescent="0.2">
      <c r="A338" s="347" t="s">
        <v>148</v>
      </c>
      <c r="B338" s="348"/>
      <c r="C338" s="350"/>
      <c r="D338" s="45">
        <v>2</v>
      </c>
      <c r="E338" s="46">
        <v>0</v>
      </c>
      <c r="F338" s="46">
        <v>1</v>
      </c>
      <c r="G338" s="46">
        <v>0</v>
      </c>
      <c r="H338" s="46">
        <v>0</v>
      </c>
      <c r="I338" s="55">
        <f>SUM(D338:H338)</f>
        <v>3</v>
      </c>
      <c r="J338" s="231">
        <v>1581</v>
      </c>
      <c r="K338" s="219">
        <v>290</v>
      </c>
      <c r="L338" s="219">
        <v>4385</v>
      </c>
      <c r="M338" s="147"/>
      <c r="N338" s="147">
        <f t="shared" si="112"/>
        <v>422.98699999999997</v>
      </c>
      <c r="O338" s="50">
        <f t="shared" si="112"/>
        <v>160.52799999999999</v>
      </c>
      <c r="P338" s="4"/>
    </row>
    <row r="339" spans="1:16" x14ac:dyDescent="0.2">
      <c r="A339" s="338"/>
      <c r="B339" s="334"/>
      <c r="C339" s="339" t="s">
        <v>25</v>
      </c>
      <c r="D339" s="365">
        <f t="shared" ref="D339:L339" si="113">SUM(D336:D338)</f>
        <v>53</v>
      </c>
      <c r="E339" s="366">
        <f t="shared" si="113"/>
        <v>44</v>
      </c>
      <c r="F339" s="366">
        <f t="shared" si="113"/>
        <v>11</v>
      </c>
      <c r="G339" s="366">
        <f t="shared" si="113"/>
        <v>36</v>
      </c>
      <c r="H339" s="366">
        <f t="shared" si="113"/>
        <v>2</v>
      </c>
      <c r="I339" s="367">
        <f t="shared" si="113"/>
        <v>146</v>
      </c>
      <c r="J339" s="368">
        <f t="shared" si="113"/>
        <v>318646</v>
      </c>
      <c r="K339" s="369">
        <f t="shared" si="113"/>
        <v>568353</v>
      </c>
      <c r="L339" s="370">
        <f t="shared" si="113"/>
        <v>5627908</v>
      </c>
      <c r="M339" s="371"/>
      <c r="N339" s="371">
        <f>SUM(N336:N338)</f>
        <v>463811.13200000004</v>
      </c>
      <c r="O339" s="380">
        <f>SUM(O336:O338)</f>
        <v>595076.9430000002</v>
      </c>
      <c r="P339" s="381"/>
    </row>
    <row r="340" spans="1:16" x14ac:dyDescent="0.2">
      <c r="A340" s="338"/>
      <c r="B340" s="334"/>
      <c r="C340" s="340">
        <f>C343</f>
        <v>36799</v>
      </c>
      <c r="D340" s="372">
        <f t="shared" ref="D340:L340" si="114">D310</f>
        <v>57</v>
      </c>
      <c r="E340" s="373">
        <f t="shared" si="114"/>
        <v>44</v>
      </c>
      <c r="F340" s="373">
        <f t="shared" si="114"/>
        <v>11</v>
      </c>
      <c r="G340" s="373">
        <f t="shared" si="114"/>
        <v>32</v>
      </c>
      <c r="H340" s="373">
        <f t="shared" si="114"/>
        <v>2</v>
      </c>
      <c r="I340" s="373">
        <f t="shared" si="114"/>
        <v>146</v>
      </c>
      <c r="J340" s="374">
        <f t="shared" si="114"/>
        <v>293136</v>
      </c>
      <c r="K340" s="370">
        <f t="shared" si="114"/>
        <v>587712</v>
      </c>
      <c r="L340" s="370">
        <f t="shared" si="114"/>
        <v>5589499</v>
      </c>
      <c r="M340" s="371"/>
      <c r="N340" s="379"/>
      <c r="O340" s="255"/>
      <c r="P340" s="3"/>
    </row>
    <row r="341" spans="1:16" x14ac:dyDescent="0.2">
      <c r="A341" s="341"/>
      <c r="B341" s="342"/>
      <c r="C341" s="343">
        <f>C344</f>
        <v>36435</v>
      </c>
      <c r="D341" s="375">
        <v>55</v>
      </c>
      <c r="E341" s="376">
        <v>44</v>
      </c>
      <c r="F341" s="376">
        <v>11</v>
      </c>
      <c r="G341" s="376">
        <v>34</v>
      </c>
      <c r="H341" s="376">
        <v>1</v>
      </c>
      <c r="I341" s="373">
        <f>SUM(D341:H341)</f>
        <v>145</v>
      </c>
      <c r="J341" s="377">
        <v>342567</v>
      </c>
      <c r="K341" s="378">
        <v>590913</v>
      </c>
      <c r="L341" s="378">
        <v>6040004</v>
      </c>
      <c r="M341" s="379"/>
      <c r="N341" s="83"/>
      <c r="O341" s="50"/>
      <c r="P341" s="3"/>
    </row>
    <row r="342" spans="1:16" x14ac:dyDescent="0.2">
      <c r="A342" s="382" t="s">
        <v>26</v>
      </c>
      <c r="B342" s="383"/>
      <c r="C342" s="339">
        <f>A320</f>
        <v>36800</v>
      </c>
      <c r="D342" s="228">
        <f t="shared" ref="D342:L342" si="115">D332+D339</f>
        <v>70</v>
      </c>
      <c r="E342" s="259">
        <f t="shared" si="115"/>
        <v>44</v>
      </c>
      <c r="F342" s="259">
        <f t="shared" si="115"/>
        <v>19</v>
      </c>
      <c r="G342" s="259">
        <f t="shared" si="115"/>
        <v>55</v>
      </c>
      <c r="H342" s="259">
        <f t="shared" si="115"/>
        <v>20</v>
      </c>
      <c r="I342" s="145">
        <f t="shared" si="115"/>
        <v>208</v>
      </c>
      <c r="J342" s="260">
        <f t="shared" si="115"/>
        <v>417540</v>
      </c>
      <c r="K342" s="256">
        <f t="shared" si="115"/>
        <v>579076</v>
      </c>
      <c r="L342" s="256">
        <f t="shared" si="115"/>
        <v>6681213</v>
      </c>
      <c r="M342" s="50"/>
      <c r="N342" s="50">
        <f>N332+N339</f>
        <v>573763.5</v>
      </c>
      <c r="O342" s="147">
        <f>O332+O339</f>
        <v>604760.48000000021</v>
      </c>
      <c r="P342" s="4"/>
    </row>
    <row r="343" spans="1:16" x14ac:dyDescent="0.2">
      <c r="A343" s="384" t="s">
        <v>27</v>
      </c>
      <c r="B343" s="330"/>
      <c r="C343" s="340">
        <f>C342-1</f>
        <v>36799</v>
      </c>
      <c r="D343" s="75">
        <f t="shared" ref="D343:L343" si="116">D333+D340</f>
        <v>73</v>
      </c>
      <c r="E343" s="76">
        <f t="shared" si="116"/>
        <v>44</v>
      </c>
      <c r="F343" s="76">
        <f t="shared" si="116"/>
        <v>19</v>
      </c>
      <c r="G343" s="76">
        <f t="shared" si="116"/>
        <v>49</v>
      </c>
      <c r="H343" s="76">
        <f t="shared" si="116"/>
        <v>20</v>
      </c>
      <c r="I343" s="47">
        <f t="shared" si="116"/>
        <v>205</v>
      </c>
      <c r="J343" s="146">
        <f t="shared" si="116"/>
        <v>386126</v>
      </c>
      <c r="K343" s="77">
        <f t="shared" si="116"/>
        <v>597519</v>
      </c>
      <c r="L343" s="77">
        <f t="shared" si="116"/>
        <v>6492461</v>
      </c>
      <c r="M343" s="50"/>
      <c r="N343" s="57"/>
      <c r="O343" s="371"/>
      <c r="P343" s="391"/>
    </row>
    <row r="344" spans="1:16" x14ac:dyDescent="0.2">
      <c r="A344" s="385" t="s">
        <v>28</v>
      </c>
      <c r="B344" s="386"/>
      <c r="C344" s="343">
        <f>C342-365</f>
        <v>36435</v>
      </c>
      <c r="D344" s="263">
        <f t="shared" ref="D344:L344" si="117">D334+D341</f>
        <v>72</v>
      </c>
      <c r="E344" s="242">
        <f t="shared" si="117"/>
        <v>44</v>
      </c>
      <c r="F344" s="242">
        <f t="shared" si="117"/>
        <v>19</v>
      </c>
      <c r="G344" s="242">
        <f t="shared" si="117"/>
        <v>50</v>
      </c>
      <c r="H344" s="242">
        <f t="shared" si="117"/>
        <v>20</v>
      </c>
      <c r="I344" s="55">
        <f t="shared" si="117"/>
        <v>205</v>
      </c>
      <c r="J344" s="222">
        <f t="shared" si="117"/>
        <v>420965</v>
      </c>
      <c r="K344" s="223">
        <f t="shared" si="117"/>
        <v>599266</v>
      </c>
      <c r="L344" s="223">
        <f t="shared" si="117"/>
        <v>6846767</v>
      </c>
      <c r="M344" s="57"/>
      <c r="N344" s="371"/>
      <c r="O344" s="371"/>
      <c r="P344" s="391"/>
    </row>
    <row r="345" spans="1:16" x14ac:dyDescent="0.2">
      <c r="A345" s="387" t="s">
        <v>149</v>
      </c>
      <c r="B345" s="388"/>
      <c r="C345" s="388"/>
      <c r="D345" s="389"/>
      <c r="E345" s="389"/>
      <c r="F345" s="389"/>
      <c r="G345" s="390"/>
      <c r="H345" s="389"/>
      <c r="I345" s="389"/>
      <c r="J345" s="390"/>
      <c r="K345" s="390"/>
      <c r="L345" s="390"/>
      <c r="M345" s="390"/>
      <c r="N345" s="371">
        <v>5779</v>
      </c>
      <c r="O345" s="371">
        <v>4998</v>
      </c>
      <c r="P345" s="391"/>
    </row>
    <row r="346" spans="1:16" ht="13.5" thickBot="1" x14ac:dyDescent="0.25">
      <c r="A346" s="392" t="s">
        <v>34</v>
      </c>
      <c r="B346" s="348"/>
      <c r="C346" s="388"/>
      <c r="D346" s="393"/>
      <c r="E346" s="393"/>
      <c r="F346" s="393"/>
      <c r="G346" s="393"/>
      <c r="H346" s="393"/>
      <c r="I346" s="393"/>
      <c r="J346" s="393"/>
      <c r="K346" s="393"/>
      <c r="L346" s="334"/>
      <c r="M346" s="334"/>
      <c r="N346" s="394"/>
      <c r="O346" s="394"/>
      <c r="P346" s="395"/>
    </row>
    <row r="347" spans="1:16" ht="13.5" thickTop="1" x14ac:dyDescent="0.2">
      <c r="A347" s="396" t="s">
        <v>32</v>
      </c>
      <c r="B347" s="348"/>
      <c r="C347" s="388"/>
      <c r="D347" s="393"/>
      <c r="E347" s="393"/>
      <c r="F347" s="393"/>
      <c r="G347" s="393"/>
      <c r="H347" s="393"/>
      <c r="I347" s="393"/>
      <c r="J347" s="393"/>
      <c r="K347" s="393"/>
      <c r="L347" s="334"/>
      <c r="M347" s="334"/>
      <c r="N347" s="397" t="s">
        <v>29</v>
      </c>
      <c r="O347" s="397" t="s">
        <v>30</v>
      </c>
      <c r="P347" s="359"/>
    </row>
    <row r="348" spans="1:16" ht="15.75" thickBot="1" x14ac:dyDescent="0.25">
      <c r="A348" s="398" t="s">
        <v>33</v>
      </c>
      <c r="B348" s="399"/>
      <c r="C348" s="400"/>
      <c r="D348" s="401"/>
      <c r="E348" s="401"/>
      <c r="F348" s="401"/>
      <c r="G348" s="401"/>
      <c r="H348" s="402"/>
      <c r="I348" s="402"/>
      <c r="J348" s="403"/>
      <c r="K348" s="403"/>
      <c r="L348" s="404" t="s">
        <v>31</v>
      </c>
      <c r="M348" s="404"/>
      <c r="N348" s="405">
        <f>N342+N345</f>
        <v>579542.5</v>
      </c>
      <c r="O348" s="405">
        <f>O342+O345</f>
        <v>609758.48000000021</v>
      </c>
      <c r="P348" s="406"/>
    </row>
    <row r="349" spans="1:16" ht="18.75" x14ac:dyDescent="0.3">
      <c r="A349" s="328">
        <v>36831</v>
      </c>
      <c r="B349" s="328"/>
      <c r="C349" s="328"/>
      <c r="D349" s="351" t="s">
        <v>0</v>
      </c>
      <c r="E349" s="352"/>
      <c r="F349" s="352"/>
      <c r="G349" s="352"/>
      <c r="H349" s="352"/>
      <c r="I349" s="352"/>
      <c r="J349" s="353" t="s">
        <v>1</v>
      </c>
      <c r="K349" s="352"/>
      <c r="L349" s="352"/>
      <c r="M349" s="352"/>
      <c r="N349" s="353" t="s">
        <v>2</v>
      </c>
      <c r="O349" s="352"/>
      <c r="P349" s="354"/>
    </row>
    <row r="350" spans="1:16" x14ac:dyDescent="0.2">
      <c r="A350" s="329" t="s">
        <v>3</v>
      </c>
      <c r="B350" s="330"/>
      <c r="C350" s="331"/>
      <c r="D350" s="355" t="s">
        <v>4</v>
      </c>
      <c r="E350" s="356" t="s">
        <v>5</v>
      </c>
      <c r="F350" s="356" t="s">
        <v>6</v>
      </c>
      <c r="G350" s="356" t="s">
        <v>7</v>
      </c>
      <c r="H350" s="357" t="s">
        <v>8</v>
      </c>
      <c r="I350" s="357" t="s">
        <v>12</v>
      </c>
      <c r="J350" s="358" t="s">
        <v>9</v>
      </c>
      <c r="K350" s="357" t="s">
        <v>11</v>
      </c>
      <c r="L350" s="357" t="s">
        <v>10</v>
      </c>
      <c r="M350" s="357"/>
      <c r="N350" s="358" t="s">
        <v>9</v>
      </c>
      <c r="O350" s="357" t="s">
        <v>11</v>
      </c>
      <c r="P350" s="359"/>
    </row>
    <row r="351" spans="1:16" x14ac:dyDescent="0.2">
      <c r="A351" s="332" t="s">
        <v>121</v>
      </c>
      <c r="B351" s="330"/>
      <c r="C351" s="331"/>
      <c r="D351" s="360" t="s">
        <v>13</v>
      </c>
      <c r="E351" s="361" t="s">
        <v>14</v>
      </c>
      <c r="F351" s="361" t="s">
        <v>15</v>
      </c>
      <c r="G351" s="361" t="s">
        <v>16</v>
      </c>
      <c r="H351" s="361" t="s">
        <v>17</v>
      </c>
      <c r="I351" s="361" t="s">
        <v>20</v>
      </c>
      <c r="J351" s="362" t="s">
        <v>18</v>
      </c>
      <c r="K351" s="363" t="s">
        <v>19</v>
      </c>
      <c r="L351" s="363" t="s">
        <v>18</v>
      </c>
      <c r="M351" s="363"/>
      <c r="N351" s="362" t="s">
        <v>21</v>
      </c>
      <c r="O351" s="363" t="s">
        <v>22</v>
      </c>
      <c r="P351" s="364"/>
    </row>
    <row r="352" spans="1:16" x14ac:dyDescent="0.2">
      <c r="A352" s="333" t="s">
        <v>137</v>
      </c>
      <c r="B352" s="334"/>
      <c r="C352" s="335"/>
      <c r="D352" s="45">
        <v>0</v>
      </c>
      <c r="E352" s="46">
        <v>0</v>
      </c>
      <c r="F352" s="46">
        <v>1</v>
      </c>
      <c r="G352" s="46">
        <v>1</v>
      </c>
      <c r="H352" s="46">
        <v>0</v>
      </c>
      <c r="I352" s="145">
        <f t="shared" ref="I352:I360" si="118">SUM(D352:H352)</f>
        <v>2</v>
      </c>
      <c r="J352" s="48">
        <v>0</v>
      </c>
      <c r="K352" s="48">
        <v>0</v>
      </c>
      <c r="L352" s="48">
        <v>0</v>
      </c>
      <c r="M352" s="49"/>
      <c r="N352" s="50">
        <f t="shared" ref="N352:N360" si="119">N323+(J352/1000)</f>
        <v>18450</v>
      </c>
      <c r="O352" s="50">
        <f t="shared" ref="O352:O360" si="120">O323+(K352/1000)</f>
        <v>1825</v>
      </c>
      <c r="P352" s="2"/>
    </row>
    <row r="353" spans="1:16" x14ac:dyDescent="0.2">
      <c r="A353" s="333" t="s">
        <v>138</v>
      </c>
      <c r="B353" s="334"/>
      <c r="C353" s="336"/>
      <c r="D353" s="45">
        <v>0</v>
      </c>
      <c r="E353" s="46">
        <v>0</v>
      </c>
      <c r="F353" s="46">
        <v>0</v>
      </c>
      <c r="G353" s="46">
        <v>1</v>
      </c>
      <c r="H353" s="46">
        <v>0</v>
      </c>
      <c r="I353" s="47">
        <f t="shared" si="118"/>
        <v>1</v>
      </c>
      <c r="J353" s="48">
        <v>0</v>
      </c>
      <c r="K353" s="48">
        <v>0</v>
      </c>
      <c r="L353" s="48">
        <v>0</v>
      </c>
      <c r="M353" s="52"/>
      <c r="N353" s="50">
        <f t="shared" si="119"/>
        <v>11598</v>
      </c>
      <c r="O353" s="50">
        <f t="shared" si="120"/>
        <v>982</v>
      </c>
      <c r="P353" s="3"/>
    </row>
    <row r="354" spans="1:16" x14ac:dyDescent="0.2">
      <c r="A354" s="333" t="s">
        <v>139</v>
      </c>
      <c r="B354" s="334"/>
      <c r="C354" s="335"/>
      <c r="D354" s="45">
        <v>3</v>
      </c>
      <c r="E354" s="46">
        <v>0</v>
      </c>
      <c r="F354" s="46">
        <v>2</v>
      </c>
      <c r="G354" s="46">
        <v>4</v>
      </c>
      <c r="H354" s="46">
        <v>9</v>
      </c>
      <c r="I354" s="47">
        <f t="shared" si="118"/>
        <v>18</v>
      </c>
      <c r="J354" s="48">
        <v>19084</v>
      </c>
      <c r="K354" s="48">
        <v>1765</v>
      </c>
      <c r="L354" s="48">
        <v>254221</v>
      </c>
      <c r="M354" s="52"/>
      <c r="N354" s="50">
        <f t="shared" si="119"/>
        <v>45158.785000000011</v>
      </c>
      <c r="O354" s="50">
        <f t="shared" si="120"/>
        <v>3571.4120000000003</v>
      </c>
      <c r="P354" s="3"/>
    </row>
    <row r="355" spans="1:16" x14ac:dyDescent="0.2">
      <c r="A355" s="333" t="s">
        <v>140</v>
      </c>
      <c r="B355" s="334"/>
      <c r="C355" s="335"/>
      <c r="D355" s="45" t="s">
        <v>52</v>
      </c>
      <c r="E355" s="46"/>
      <c r="F355" s="46"/>
      <c r="G355" s="46"/>
      <c r="H355" s="46"/>
      <c r="I355" s="47">
        <f t="shared" si="118"/>
        <v>0</v>
      </c>
      <c r="J355" s="48">
        <v>0</v>
      </c>
      <c r="K355" s="48">
        <v>0</v>
      </c>
      <c r="L355" s="48">
        <v>0</v>
      </c>
      <c r="M355" s="52"/>
      <c r="N355" s="50">
        <f t="shared" si="119"/>
        <v>283.50100000000003</v>
      </c>
      <c r="O355" s="50">
        <f t="shared" si="120"/>
        <v>0</v>
      </c>
      <c r="P355" s="3"/>
    </row>
    <row r="356" spans="1:16" x14ac:dyDescent="0.2">
      <c r="A356" s="333" t="s">
        <v>141</v>
      </c>
      <c r="B356" s="334"/>
      <c r="C356" s="335"/>
      <c r="D356" s="45">
        <v>4</v>
      </c>
      <c r="E356" s="46">
        <v>0</v>
      </c>
      <c r="F356" s="46">
        <v>2</v>
      </c>
      <c r="G356" s="46">
        <v>7</v>
      </c>
      <c r="H356" s="46">
        <v>2</v>
      </c>
      <c r="I356" s="47">
        <f t="shared" si="118"/>
        <v>15</v>
      </c>
      <c r="J356" s="48">
        <v>8998</v>
      </c>
      <c r="K356" s="48">
        <v>828</v>
      </c>
      <c r="L356" s="48">
        <v>161192</v>
      </c>
      <c r="M356" s="52"/>
      <c r="N356" s="50">
        <f t="shared" si="119"/>
        <v>11845.537999999999</v>
      </c>
      <c r="O356" s="50">
        <f t="shared" si="120"/>
        <v>992.1869999999999</v>
      </c>
      <c r="P356" s="3"/>
    </row>
    <row r="357" spans="1:16" x14ac:dyDescent="0.2">
      <c r="A357" s="333" t="s">
        <v>142</v>
      </c>
      <c r="B357" s="334"/>
      <c r="C357" s="335"/>
      <c r="D357" s="45">
        <v>1</v>
      </c>
      <c r="E357" s="46">
        <v>0</v>
      </c>
      <c r="F357" s="46">
        <v>1</v>
      </c>
      <c r="G357" s="46">
        <v>0</v>
      </c>
      <c r="H357" s="46">
        <v>0</v>
      </c>
      <c r="I357" s="47">
        <f t="shared" si="118"/>
        <v>2</v>
      </c>
      <c r="J357" s="48">
        <v>3243</v>
      </c>
      <c r="K357" s="48">
        <v>396</v>
      </c>
      <c r="L357" s="48">
        <v>77151</v>
      </c>
      <c r="M357" s="52"/>
      <c r="N357" s="50">
        <f t="shared" si="119"/>
        <v>5698.9930000000004</v>
      </c>
      <c r="O357" s="50">
        <f t="shared" si="120"/>
        <v>587.63599999999997</v>
      </c>
      <c r="P357" s="3"/>
    </row>
    <row r="358" spans="1:16" x14ac:dyDescent="0.2">
      <c r="A358" s="333" t="s">
        <v>143</v>
      </c>
      <c r="B358" s="334"/>
      <c r="C358" s="335"/>
      <c r="D358" s="45">
        <v>0</v>
      </c>
      <c r="E358" s="46">
        <v>0</v>
      </c>
      <c r="F358" s="46">
        <v>1</v>
      </c>
      <c r="G358" s="46">
        <v>1</v>
      </c>
      <c r="H358" s="46">
        <v>0</v>
      </c>
      <c r="I358" s="47">
        <f t="shared" si="118"/>
        <v>2</v>
      </c>
      <c r="J358" s="48">
        <v>0</v>
      </c>
      <c r="K358" s="48">
        <v>0</v>
      </c>
      <c r="L358" s="48">
        <v>0</v>
      </c>
      <c r="M358" s="52"/>
      <c r="N358" s="50">
        <f t="shared" si="119"/>
        <v>1518.1</v>
      </c>
      <c r="O358" s="50">
        <f t="shared" si="120"/>
        <v>10</v>
      </c>
      <c r="P358" s="3"/>
    </row>
    <row r="359" spans="1:16" x14ac:dyDescent="0.2">
      <c r="A359" s="333" t="s">
        <v>144</v>
      </c>
      <c r="B359" s="334"/>
      <c r="C359" s="335"/>
      <c r="D359" s="45">
        <v>5</v>
      </c>
      <c r="E359" s="46">
        <v>0</v>
      </c>
      <c r="F359" s="46">
        <v>1</v>
      </c>
      <c r="G359" s="46">
        <v>5</v>
      </c>
      <c r="H359" s="46">
        <v>7</v>
      </c>
      <c r="I359" s="47">
        <f t="shared" si="118"/>
        <v>18</v>
      </c>
      <c r="J359" s="48">
        <v>52084</v>
      </c>
      <c r="K359" s="48">
        <v>6645</v>
      </c>
      <c r="L359" s="48">
        <v>340197</v>
      </c>
      <c r="M359" s="52"/>
      <c r="N359" s="50">
        <f t="shared" si="119"/>
        <v>14333.536</v>
      </c>
      <c r="O359" s="50">
        <f t="shared" si="120"/>
        <v>1724.9359999999999</v>
      </c>
      <c r="P359" s="3"/>
    </row>
    <row r="360" spans="1:16" x14ac:dyDescent="0.2">
      <c r="A360" s="333" t="s">
        <v>145</v>
      </c>
      <c r="B360" s="334"/>
      <c r="C360" s="337"/>
      <c r="D360" s="45">
        <v>3</v>
      </c>
      <c r="E360" s="46">
        <v>0</v>
      </c>
      <c r="F360" s="46">
        <v>0</v>
      </c>
      <c r="G360" s="46">
        <v>1</v>
      </c>
      <c r="H360" s="46">
        <v>0</v>
      </c>
      <c r="I360" s="55">
        <f t="shared" si="118"/>
        <v>4</v>
      </c>
      <c r="J360" s="48">
        <v>4754</v>
      </c>
      <c r="K360" s="56">
        <v>0</v>
      </c>
      <c r="L360" s="56">
        <v>8929</v>
      </c>
      <c r="M360" s="57"/>
      <c r="N360" s="220">
        <f t="shared" si="119"/>
        <v>1154.0780000000002</v>
      </c>
      <c r="O360" s="50">
        <f t="shared" si="120"/>
        <v>0</v>
      </c>
      <c r="P360" s="4"/>
    </row>
    <row r="361" spans="1:16" x14ac:dyDescent="0.2">
      <c r="A361" s="338"/>
      <c r="B361" s="334"/>
      <c r="C361" s="339" t="s">
        <v>24</v>
      </c>
      <c r="D361" s="365">
        <f t="shared" ref="D361:L361" si="121">SUM(D352:D360)</f>
        <v>16</v>
      </c>
      <c r="E361" s="366">
        <f t="shared" si="121"/>
        <v>0</v>
      </c>
      <c r="F361" s="366">
        <f t="shared" si="121"/>
        <v>8</v>
      </c>
      <c r="G361" s="366">
        <f t="shared" si="121"/>
        <v>20</v>
      </c>
      <c r="H361" s="366">
        <f t="shared" si="121"/>
        <v>18</v>
      </c>
      <c r="I361" s="367">
        <f t="shared" si="121"/>
        <v>62</v>
      </c>
      <c r="J361" s="368">
        <f t="shared" si="121"/>
        <v>88163</v>
      </c>
      <c r="K361" s="369">
        <f t="shared" si="121"/>
        <v>9634</v>
      </c>
      <c r="L361" s="370">
        <f t="shared" si="121"/>
        <v>841690</v>
      </c>
      <c r="M361" s="371"/>
      <c r="N361" s="371">
        <f>SUM(N352:N360)</f>
        <v>110040.531</v>
      </c>
      <c r="O361" s="380">
        <f>SUM(O352:O360)</f>
        <v>9693.1710000000003</v>
      </c>
      <c r="P361" s="381"/>
    </row>
    <row r="362" spans="1:16" x14ac:dyDescent="0.2">
      <c r="A362" s="338"/>
      <c r="B362" s="334"/>
      <c r="C362" s="340">
        <f>C372</f>
        <v>36830</v>
      </c>
      <c r="D362" s="372">
        <f t="shared" ref="D362:L362" si="122">D332</f>
        <v>17</v>
      </c>
      <c r="E362" s="373">
        <f t="shared" si="122"/>
        <v>0</v>
      </c>
      <c r="F362" s="373">
        <f t="shared" si="122"/>
        <v>8</v>
      </c>
      <c r="G362" s="373">
        <f t="shared" si="122"/>
        <v>19</v>
      </c>
      <c r="H362" s="373">
        <f t="shared" si="122"/>
        <v>18</v>
      </c>
      <c r="I362" s="373">
        <f t="shared" si="122"/>
        <v>62</v>
      </c>
      <c r="J362" s="374">
        <f t="shared" si="122"/>
        <v>98894</v>
      </c>
      <c r="K362" s="370">
        <f t="shared" si="122"/>
        <v>10723</v>
      </c>
      <c r="L362" s="370">
        <f t="shared" si="122"/>
        <v>1053305</v>
      </c>
      <c r="M362" s="371"/>
      <c r="N362" s="379"/>
      <c r="O362" s="255"/>
      <c r="P362" s="3"/>
    </row>
    <row r="363" spans="1:16" x14ac:dyDescent="0.2">
      <c r="A363" s="341"/>
      <c r="B363" s="342"/>
      <c r="C363" s="343">
        <f>C373</f>
        <v>36466</v>
      </c>
      <c r="D363" s="375">
        <v>18</v>
      </c>
      <c r="E363" s="376">
        <v>0</v>
      </c>
      <c r="F363" s="376">
        <v>8</v>
      </c>
      <c r="G363" s="376">
        <v>16</v>
      </c>
      <c r="H363" s="376">
        <v>18</v>
      </c>
      <c r="I363" s="373">
        <f>SUM(D363:H363)</f>
        <v>60</v>
      </c>
      <c r="J363" s="377">
        <v>83863</v>
      </c>
      <c r="K363" s="378">
        <v>9098</v>
      </c>
      <c r="L363" s="378">
        <v>800710</v>
      </c>
      <c r="M363" s="379"/>
      <c r="N363" s="83"/>
      <c r="O363" s="50"/>
      <c r="P363" s="3"/>
    </row>
    <row r="364" spans="1:16" x14ac:dyDescent="0.2">
      <c r="A364" s="344" t="s">
        <v>23</v>
      </c>
      <c r="B364" s="345"/>
      <c r="C364" s="346"/>
      <c r="D364" s="75"/>
      <c r="E364" s="76"/>
      <c r="F364" s="76"/>
      <c r="G364" s="76"/>
      <c r="H364" s="76"/>
      <c r="I364" s="145"/>
      <c r="J364" s="146"/>
      <c r="K364" s="77"/>
      <c r="L364" s="256"/>
      <c r="M364" s="50"/>
      <c r="N364" s="50"/>
      <c r="O364" s="50"/>
      <c r="P364" s="3"/>
    </row>
    <row r="365" spans="1:16" x14ac:dyDescent="0.2">
      <c r="A365" s="347" t="s">
        <v>146</v>
      </c>
      <c r="B365" s="348"/>
      <c r="C365" s="349"/>
      <c r="D365" s="45">
        <v>40</v>
      </c>
      <c r="E365" s="46">
        <v>34</v>
      </c>
      <c r="F365" s="46">
        <v>8</v>
      </c>
      <c r="G365" s="46">
        <v>36</v>
      </c>
      <c r="H365" s="46">
        <v>1</v>
      </c>
      <c r="I365" s="47">
        <f>SUM(D365:H365)</f>
        <v>119</v>
      </c>
      <c r="J365" s="230">
        <v>282090</v>
      </c>
      <c r="K365" s="82">
        <v>456802</v>
      </c>
      <c r="L365" s="82">
        <v>4395780</v>
      </c>
      <c r="M365" s="50"/>
      <c r="N365" s="50">
        <f t="shared" ref="N365:O367" si="123">N336+(J365/1000)</f>
        <v>405709.37600000005</v>
      </c>
      <c r="O365" s="50">
        <f t="shared" si="123"/>
        <v>535056.07000000018</v>
      </c>
      <c r="P365" s="3"/>
    </row>
    <row r="366" spans="1:16" x14ac:dyDescent="0.2">
      <c r="A366" s="347" t="s">
        <v>147</v>
      </c>
      <c r="B366" s="348"/>
      <c r="C366" s="349"/>
      <c r="D366" s="45">
        <v>12</v>
      </c>
      <c r="E366" s="46">
        <v>10</v>
      </c>
      <c r="F366" s="46">
        <v>2</v>
      </c>
      <c r="G366" s="46">
        <v>0</v>
      </c>
      <c r="H366" s="46">
        <v>0</v>
      </c>
      <c r="I366" s="47">
        <f>SUM(D366:H366)</f>
        <v>24</v>
      </c>
      <c r="J366" s="230">
        <v>14043</v>
      </c>
      <c r="K366" s="82">
        <v>42033</v>
      </c>
      <c r="L366" s="82">
        <v>773549</v>
      </c>
      <c r="M366" s="50"/>
      <c r="N366" s="50">
        <f t="shared" si="123"/>
        <v>57974.901999999995</v>
      </c>
      <c r="O366" s="50">
        <f t="shared" si="123"/>
        <v>60359.180000000008</v>
      </c>
      <c r="P366" s="3"/>
    </row>
    <row r="367" spans="1:16" x14ac:dyDescent="0.2">
      <c r="A367" s="347" t="s">
        <v>148</v>
      </c>
      <c r="B367" s="348"/>
      <c r="C367" s="350"/>
      <c r="D367" s="45">
        <v>2</v>
      </c>
      <c r="E367" s="46">
        <v>0</v>
      </c>
      <c r="F367" s="46">
        <v>1</v>
      </c>
      <c r="G367" s="46">
        <v>0</v>
      </c>
      <c r="H367" s="46">
        <v>0</v>
      </c>
      <c r="I367" s="55">
        <f>SUM(D367:H367)</f>
        <v>3</v>
      </c>
      <c r="J367" s="231">
        <v>1356</v>
      </c>
      <c r="K367" s="219">
        <v>240</v>
      </c>
      <c r="L367" s="219">
        <v>3764</v>
      </c>
      <c r="M367" s="147"/>
      <c r="N367" s="147">
        <f t="shared" si="123"/>
        <v>424.34299999999996</v>
      </c>
      <c r="O367" s="50">
        <f t="shared" si="123"/>
        <v>160.768</v>
      </c>
      <c r="P367" s="4"/>
    </row>
    <row r="368" spans="1:16" x14ac:dyDescent="0.2">
      <c r="A368" s="338"/>
      <c r="B368" s="334"/>
      <c r="C368" s="339" t="s">
        <v>25</v>
      </c>
      <c r="D368" s="365">
        <f t="shared" ref="D368:L368" si="124">SUM(D365:D367)</f>
        <v>54</v>
      </c>
      <c r="E368" s="366">
        <f t="shared" si="124"/>
        <v>44</v>
      </c>
      <c r="F368" s="366">
        <f t="shared" si="124"/>
        <v>11</v>
      </c>
      <c r="G368" s="366">
        <f t="shared" si="124"/>
        <v>36</v>
      </c>
      <c r="H368" s="366">
        <f t="shared" si="124"/>
        <v>1</v>
      </c>
      <c r="I368" s="367">
        <f t="shared" si="124"/>
        <v>146</v>
      </c>
      <c r="J368" s="368">
        <f t="shared" si="124"/>
        <v>297489</v>
      </c>
      <c r="K368" s="369">
        <f t="shared" si="124"/>
        <v>499075</v>
      </c>
      <c r="L368" s="370">
        <f t="shared" si="124"/>
        <v>5173093</v>
      </c>
      <c r="M368" s="371"/>
      <c r="N368" s="371">
        <f>SUM(N365:N367)</f>
        <v>464108.62100000004</v>
      </c>
      <c r="O368" s="380">
        <f>SUM(O365:O367)</f>
        <v>595576.01800000027</v>
      </c>
      <c r="P368" s="381"/>
    </row>
    <row r="369" spans="1:16" x14ac:dyDescent="0.2">
      <c r="A369" s="338"/>
      <c r="B369" s="334"/>
      <c r="C369" s="340">
        <f>C372</f>
        <v>36830</v>
      </c>
      <c r="D369" s="372">
        <f t="shared" ref="D369:L369" si="125">D339</f>
        <v>53</v>
      </c>
      <c r="E369" s="373">
        <f t="shared" si="125"/>
        <v>44</v>
      </c>
      <c r="F369" s="373">
        <f t="shared" si="125"/>
        <v>11</v>
      </c>
      <c r="G369" s="373">
        <f t="shared" si="125"/>
        <v>36</v>
      </c>
      <c r="H369" s="373">
        <f t="shared" si="125"/>
        <v>2</v>
      </c>
      <c r="I369" s="373">
        <f t="shared" si="125"/>
        <v>146</v>
      </c>
      <c r="J369" s="374">
        <f t="shared" si="125"/>
        <v>318646</v>
      </c>
      <c r="K369" s="370">
        <f t="shared" si="125"/>
        <v>568353</v>
      </c>
      <c r="L369" s="370">
        <f t="shared" si="125"/>
        <v>5627908</v>
      </c>
      <c r="M369" s="371"/>
      <c r="N369" s="379"/>
      <c r="O369" s="255"/>
      <c r="P369" s="3"/>
    </row>
    <row r="370" spans="1:16" x14ac:dyDescent="0.2">
      <c r="A370" s="341"/>
      <c r="B370" s="342"/>
      <c r="C370" s="343">
        <f>C373</f>
        <v>36466</v>
      </c>
      <c r="D370" s="375">
        <v>55</v>
      </c>
      <c r="E370" s="376">
        <v>44</v>
      </c>
      <c r="F370" s="376">
        <v>11</v>
      </c>
      <c r="G370" s="376">
        <v>34</v>
      </c>
      <c r="H370" s="376">
        <v>2</v>
      </c>
      <c r="I370" s="373">
        <f>SUM(D370:H370)</f>
        <v>146</v>
      </c>
      <c r="J370" s="377">
        <v>336601</v>
      </c>
      <c r="K370" s="378">
        <v>633990</v>
      </c>
      <c r="L370" s="378">
        <v>5820151</v>
      </c>
      <c r="M370" s="379"/>
      <c r="N370" s="83"/>
      <c r="O370" s="50"/>
      <c r="P370" s="3"/>
    </row>
    <row r="371" spans="1:16" x14ac:dyDescent="0.2">
      <c r="A371" s="382" t="s">
        <v>26</v>
      </c>
      <c r="B371" s="383"/>
      <c r="C371" s="339">
        <f>A349</f>
        <v>36831</v>
      </c>
      <c r="D371" s="228">
        <f t="shared" ref="D371:L371" si="126">D361+D368</f>
        <v>70</v>
      </c>
      <c r="E371" s="259">
        <f t="shared" si="126"/>
        <v>44</v>
      </c>
      <c r="F371" s="259">
        <f t="shared" si="126"/>
        <v>19</v>
      </c>
      <c r="G371" s="259">
        <f t="shared" si="126"/>
        <v>56</v>
      </c>
      <c r="H371" s="259">
        <f t="shared" si="126"/>
        <v>19</v>
      </c>
      <c r="I371" s="145">
        <f t="shared" si="126"/>
        <v>208</v>
      </c>
      <c r="J371" s="260">
        <f t="shared" si="126"/>
        <v>385652</v>
      </c>
      <c r="K371" s="256">
        <f t="shared" si="126"/>
        <v>508709</v>
      </c>
      <c r="L371" s="256">
        <f t="shared" si="126"/>
        <v>6014783</v>
      </c>
      <c r="M371" s="50"/>
      <c r="N371" s="50">
        <f>N361+N368</f>
        <v>574149.152</v>
      </c>
      <c r="O371" s="147">
        <f>O361+O368</f>
        <v>605269.18900000025</v>
      </c>
      <c r="P371" s="4"/>
    </row>
    <row r="372" spans="1:16" x14ac:dyDescent="0.2">
      <c r="A372" s="384" t="s">
        <v>27</v>
      </c>
      <c r="B372" s="330"/>
      <c r="C372" s="340">
        <f>C371-1</f>
        <v>36830</v>
      </c>
      <c r="D372" s="75">
        <f t="shared" ref="D372:L372" si="127">D362+D369</f>
        <v>70</v>
      </c>
      <c r="E372" s="76">
        <f t="shared" si="127"/>
        <v>44</v>
      </c>
      <c r="F372" s="76">
        <f t="shared" si="127"/>
        <v>19</v>
      </c>
      <c r="G372" s="76">
        <f t="shared" si="127"/>
        <v>55</v>
      </c>
      <c r="H372" s="76">
        <f t="shared" si="127"/>
        <v>20</v>
      </c>
      <c r="I372" s="47">
        <f t="shared" si="127"/>
        <v>208</v>
      </c>
      <c r="J372" s="146">
        <f t="shared" si="127"/>
        <v>417540</v>
      </c>
      <c r="K372" s="77">
        <f t="shared" si="127"/>
        <v>579076</v>
      </c>
      <c r="L372" s="77">
        <f t="shared" si="127"/>
        <v>6681213</v>
      </c>
      <c r="M372" s="50"/>
      <c r="N372" s="57"/>
      <c r="O372" s="371"/>
      <c r="P372" s="391"/>
    </row>
    <row r="373" spans="1:16" x14ac:dyDescent="0.2">
      <c r="A373" s="385" t="s">
        <v>28</v>
      </c>
      <c r="B373" s="386"/>
      <c r="C373" s="343">
        <f>C371-365</f>
        <v>36466</v>
      </c>
      <c r="D373" s="263">
        <f t="shared" ref="D373:L373" si="128">D363+D370</f>
        <v>73</v>
      </c>
      <c r="E373" s="242">
        <f t="shared" si="128"/>
        <v>44</v>
      </c>
      <c r="F373" s="242">
        <f t="shared" si="128"/>
        <v>19</v>
      </c>
      <c r="G373" s="242">
        <f t="shared" si="128"/>
        <v>50</v>
      </c>
      <c r="H373" s="242">
        <f t="shared" si="128"/>
        <v>20</v>
      </c>
      <c r="I373" s="55">
        <f t="shared" si="128"/>
        <v>206</v>
      </c>
      <c r="J373" s="222">
        <f t="shared" si="128"/>
        <v>420464</v>
      </c>
      <c r="K373" s="223">
        <f t="shared" si="128"/>
        <v>643088</v>
      </c>
      <c r="L373" s="223">
        <f t="shared" si="128"/>
        <v>6620861</v>
      </c>
      <c r="M373" s="57"/>
      <c r="N373" s="371"/>
      <c r="O373" s="371"/>
      <c r="P373" s="391"/>
    </row>
    <row r="374" spans="1:16" x14ac:dyDescent="0.2">
      <c r="A374" s="387" t="s">
        <v>149</v>
      </c>
      <c r="B374" s="388"/>
      <c r="C374" s="388"/>
      <c r="D374" s="389"/>
      <c r="E374" s="389"/>
      <c r="F374" s="389"/>
      <c r="G374" s="390"/>
      <c r="H374" s="389"/>
      <c r="I374" s="389"/>
      <c r="J374" s="390"/>
      <c r="K374" s="390"/>
      <c r="L374" s="390"/>
      <c r="M374" s="390"/>
      <c r="N374" s="371">
        <v>5779</v>
      </c>
      <c r="O374" s="371">
        <v>4998</v>
      </c>
      <c r="P374" s="391"/>
    </row>
    <row r="375" spans="1:16" ht="13.5" thickBot="1" x14ac:dyDescent="0.25">
      <c r="A375" s="392" t="s">
        <v>34</v>
      </c>
      <c r="B375" s="348"/>
      <c r="C375" s="388"/>
      <c r="D375" s="393"/>
      <c r="E375" s="393"/>
      <c r="F375" s="393"/>
      <c r="G375" s="393"/>
      <c r="H375" s="393"/>
      <c r="I375" s="393"/>
      <c r="J375" s="393"/>
      <c r="K375" s="393"/>
      <c r="L375" s="334"/>
      <c r="M375" s="334"/>
      <c r="N375" s="394"/>
      <c r="O375" s="394"/>
      <c r="P375" s="395"/>
    </row>
    <row r="376" spans="1:16" ht="13.5" thickTop="1" x14ac:dyDescent="0.2">
      <c r="A376" s="396" t="s">
        <v>32</v>
      </c>
      <c r="B376" s="348"/>
      <c r="C376" s="388"/>
      <c r="D376" s="393"/>
      <c r="E376" s="393"/>
      <c r="F376" s="393"/>
      <c r="G376" s="393"/>
      <c r="H376" s="393"/>
      <c r="I376" s="393"/>
      <c r="J376" s="393"/>
      <c r="K376" s="393"/>
      <c r="L376" s="334"/>
      <c r="M376" s="334"/>
      <c r="N376" s="397" t="s">
        <v>29</v>
      </c>
      <c r="O376" s="397" t="s">
        <v>30</v>
      </c>
      <c r="P376" s="359"/>
    </row>
    <row r="377" spans="1:16" ht="15.75" thickBot="1" x14ac:dyDescent="0.25">
      <c r="A377" s="398" t="s">
        <v>33</v>
      </c>
      <c r="B377" s="399"/>
      <c r="C377" s="400"/>
      <c r="D377" s="401"/>
      <c r="E377" s="401"/>
      <c r="F377" s="401"/>
      <c r="G377" s="401"/>
      <c r="H377" s="402"/>
      <c r="I377" s="402"/>
      <c r="J377" s="403"/>
      <c r="K377" s="403"/>
      <c r="L377" s="404" t="s">
        <v>31</v>
      </c>
      <c r="M377" s="404"/>
      <c r="N377" s="405">
        <f>N371+N374</f>
        <v>579928.152</v>
      </c>
      <c r="O377" s="405">
        <f>O371+O374</f>
        <v>610267.18900000025</v>
      </c>
      <c r="P377" s="406"/>
    </row>
    <row r="378" spans="1:16" ht="18.75" x14ac:dyDescent="0.3">
      <c r="A378" s="328">
        <v>36861</v>
      </c>
      <c r="B378" s="328"/>
      <c r="C378" s="328"/>
      <c r="D378" s="351" t="s">
        <v>0</v>
      </c>
      <c r="E378" s="352"/>
      <c r="F378" s="352"/>
      <c r="G378" s="352"/>
      <c r="H378" s="352"/>
      <c r="I378" s="352"/>
      <c r="J378" s="353" t="s">
        <v>1</v>
      </c>
      <c r="K378" s="352"/>
      <c r="L378" s="352"/>
      <c r="M378" s="352"/>
      <c r="N378" s="353" t="s">
        <v>2</v>
      </c>
      <c r="O378" s="352"/>
      <c r="P378" s="354"/>
    </row>
    <row r="379" spans="1:16" x14ac:dyDescent="0.2">
      <c r="A379" s="329" t="s">
        <v>3</v>
      </c>
      <c r="B379" s="330"/>
      <c r="C379" s="331"/>
      <c r="D379" s="355" t="s">
        <v>4</v>
      </c>
      <c r="E379" s="356" t="s">
        <v>5</v>
      </c>
      <c r="F379" s="356" t="s">
        <v>6</v>
      </c>
      <c r="G379" s="356" t="s">
        <v>7</v>
      </c>
      <c r="H379" s="357" t="s">
        <v>8</v>
      </c>
      <c r="I379" s="357" t="s">
        <v>12</v>
      </c>
      <c r="J379" s="358" t="s">
        <v>9</v>
      </c>
      <c r="K379" s="357" t="s">
        <v>11</v>
      </c>
      <c r="L379" s="357" t="s">
        <v>10</v>
      </c>
      <c r="M379" s="357"/>
      <c r="N379" s="358" t="s">
        <v>9</v>
      </c>
      <c r="O379" s="357" t="s">
        <v>11</v>
      </c>
      <c r="P379" s="359"/>
    </row>
    <row r="380" spans="1:16" x14ac:dyDescent="0.2">
      <c r="A380" s="332" t="s">
        <v>121</v>
      </c>
      <c r="B380" s="330"/>
      <c r="C380" s="331"/>
      <c r="D380" s="360" t="s">
        <v>13</v>
      </c>
      <c r="E380" s="361" t="s">
        <v>14</v>
      </c>
      <c r="F380" s="361" t="s">
        <v>15</v>
      </c>
      <c r="G380" s="361" t="s">
        <v>16</v>
      </c>
      <c r="H380" s="361" t="s">
        <v>17</v>
      </c>
      <c r="I380" s="361" t="s">
        <v>20</v>
      </c>
      <c r="J380" s="362" t="s">
        <v>18</v>
      </c>
      <c r="K380" s="363" t="s">
        <v>19</v>
      </c>
      <c r="L380" s="363" t="s">
        <v>18</v>
      </c>
      <c r="M380" s="363"/>
      <c r="N380" s="362" t="s">
        <v>21</v>
      </c>
      <c r="O380" s="363" t="s">
        <v>22</v>
      </c>
      <c r="P380" s="364"/>
    </row>
    <row r="381" spans="1:16" x14ac:dyDescent="0.2">
      <c r="A381" s="333" t="s">
        <v>137</v>
      </c>
      <c r="B381" s="334"/>
      <c r="C381" s="335"/>
      <c r="D381" s="45">
        <v>0</v>
      </c>
      <c r="E381" s="46">
        <v>0</v>
      </c>
      <c r="F381" s="46">
        <v>1</v>
      </c>
      <c r="G381" s="46">
        <v>1</v>
      </c>
      <c r="H381" s="46">
        <v>0</v>
      </c>
      <c r="I381" s="145">
        <f t="shared" ref="I381:I389" si="129">SUM(D381:H381)</f>
        <v>2</v>
      </c>
      <c r="J381" s="48">
        <v>0</v>
      </c>
      <c r="K381" s="48">
        <v>0</v>
      </c>
      <c r="L381" s="48">
        <v>0</v>
      </c>
      <c r="M381" s="49"/>
      <c r="N381" s="50">
        <f t="shared" ref="N381:N389" si="130">N352+(J381/1000)</f>
        <v>18450</v>
      </c>
      <c r="O381" s="50">
        <f t="shared" ref="O381:O389" si="131">O352+(K381/1000)</f>
        <v>1825</v>
      </c>
      <c r="P381" s="2"/>
    </row>
    <row r="382" spans="1:16" x14ac:dyDescent="0.2">
      <c r="A382" s="333" t="s">
        <v>138</v>
      </c>
      <c r="B382" s="334"/>
      <c r="C382" s="336"/>
      <c r="D382" s="45">
        <v>0</v>
      </c>
      <c r="E382" s="46">
        <v>0</v>
      </c>
      <c r="F382" s="46">
        <v>0</v>
      </c>
      <c r="G382" s="46">
        <v>1</v>
      </c>
      <c r="H382" s="46">
        <v>0</v>
      </c>
      <c r="I382" s="47">
        <f t="shared" si="129"/>
        <v>1</v>
      </c>
      <c r="J382" s="48">
        <v>0</v>
      </c>
      <c r="K382" s="48">
        <v>0</v>
      </c>
      <c r="L382" s="48">
        <v>0</v>
      </c>
      <c r="M382" s="52"/>
      <c r="N382" s="50">
        <f t="shared" si="130"/>
        <v>11598</v>
      </c>
      <c r="O382" s="50">
        <f t="shared" si="131"/>
        <v>982</v>
      </c>
      <c r="P382" s="3"/>
    </row>
    <row r="383" spans="1:16" x14ac:dyDescent="0.2">
      <c r="A383" s="333" t="s">
        <v>139</v>
      </c>
      <c r="B383" s="334"/>
      <c r="C383" s="335"/>
      <c r="D383" s="45">
        <v>3</v>
      </c>
      <c r="E383" s="46">
        <v>0</v>
      </c>
      <c r="F383" s="46">
        <v>2</v>
      </c>
      <c r="G383" s="46">
        <v>4</v>
      </c>
      <c r="H383" s="46">
        <v>9</v>
      </c>
      <c r="I383" s="47">
        <f t="shared" si="129"/>
        <v>18</v>
      </c>
      <c r="J383" s="48">
        <v>19818</v>
      </c>
      <c r="K383" s="48">
        <v>1831</v>
      </c>
      <c r="L383" s="48">
        <v>288772</v>
      </c>
      <c r="M383" s="52"/>
      <c r="N383" s="50">
        <f t="shared" si="130"/>
        <v>45178.60300000001</v>
      </c>
      <c r="O383" s="50">
        <f t="shared" si="131"/>
        <v>3573.2430000000004</v>
      </c>
      <c r="P383" s="3"/>
    </row>
    <row r="384" spans="1:16" x14ac:dyDescent="0.2">
      <c r="A384" s="333" t="s">
        <v>140</v>
      </c>
      <c r="B384" s="334"/>
      <c r="C384" s="335"/>
      <c r="D384" s="45" t="s">
        <v>52</v>
      </c>
      <c r="E384" s="46"/>
      <c r="F384" s="46"/>
      <c r="G384" s="46"/>
      <c r="H384" s="46"/>
      <c r="I384" s="47">
        <f t="shared" si="129"/>
        <v>0</v>
      </c>
      <c r="J384" s="48">
        <v>0</v>
      </c>
      <c r="K384" s="48">
        <v>0</v>
      </c>
      <c r="L384" s="48">
        <v>0</v>
      </c>
      <c r="M384" s="52"/>
      <c r="N384" s="50">
        <f t="shared" si="130"/>
        <v>283.50100000000003</v>
      </c>
      <c r="O384" s="50">
        <f t="shared" si="131"/>
        <v>0</v>
      </c>
      <c r="P384" s="3"/>
    </row>
    <row r="385" spans="1:16" x14ac:dyDescent="0.2">
      <c r="A385" s="333" t="s">
        <v>141</v>
      </c>
      <c r="B385" s="334"/>
      <c r="C385" s="335"/>
      <c r="D385" s="45">
        <v>3</v>
      </c>
      <c r="E385" s="46">
        <v>0</v>
      </c>
      <c r="F385" s="46">
        <v>2</v>
      </c>
      <c r="G385" s="46">
        <v>8</v>
      </c>
      <c r="H385" s="46">
        <v>2</v>
      </c>
      <c r="I385" s="47">
        <f t="shared" si="129"/>
        <v>15</v>
      </c>
      <c r="J385" s="48">
        <v>10642</v>
      </c>
      <c r="K385" s="48">
        <v>1103</v>
      </c>
      <c r="L385" s="48">
        <v>167265</v>
      </c>
      <c r="M385" s="52"/>
      <c r="N385" s="50">
        <f t="shared" si="130"/>
        <v>11856.179999999998</v>
      </c>
      <c r="O385" s="50">
        <f t="shared" si="131"/>
        <v>993.28999999999985</v>
      </c>
      <c r="P385" s="3"/>
    </row>
    <row r="386" spans="1:16" x14ac:dyDescent="0.2">
      <c r="A386" s="333" t="s">
        <v>142</v>
      </c>
      <c r="B386" s="334"/>
      <c r="C386" s="335"/>
      <c r="D386" s="45">
        <v>1</v>
      </c>
      <c r="E386" s="46">
        <v>0</v>
      </c>
      <c r="F386" s="46">
        <v>1</v>
      </c>
      <c r="G386" s="46">
        <v>0</v>
      </c>
      <c r="H386" s="46">
        <v>0</v>
      </c>
      <c r="I386" s="47">
        <f t="shared" si="129"/>
        <v>2</v>
      </c>
      <c r="J386" s="48">
        <v>3359</v>
      </c>
      <c r="K386" s="48">
        <v>410</v>
      </c>
      <c r="L386" s="48">
        <v>80705</v>
      </c>
      <c r="M386" s="52"/>
      <c r="N386" s="50">
        <f t="shared" si="130"/>
        <v>5702.3520000000008</v>
      </c>
      <c r="O386" s="50">
        <f t="shared" si="131"/>
        <v>588.04599999999994</v>
      </c>
      <c r="P386" s="3"/>
    </row>
    <row r="387" spans="1:16" x14ac:dyDescent="0.2">
      <c r="A387" s="333" t="s">
        <v>143</v>
      </c>
      <c r="B387" s="334"/>
      <c r="C387" s="335"/>
      <c r="D387" s="45">
        <v>0</v>
      </c>
      <c r="E387" s="46">
        <v>0</v>
      </c>
      <c r="F387" s="46">
        <v>1</v>
      </c>
      <c r="G387" s="46">
        <v>1</v>
      </c>
      <c r="H387" s="46">
        <v>0</v>
      </c>
      <c r="I387" s="47">
        <f t="shared" si="129"/>
        <v>2</v>
      </c>
      <c r="J387" s="48">
        <v>0</v>
      </c>
      <c r="K387" s="48">
        <v>0</v>
      </c>
      <c r="L387" s="48">
        <v>0</v>
      </c>
      <c r="M387" s="52"/>
      <c r="N387" s="50">
        <f t="shared" si="130"/>
        <v>1518.1</v>
      </c>
      <c r="O387" s="50">
        <f t="shared" si="131"/>
        <v>10</v>
      </c>
      <c r="P387" s="3"/>
    </row>
    <row r="388" spans="1:16" x14ac:dyDescent="0.2">
      <c r="A388" s="333" t="s">
        <v>144</v>
      </c>
      <c r="B388" s="334"/>
      <c r="C388" s="335"/>
      <c r="D388" s="45">
        <v>6</v>
      </c>
      <c r="E388" s="46">
        <v>0</v>
      </c>
      <c r="F388" s="46">
        <v>1</v>
      </c>
      <c r="G388" s="46">
        <v>0</v>
      </c>
      <c r="H388" s="46">
        <v>6</v>
      </c>
      <c r="I388" s="47">
        <f t="shared" si="129"/>
        <v>13</v>
      </c>
      <c r="J388" s="48">
        <v>60317</v>
      </c>
      <c r="K388" s="48">
        <v>7674</v>
      </c>
      <c r="L388" s="48">
        <v>389556</v>
      </c>
      <c r="M388" s="52"/>
      <c r="N388" s="50">
        <f t="shared" si="130"/>
        <v>14393.852999999999</v>
      </c>
      <c r="O388" s="50">
        <f t="shared" si="131"/>
        <v>1732.61</v>
      </c>
      <c r="P388" s="3"/>
    </row>
    <row r="389" spans="1:16" x14ac:dyDescent="0.2">
      <c r="A389" s="333" t="s">
        <v>145</v>
      </c>
      <c r="B389" s="334"/>
      <c r="C389" s="337"/>
      <c r="D389" s="45">
        <v>3</v>
      </c>
      <c r="E389" s="46">
        <v>0</v>
      </c>
      <c r="F389" s="46">
        <v>0</v>
      </c>
      <c r="G389" s="46">
        <v>1</v>
      </c>
      <c r="H389" s="46">
        <v>0</v>
      </c>
      <c r="I389" s="55">
        <f t="shared" si="129"/>
        <v>4</v>
      </c>
      <c r="J389" s="48">
        <v>3796</v>
      </c>
      <c r="K389" s="56">
        <v>0</v>
      </c>
      <c r="L389" s="56">
        <v>7482</v>
      </c>
      <c r="M389" s="57"/>
      <c r="N389" s="220">
        <f t="shared" si="130"/>
        <v>1157.8740000000003</v>
      </c>
      <c r="O389" s="50">
        <f t="shared" si="131"/>
        <v>0</v>
      </c>
      <c r="P389" s="4"/>
    </row>
    <row r="390" spans="1:16" x14ac:dyDescent="0.2">
      <c r="A390" s="338"/>
      <c r="B390" s="334"/>
      <c r="C390" s="339" t="s">
        <v>24</v>
      </c>
      <c r="D390" s="365">
        <f t="shared" ref="D390:L390" si="132">SUM(D381:D389)</f>
        <v>16</v>
      </c>
      <c r="E390" s="366">
        <f t="shared" si="132"/>
        <v>0</v>
      </c>
      <c r="F390" s="366">
        <f t="shared" si="132"/>
        <v>8</v>
      </c>
      <c r="G390" s="366">
        <f t="shared" si="132"/>
        <v>16</v>
      </c>
      <c r="H390" s="366">
        <f t="shared" si="132"/>
        <v>17</v>
      </c>
      <c r="I390" s="367">
        <f t="shared" si="132"/>
        <v>57</v>
      </c>
      <c r="J390" s="368">
        <f t="shared" si="132"/>
        <v>97932</v>
      </c>
      <c r="K390" s="369">
        <f t="shared" si="132"/>
        <v>11018</v>
      </c>
      <c r="L390" s="370">
        <f t="shared" si="132"/>
        <v>933780</v>
      </c>
      <c r="M390" s="371"/>
      <c r="N390" s="371">
        <f>SUM(N381:N389)</f>
        <v>110138.463</v>
      </c>
      <c r="O390" s="380">
        <f>SUM(O381:O389)</f>
        <v>9704.1890000000003</v>
      </c>
      <c r="P390" s="381"/>
    </row>
    <row r="391" spans="1:16" x14ac:dyDescent="0.2">
      <c r="A391" s="338"/>
      <c r="B391" s="334"/>
      <c r="C391" s="340">
        <f>C401</f>
        <v>36860</v>
      </c>
      <c r="D391" s="372">
        <f t="shared" ref="D391:L391" si="133">D361</f>
        <v>16</v>
      </c>
      <c r="E391" s="373">
        <f t="shared" si="133"/>
        <v>0</v>
      </c>
      <c r="F391" s="373">
        <f t="shared" si="133"/>
        <v>8</v>
      </c>
      <c r="G391" s="373">
        <f t="shared" si="133"/>
        <v>20</v>
      </c>
      <c r="H391" s="373">
        <f t="shared" si="133"/>
        <v>18</v>
      </c>
      <c r="I391" s="373">
        <f t="shared" si="133"/>
        <v>62</v>
      </c>
      <c r="J391" s="374">
        <f t="shared" si="133"/>
        <v>88163</v>
      </c>
      <c r="K391" s="370">
        <f t="shared" si="133"/>
        <v>9634</v>
      </c>
      <c r="L391" s="370">
        <f t="shared" si="133"/>
        <v>841690</v>
      </c>
      <c r="M391" s="371"/>
      <c r="N391" s="379"/>
      <c r="O391" s="255"/>
      <c r="P391" s="3"/>
    </row>
    <row r="392" spans="1:16" x14ac:dyDescent="0.2">
      <c r="A392" s="341"/>
      <c r="B392" s="342"/>
      <c r="C392" s="343">
        <f>C402</f>
        <v>36496</v>
      </c>
      <c r="D392" s="375">
        <v>15</v>
      </c>
      <c r="E392" s="376">
        <v>0</v>
      </c>
      <c r="F392" s="376">
        <v>8</v>
      </c>
      <c r="G392" s="376">
        <v>19</v>
      </c>
      <c r="H392" s="376">
        <v>18</v>
      </c>
      <c r="I392" s="373">
        <f>SUM(D392:H392)</f>
        <v>60</v>
      </c>
      <c r="J392" s="377">
        <v>65344</v>
      </c>
      <c r="K392" s="378">
        <v>6953</v>
      </c>
      <c r="L392" s="378">
        <v>762886</v>
      </c>
      <c r="M392" s="379"/>
      <c r="N392" s="83"/>
      <c r="O392" s="50"/>
      <c r="P392" s="3"/>
    </row>
    <row r="393" spans="1:16" x14ac:dyDescent="0.2">
      <c r="A393" s="344" t="s">
        <v>23</v>
      </c>
      <c r="B393" s="345"/>
      <c r="C393" s="346"/>
      <c r="D393" s="75"/>
      <c r="E393" s="76"/>
      <c r="F393" s="76"/>
      <c r="G393" s="76"/>
      <c r="H393" s="76"/>
      <c r="I393" s="145"/>
      <c r="J393" s="146"/>
      <c r="K393" s="77"/>
      <c r="L393" s="256"/>
      <c r="M393" s="50"/>
      <c r="N393" s="50"/>
      <c r="O393" s="50"/>
      <c r="P393" s="3"/>
    </row>
    <row r="394" spans="1:16" x14ac:dyDescent="0.2">
      <c r="A394" s="347" t="s">
        <v>146</v>
      </c>
      <c r="B394" s="348"/>
      <c r="C394" s="349"/>
      <c r="D394" s="45">
        <v>40</v>
      </c>
      <c r="E394" s="46">
        <v>34</v>
      </c>
      <c r="F394" s="46">
        <v>8</v>
      </c>
      <c r="G394" s="46">
        <v>36</v>
      </c>
      <c r="H394" s="46">
        <v>1</v>
      </c>
      <c r="I394" s="47">
        <f>SUM(D394:H394)</f>
        <v>119</v>
      </c>
      <c r="J394" s="230">
        <v>280283</v>
      </c>
      <c r="K394" s="82">
        <v>524924</v>
      </c>
      <c r="L394" s="82">
        <v>4450856</v>
      </c>
      <c r="M394" s="50"/>
      <c r="N394" s="50">
        <f t="shared" ref="N394:O396" si="134">N365+(J394/1000)</f>
        <v>405989.65900000004</v>
      </c>
      <c r="O394" s="50">
        <f t="shared" si="134"/>
        <v>535580.99400000018</v>
      </c>
      <c r="P394" s="3"/>
    </row>
    <row r="395" spans="1:16" x14ac:dyDescent="0.2">
      <c r="A395" s="347" t="s">
        <v>147</v>
      </c>
      <c r="B395" s="348"/>
      <c r="C395" s="349"/>
      <c r="D395" s="45">
        <v>12</v>
      </c>
      <c r="E395" s="46">
        <v>10</v>
      </c>
      <c r="F395" s="46">
        <v>2</v>
      </c>
      <c r="G395" s="46">
        <v>0</v>
      </c>
      <c r="H395" s="46">
        <v>0</v>
      </c>
      <c r="I395" s="47">
        <f>SUM(D395:H395)</f>
        <v>24</v>
      </c>
      <c r="J395" s="230">
        <v>15193</v>
      </c>
      <c r="K395" s="82">
        <v>44362</v>
      </c>
      <c r="L395" s="82">
        <v>793982</v>
      </c>
      <c r="M395" s="50"/>
      <c r="N395" s="50">
        <f t="shared" si="134"/>
        <v>57990.094999999994</v>
      </c>
      <c r="O395" s="50">
        <f t="shared" si="134"/>
        <v>60403.542000000009</v>
      </c>
      <c r="P395" s="3"/>
    </row>
    <row r="396" spans="1:16" x14ac:dyDescent="0.2">
      <c r="A396" s="347" t="s">
        <v>148</v>
      </c>
      <c r="B396" s="348"/>
      <c r="C396" s="350"/>
      <c r="D396" s="45">
        <v>2</v>
      </c>
      <c r="E396" s="46">
        <v>0</v>
      </c>
      <c r="F396" s="46">
        <v>1</v>
      </c>
      <c r="G396" s="46">
        <v>0</v>
      </c>
      <c r="H396" s="46">
        <v>0</v>
      </c>
      <c r="I396" s="55">
        <f>SUM(D396:H396)</f>
        <v>3</v>
      </c>
      <c r="J396" s="231">
        <v>1059</v>
      </c>
      <c r="K396" s="219">
        <v>106</v>
      </c>
      <c r="L396" s="219">
        <v>2067</v>
      </c>
      <c r="M396" s="147"/>
      <c r="N396" s="147">
        <f t="shared" si="134"/>
        <v>425.40199999999999</v>
      </c>
      <c r="O396" s="50">
        <f t="shared" si="134"/>
        <v>160.874</v>
      </c>
      <c r="P396" s="4"/>
    </row>
    <row r="397" spans="1:16" x14ac:dyDescent="0.2">
      <c r="A397" s="338"/>
      <c r="B397" s="334"/>
      <c r="C397" s="339" t="s">
        <v>25</v>
      </c>
      <c r="D397" s="365">
        <f t="shared" ref="D397:L397" si="135">SUM(D394:D396)</f>
        <v>54</v>
      </c>
      <c r="E397" s="366">
        <f t="shared" si="135"/>
        <v>44</v>
      </c>
      <c r="F397" s="366">
        <f t="shared" si="135"/>
        <v>11</v>
      </c>
      <c r="G397" s="366">
        <f t="shared" si="135"/>
        <v>36</v>
      </c>
      <c r="H397" s="366">
        <f t="shared" si="135"/>
        <v>1</v>
      </c>
      <c r="I397" s="367">
        <f t="shared" si="135"/>
        <v>146</v>
      </c>
      <c r="J397" s="368">
        <f t="shared" si="135"/>
        <v>296535</v>
      </c>
      <c r="K397" s="369">
        <f t="shared" si="135"/>
        <v>569392</v>
      </c>
      <c r="L397" s="370">
        <f t="shared" si="135"/>
        <v>5246905</v>
      </c>
      <c r="M397" s="371"/>
      <c r="N397" s="371">
        <f>SUM(N394:N396)</f>
        <v>464405.15600000002</v>
      </c>
      <c r="O397" s="380">
        <f>SUM(O394:O396)</f>
        <v>596145.41000000015</v>
      </c>
      <c r="P397" s="381"/>
    </row>
    <row r="398" spans="1:16" x14ac:dyDescent="0.2">
      <c r="A398" s="338"/>
      <c r="B398" s="334"/>
      <c r="C398" s="340">
        <f>C401</f>
        <v>36860</v>
      </c>
      <c r="D398" s="372">
        <f t="shared" ref="D398:L398" si="136">D368</f>
        <v>54</v>
      </c>
      <c r="E398" s="373">
        <f t="shared" si="136"/>
        <v>44</v>
      </c>
      <c r="F398" s="373">
        <f t="shared" si="136"/>
        <v>11</v>
      </c>
      <c r="G398" s="373">
        <f t="shared" si="136"/>
        <v>36</v>
      </c>
      <c r="H398" s="373">
        <f t="shared" si="136"/>
        <v>1</v>
      </c>
      <c r="I398" s="373">
        <f t="shared" si="136"/>
        <v>146</v>
      </c>
      <c r="J398" s="374">
        <f t="shared" si="136"/>
        <v>297489</v>
      </c>
      <c r="K398" s="370">
        <f t="shared" si="136"/>
        <v>499075</v>
      </c>
      <c r="L398" s="370">
        <f t="shared" si="136"/>
        <v>5173093</v>
      </c>
      <c r="M398" s="371"/>
      <c r="N398" s="379"/>
      <c r="O398" s="255"/>
      <c r="P398" s="3"/>
    </row>
    <row r="399" spans="1:16" x14ac:dyDescent="0.2">
      <c r="A399" s="341"/>
      <c r="B399" s="342"/>
      <c r="C399" s="343">
        <f>C402</f>
        <v>36496</v>
      </c>
      <c r="D399" s="375">
        <v>55</v>
      </c>
      <c r="E399" s="376">
        <v>44</v>
      </c>
      <c r="F399" s="376">
        <v>11</v>
      </c>
      <c r="G399" s="376">
        <v>34</v>
      </c>
      <c r="H399" s="376">
        <v>2</v>
      </c>
      <c r="I399" s="373">
        <f>SUM(D399:H399)</f>
        <v>146</v>
      </c>
      <c r="J399" s="377">
        <v>331254</v>
      </c>
      <c r="K399" s="378">
        <v>564698</v>
      </c>
      <c r="L399" s="378">
        <v>5960816</v>
      </c>
      <c r="M399" s="379"/>
      <c r="N399" s="83"/>
      <c r="O399" s="50"/>
      <c r="P399" s="3"/>
    </row>
    <row r="400" spans="1:16" x14ac:dyDescent="0.2">
      <c r="A400" s="382" t="s">
        <v>26</v>
      </c>
      <c r="B400" s="383"/>
      <c r="C400" s="339">
        <f>A378</f>
        <v>36861</v>
      </c>
      <c r="D400" s="228">
        <f t="shared" ref="D400:L400" si="137">D390+D397</f>
        <v>70</v>
      </c>
      <c r="E400" s="259">
        <f t="shared" si="137"/>
        <v>44</v>
      </c>
      <c r="F400" s="259">
        <f t="shared" si="137"/>
        <v>19</v>
      </c>
      <c r="G400" s="259">
        <f t="shared" si="137"/>
        <v>52</v>
      </c>
      <c r="H400" s="259">
        <f t="shared" si="137"/>
        <v>18</v>
      </c>
      <c r="I400" s="145">
        <f t="shared" si="137"/>
        <v>203</v>
      </c>
      <c r="J400" s="260">
        <f t="shared" si="137"/>
        <v>394467</v>
      </c>
      <c r="K400" s="256">
        <f t="shared" si="137"/>
        <v>580410</v>
      </c>
      <c r="L400" s="256">
        <f t="shared" si="137"/>
        <v>6180685</v>
      </c>
      <c r="M400" s="50"/>
      <c r="N400" s="50">
        <f>N390+N397</f>
        <v>574543.61900000006</v>
      </c>
      <c r="O400" s="147">
        <f>O390+O397</f>
        <v>605849.59900000016</v>
      </c>
      <c r="P400" s="4"/>
    </row>
    <row r="401" spans="1:16" x14ac:dyDescent="0.2">
      <c r="A401" s="384" t="s">
        <v>27</v>
      </c>
      <c r="B401" s="330"/>
      <c r="C401" s="340">
        <f>C400-1</f>
        <v>36860</v>
      </c>
      <c r="D401" s="75">
        <f t="shared" ref="D401:L401" si="138">D391+D398</f>
        <v>70</v>
      </c>
      <c r="E401" s="76">
        <f t="shared" si="138"/>
        <v>44</v>
      </c>
      <c r="F401" s="76">
        <f t="shared" si="138"/>
        <v>19</v>
      </c>
      <c r="G401" s="76">
        <f t="shared" si="138"/>
        <v>56</v>
      </c>
      <c r="H401" s="76">
        <f t="shared" si="138"/>
        <v>19</v>
      </c>
      <c r="I401" s="47">
        <f t="shared" si="138"/>
        <v>208</v>
      </c>
      <c r="J401" s="146">
        <f t="shared" si="138"/>
        <v>385652</v>
      </c>
      <c r="K401" s="77">
        <f t="shared" si="138"/>
        <v>508709</v>
      </c>
      <c r="L401" s="77">
        <f t="shared" si="138"/>
        <v>6014783</v>
      </c>
      <c r="M401" s="50"/>
      <c r="N401" s="57"/>
      <c r="O401" s="371"/>
      <c r="P401" s="391"/>
    </row>
    <row r="402" spans="1:16" x14ac:dyDescent="0.2">
      <c r="A402" s="385" t="s">
        <v>28</v>
      </c>
      <c r="B402" s="386"/>
      <c r="C402" s="343">
        <f>C400-365</f>
        <v>36496</v>
      </c>
      <c r="D402" s="263">
        <f t="shared" ref="D402:L402" si="139">D392+D399</f>
        <v>70</v>
      </c>
      <c r="E402" s="242">
        <f t="shared" si="139"/>
        <v>44</v>
      </c>
      <c r="F402" s="242">
        <f t="shared" si="139"/>
        <v>19</v>
      </c>
      <c r="G402" s="242">
        <f t="shared" si="139"/>
        <v>53</v>
      </c>
      <c r="H402" s="242">
        <f t="shared" si="139"/>
        <v>20</v>
      </c>
      <c r="I402" s="55">
        <f t="shared" si="139"/>
        <v>206</v>
      </c>
      <c r="J402" s="222">
        <f t="shared" si="139"/>
        <v>396598</v>
      </c>
      <c r="K402" s="223">
        <f t="shared" si="139"/>
        <v>571651</v>
      </c>
      <c r="L402" s="223">
        <f t="shared" si="139"/>
        <v>6723702</v>
      </c>
      <c r="M402" s="57"/>
      <c r="N402" s="371"/>
      <c r="O402" s="371"/>
      <c r="P402" s="391"/>
    </row>
    <row r="403" spans="1:16" x14ac:dyDescent="0.2">
      <c r="A403" s="387" t="s">
        <v>149</v>
      </c>
      <c r="B403" s="388"/>
      <c r="C403" s="388"/>
      <c r="D403" s="389"/>
      <c r="E403" s="389"/>
      <c r="F403" s="389"/>
      <c r="G403" s="390"/>
      <c r="H403" s="389"/>
      <c r="I403" s="389"/>
      <c r="J403" s="390"/>
      <c r="K403" s="390"/>
      <c r="L403" s="390"/>
      <c r="M403" s="390"/>
      <c r="N403" s="371">
        <v>5779</v>
      </c>
      <c r="O403" s="371">
        <v>4998</v>
      </c>
      <c r="P403" s="391"/>
    </row>
    <row r="404" spans="1:16" ht="13.5" thickBot="1" x14ac:dyDescent="0.25">
      <c r="A404" s="392" t="s">
        <v>34</v>
      </c>
      <c r="B404" s="348"/>
      <c r="C404" s="388"/>
      <c r="D404" s="393"/>
      <c r="E404" s="393"/>
      <c r="F404" s="393"/>
      <c r="G404" s="393"/>
      <c r="H404" s="393"/>
      <c r="I404" s="393"/>
      <c r="J404" s="393"/>
      <c r="K404" s="393"/>
      <c r="L404" s="334"/>
      <c r="M404" s="334"/>
      <c r="N404" s="394"/>
      <c r="O404" s="394"/>
      <c r="P404" s="395"/>
    </row>
    <row r="405" spans="1:16" ht="13.5" thickTop="1" x14ac:dyDescent="0.2">
      <c r="A405" s="396" t="s">
        <v>32</v>
      </c>
      <c r="B405" s="348"/>
      <c r="C405" s="388"/>
      <c r="D405" s="393"/>
      <c r="E405" s="393"/>
      <c r="F405" s="393"/>
      <c r="G405" s="393"/>
      <c r="H405" s="393"/>
      <c r="I405" s="393"/>
      <c r="J405" s="393"/>
      <c r="K405" s="393"/>
      <c r="L405" s="334"/>
      <c r="M405" s="334"/>
      <c r="N405" s="397" t="s">
        <v>29</v>
      </c>
      <c r="O405" s="397" t="s">
        <v>30</v>
      </c>
      <c r="P405" s="359"/>
    </row>
    <row r="406" spans="1:16" ht="15.75" thickBot="1" x14ac:dyDescent="0.25">
      <c r="A406" s="398" t="s">
        <v>33</v>
      </c>
      <c r="B406" s="399"/>
      <c r="C406" s="400"/>
      <c r="D406" s="401"/>
      <c r="E406" s="401"/>
      <c r="F406" s="401"/>
      <c r="G406" s="401"/>
      <c r="H406" s="402"/>
      <c r="I406" s="402"/>
      <c r="J406" s="403"/>
      <c r="K406" s="403"/>
      <c r="L406" s="404" t="s">
        <v>31</v>
      </c>
      <c r="M406" s="404"/>
      <c r="N406" s="405">
        <f>N400+N403</f>
        <v>580322.61900000006</v>
      </c>
      <c r="O406" s="405">
        <f>O400+O403</f>
        <v>610847.59900000016</v>
      </c>
      <c r="P406" s="406"/>
    </row>
    <row r="407" spans="1:16" ht="16.5" x14ac:dyDescent="0.25">
      <c r="A407" s="423" t="s">
        <v>54</v>
      </c>
      <c r="B407" s="424"/>
      <c r="C407" s="425"/>
      <c r="D407" s="234" t="s">
        <v>0</v>
      </c>
      <c r="E407" s="270"/>
      <c r="F407" s="270"/>
      <c r="G407" s="270"/>
      <c r="H407" s="270"/>
      <c r="I407" s="270"/>
      <c r="J407" s="235" t="s">
        <v>1</v>
      </c>
      <c r="K407" s="270"/>
      <c r="L407" s="270"/>
      <c r="M407" s="270"/>
      <c r="N407" s="235" t="s">
        <v>2</v>
      </c>
      <c r="O407" s="270"/>
      <c r="P407" s="5"/>
    </row>
    <row r="408" spans="1:16" x14ac:dyDescent="0.2">
      <c r="A408" s="236" t="s">
        <v>3</v>
      </c>
      <c r="B408" s="237"/>
      <c r="C408" s="238"/>
      <c r="D408" s="130" t="s">
        <v>4</v>
      </c>
      <c r="E408" s="131" t="s">
        <v>5</v>
      </c>
      <c r="F408" s="131" t="s">
        <v>6</v>
      </c>
      <c r="G408" s="131" t="s">
        <v>7</v>
      </c>
      <c r="H408" s="133" t="s">
        <v>8</v>
      </c>
      <c r="I408" s="133" t="s">
        <v>12</v>
      </c>
      <c r="J408" s="134" t="s">
        <v>9</v>
      </c>
      <c r="K408" s="133" t="s">
        <v>11</v>
      </c>
      <c r="L408" s="133" t="s">
        <v>10</v>
      </c>
      <c r="M408" s="133"/>
      <c r="N408" s="134" t="s">
        <v>9</v>
      </c>
      <c r="O408" s="133" t="s">
        <v>11</v>
      </c>
      <c r="P408" s="239"/>
    </row>
    <row r="409" spans="1:16" x14ac:dyDescent="0.2">
      <c r="A409" s="240" t="s">
        <v>121</v>
      </c>
      <c r="B409" s="237"/>
      <c r="C409" s="238"/>
      <c r="D409" s="137" t="s">
        <v>13</v>
      </c>
      <c r="E409" s="138" t="s">
        <v>14</v>
      </c>
      <c r="F409" s="138" t="s">
        <v>15</v>
      </c>
      <c r="G409" s="138" t="s">
        <v>16</v>
      </c>
      <c r="H409" s="138" t="s">
        <v>17</v>
      </c>
      <c r="I409" s="138" t="s">
        <v>20</v>
      </c>
      <c r="J409" s="140" t="s">
        <v>18</v>
      </c>
      <c r="K409" s="139" t="s">
        <v>19</v>
      </c>
      <c r="L409" s="139" t="s">
        <v>18</v>
      </c>
      <c r="M409" s="271"/>
      <c r="N409" s="140" t="s">
        <v>21</v>
      </c>
      <c r="O409" s="139" t="s">
        <v>22</v>
      </c>
      <c r="P409" s="241"/>
    </row>
    <row r="410" spans="1:16" x14ac:dyDescent="0.2">
      <c r="A410" s="142" t="s">
        <v>137</v>
      </c>
      <c r="B410" s="248"/>
      <c r="C410" s="272"/>
      <c r="D410" s="227">
        <f>D381</f>
        <v>0</v>
      </c>
      <c r="E410" s="46">
        <f>E381</f>
        <v>0</v>
      </c>
      <c r="F410" s="46">
        <f>F381</f>
        <v>1</v>
      </c>
      <c r="G410" s="46">
        <f>G381</f>
        <v>1</v>
      </c>
      <c r="H410" s="46">
        <f>H381</f>
        <v>0</v>
      </c>
      <c r="I410" s="259">
        <f t="shared" ref="I410:I418" si="140">SUM(D410:H410)</f>
        <v>2</v>
      </c>
      <c r="J410" s="273">
        <f>J62+J91+J120+J149+J178+J207+J236+J265+J294+J323+J352+J381</f>
        <v>0</v>
      </c>
      <c r="K410" s="274">
        <f>K62+K91+K120+K149+K178+K207+K236+K265+K294+K323+K352+K381</f>
        <v>0</v>
      </c>
      <c r="L410" s="274">
        <f>L62+L91+L120+L149+L178+L207+L236+L265+L294+L323+L352+L381</f>
        <v>0</v>
      </c>
      <c r="M410" s="50"/>
      <c r="N410" s="78">
        <f>N381</f>
        <v>18450</v>
      </c>
      <c r="O410" s="50">
        <f>O381</f>
        <v>1825</v>
      </c>
      <c r="P410" s="2"/>
    </row>
    <row r="411" spans="1:16" x14ac:dyDescent="0.2">
      <c r="A411" s="142" t="s">
        <v>138</v>
      </c>
      <c r="B411" s="248"/>
      <c r="C411" s="275"/>
      <c r="D411" s="45">
        <f t="shared" ref="D411:H418" si="141">D382</f>
        <v>0</v>
      </c>
      <c r="E411" s="46">
        <f t="shared" si="141"/>
        <v>0</v>
      </c>
      <c r="F411" s="46">
        <f t="shared" si="141"/>
        <v>0</v>
      </c>
      <c r="G411" s="46">
        <f t="shared" si="141"/>
        <v>1</v>
      </c>
      <c r="H411" s="46">
        <f t="shared" si="141"/>
        <v>0</v>
      </c>
      <c r="I411" s="76">
        <f t="shared" si="140"/>
        <v>1</v>
      </c>
      <c r="J411" s="276">
        <f t="shared" ref="J411:L418" si="142">J63+J92+J121+J150+J179+J208+J237+J266+J295+J324+J353+J382</f>
        <v>0</v>
      </c>
      <c r="K411" s="274">
        <f t="shared" si="142"/>
        <v>0</v>
      </c>
      <c r="L411" s="274">
        <f t="shared" si="142"/>
        <v>0</v>
      </c>
      <c r="M411" s="50"/>
      <c r="N411" s="83">
        <f t="shared" ref="N411:O418" si="143">N382</f>
        <v>11598</v>
      </c>
      <c r="O411" s="50">
        <f t="shared" si="143"/>
        <v>982</v>
      </c>
      <c r="P411" s="3"/>
    </row>
    <row r="412" spans="1:16" x14ac:dyDescent="0.2">
      <c r="A412" s="142" t="s">
        <v>139</v>
      </c>
      <c r="B412" s="248"/>
      <c r="C412" s="272"/>
      <c r="D412" s="45">
        <f t="shared" si="141"/>
        <v>3</v>
      </c>
      <c r="E412" s="46">
        <f t="shared" si="141"/>
        <v>0</v>
      </c>
      <c r="F412" s="46">
        <f t="shared" si="141"/>
        <v>2</v>
      </c>
      <c r="G412" s="46">
        <f t="shared" si="141"/>
        <v>4</v>
      </c>
      <c r="H412" s="46">
        <f t="shared" si="141"/>
        <v>9</v>
      </c>
      <c r="I412" s="76">
        <f t="shared" si="140"/>
        <v>18</v>
      </c>
      <c r="J412" s="276">
        <f t="shared" si="142"/>
        <v>269603</v>
      </c>
      <c r="K412" s="274">
        <f t="shared" si="142"/>
        <v>24243</v>
      </c>
      <c r="L412" s="274">
        <f t="shared" si="142"/>
        <v>3856912</v>
      </c>
      <c r="M412" s="50"/>
      <c r="N412" s="83">
        <f t="shared" si="143"/>
        <v>45178.60300000001</v>
      </c>
      <c r="O412" s="50">
        <f t="shared" si="143"/>
        <v>3573.2430000000004</v>
      </c>
      <c r="P412" s="3"/>
    </row>
    <row r="413" spans="1:16" x14ac:dyDescent="0.2">
      <c r="A413" s="142" t="s">
        <v>140</v>
      </c>
      <c r="B413" s="248"/>
      <c r="C413" s="272"/>
      <c r="D413" s="45" t="str">
        <f t="shared" si="141"/>
        <v>Testing…Data not yet compiled….</v>
      </c>
      <c r="E413" s="46">
        <f t="shared" si="141"/>
        <v>0</v>
      </c>
      <c r="F413" s="46">
        <f t="shared" si="141"/>
        <v>0</v>
      </c>
      <c r="G413" s="46">
        <f t="shared" si="141"/>
        <v>0</v>
      </c>
      <c r="H413" s="46">
        <f t="shared" si="141"/>
        <v>0</v>
      </c>
      <c r="I413" s="76">
        <f t="shared" si="140"/>
        <v>0</v>
      </c>
      <c r="J413" s="276">
        <f t="shared" si="142"/>
        <v>501</v>
      </c>
      <c r="K413" s="274">
        <f t="shared" si="142"/>
        <v>0</v>
      </c>
      <c r="L413" s="274">
        <f t="shared" si="142"/>
        <v>0</v>
      </c>
      <c r="M413" s="50"/>
      <c r="N413" s="83">
        <f t="shared" si="143"/>
        <v>283.50100000000003</v>
      </c>
      <c r="O413" s="50">
        <f t="shared" si="143"/>
        <v>0</v>
      </c>
      <c r="P413" s="3"/>
    </row>
    <row r="414" spans="1:16" x14ac:dyDescent="0.2">
      <c r="A414" s="142" t="s">
        <v>141</v>
      </c>
      <c r="B414" s="248"/>
      <c r="C414" s="272"/>
      <c r="D414" s="45">
        <f t="shared" si="141"/>
        <v>3</v>
      </c>
      <c r="E414" s="46">
        <f t="shared" si="141"/>
        <v>0</v>
      </c>
      <c r="F414" s="46">
        <f t="shared" si="141"/>
        <v>2</v>
      </c>
      <c r="G414" s="46">
        <f t="shared" si="141"/>
        <v>8</v>
      </c>
      <c r="H414" s="46">
        <f t="shared" si="141"/>
        <v>2</v>
      </c>
      <c r="I414" s="76">
        <f t="shared" si="140"/>
        <v>15</v>
      </c>
      <c r="J414" s="276">
        <f t="shared" si="142"/>
        <v>85180</v>
      </c>
      <c r="K414" s="274">
        <f t="shared" si="142"/>
        <v>8290</v>
      </c>
      <c r="L414" s="274">
        <f t="shared" si="142"/>
        <v>1575575</v>
      </c>
      <c r="M414" s="50"/>
      <c r="N414" s="83">
        <f t="shared" si="143"/>
        <v>11856.179999999998</v>
      </c>
      <c r="O414" s="50">
        <f t="shared" si="143"/>
        <v>993.28999999999985</v>
      </c>
      <c r="P414" s="3"/>
    </row>
    <row r="415" spans="1:16" x14ac:dyDescent="0.2">
      <c r="A415" s="142" t="s">
        <v>142</v>
      </c>
      <c r="B415" s="248"/>
      <c r="C415" s="272"/>
      <c r="D415" s="45">
        <f t="shared" si="141"/>
        <v>1</v>
      </c>
      <c r="E415" s="46">
        <f t="shared" si="141"/>
        <v>0</v>
      </c>
      <c r="F415" s="46">
        <f t="shared" si="141"/>
        <v>1</v>
      </c>
      <c r="G415" s="46">
        <f t="shared" si="141"/>
        <v>0</v>
      </c>
      <c r="H415" s="46">
        <f t="shared" si="141"/>
        <v>0</v>
      </c>
      <c r="I415" s="76">
        <f t="shared" si="140"/>
        <v>2</v>
      </c>
      <c r="J415" s="276">
        <f t="shared" si="142"/>
        <v>41352</v>
      </c>
      <c r="K415" s="274">
        <f t="shared" si="142"/>
        <v>5046</v>
      </c>
      <c r="L415" s="274">
        <f t="shared" si="142"/>
        <v>973140</v>
      </c>
      <c r="M415" s="50"/>
      <c r="N415" s="83">
        <f t="shared" si="143"/>
        <v>5702.3520000000008</v>
      </c>
      <c r="O415" s="50">
        <f t="shared" si="143"/>
        <v>588.04599999999994</v>
      </c>
      <c r="P415" s="3"/>
    </row>
    <row r="416" spans="1:16" x14ac:dyDescent="0.2">
      <c r="A416" s="142" t="s">
        <v>143</v>
      </c>
      <c r="B416" s="248"/>
      <c r="C416" s="272"/>
      <c r="D416" s="45">
        <f t="shared" si="141"/>
        <v>0</v>
      </c>
      <c r="E416" s="46">
        <f t="shared" si="141"/>
        <v>0</v>
      </c>
      <c r="F416" s="46">
        <f t="shared" si="141"/>
        <v>1</v>
      </c>
      <c r="G416" s="46">
        <f t="shared" si="141"/>
        <v>1</v>
      </c>
      <c r="H416" s="46">
        <f t="shared" si="141"/>
        <v>0</v>
      </c>
      <c r="I416" s="76">
        <f t="shared" si="140"/>
        <v>2</v>
      </c>
      <c r="J416" s="276">
        <f t="shared" si="142"/>
        <v>100</v>
      </c>
      <c r="K416" s="274">
        <f t="shared" si="142"/>
        <v>0</v>
      </c>
      <c r="L416" s="274">
        <f t="shared" si="142"/>
        <v>0</v>
      </c>
      <c r="M416" s="50"/>
      <c r="N416" s="83">
        <f t="shared" si="143"/>
        <v>1518.1</v>
      </c>
      <c r="O416" s="50">
        <f t="shared" si="143"/>
        <v>10</v>
      </c>
      <c r="P416" s="3"/>
    </row>
    <row r="417" spans="1:16" x14ac:dyDescent="0.2">
      <c r="A417" s="142" t="s">
        <v>144</v>
      </c>
      <c r="B417" s="248"/>
      <c r="C417" s="272"/>
      <c r="D417" s="45">
        <f t="shared" si="141"/>
        <v>6</v>
      </c>
      <c r="E417" s="46">
        <f t="shared" si="141"/>
        <v>0</v>
      </c>
      <c r="F417" s="46">
        <f t="shared" si="141"/>
        <v>1</v>
      </c>
      <c r="G417" s="46">
        <f t="shared" si="141"/>
        <v>0</v>
      </c>
      <c r="H417" s="46">
        <f t="shared" si="141"/>
        <v>6</v>
      </c>
      <c r="I417" s="76">
        <f t="shared" si="140"/>
        <v>13</v>
      </c>
      <c r="J417" s="276">
        <f t="shared" si="142"/>
        <v>597853</v>
      </c>
      <c r="K417" s="274">
        <f t="shared" si="142"/>
        <v>75610</v>
      </c>
      <c r="L417" s="274">
        <f t="shared" si="142"/>
        <v>4139000</v>
      </c>
      <c r="M417" s="50"/>
      <c r="N417" s="83">
        <f t="shared" si="143"/>
        <v>14393.852999999999</v>
      </c>
      <c r="O417" s="50">
        <f t="shared" si="143"/>
        <v>1732.61</v>
      </c>
      <c r="P417" s="3"/>
    </row>
    <row r="418" spans="1:16" x14ac:dyDescent="0.2">
      <c r="A418" s="142" t="s">
        <v>145</v>
      </c>
      <c r="B418" s="248"/>
      <c r="C418" s="277"/>
      <c r="D418" s="45">
        <f t="shared" si="141"/>
        <v>3</v>
      </c>
      <c r="E418" s="278">
        <f t="shared" si="141"/>
        <v>0</v>
      </c>
      <c r="F418" s="278">
        <f t="shared" si="141"/>
        <v>0</v>
      </c>
      <c r="G418" s="278">
        <f t="shared" si="141"/>
        <v>1</v>
      </c>
      <c r="H418" s="46">
        <f t="shared" si="141"/>
        <v>0</v>
      </c>
      <c r="I418" s="242">
        <f t="shared" si="140"/>
        <v>4</v>
      </c>
      <c r="J418" s="279">
        <f t="shared" si="142"/>
        <v>50874</v>
      </c>
      <c r="K418" s="280">
        <f t="shared" si="142"/>
        <v>0</v>
      </c>
      <c r="L418" s="280">
        <f t="shared" si="142"/>
        <v>80678</v>
      </c>
      <c r="M418" s="57"/>
      <c r="N418" s="220">
        <f t="shared" si="143"/>
        <v>1157.8740000000003</v>
      </c>
      <c r="O418" s="50">
        <f t="shared" si="143"/>
        <v>0</v>
      </c>
      <c r="P418" s="4"/>
    </row>
    <row r="419" spans="1:16" x14ac:dyDescent="0.2">
      <c r="A419" s="281"/>
      <c r="B419" s="248"/>
      <c r="C419" s="282" t="s">
        <v>24</v>
      </c>
      <c r="D419" s="283">
        <f t="shared" ref="D419:L419" si="144">SUM(D410:D418)</f>
        <v>16</v>
      </c>
      <c r="E419" s="244">
        <f t="shared" si="144"/>
        <v>0</v>
      </c>
      <c r="F419" s="244">
        <f t="shared" si="144"/>
        <v>8</v>
      </c>
      <c r="G419" s="244">
        <f t="shared" si="144"/>
        <v>16</v>
      </c>
      <c r="H419" s="284">
        <f t="shared" si="144"/>
        <v>17</v>
      </c>
      <c r="I419" s="285">
        <f t="shared" si="144"/>
        <v>57</v>
      </c>
      <c r="J419" s="245">
        <f t="shared" si="144"/>
        <v>1045463</v>
      </c>
      <c r="K419" s="246">
        <f t="shared" si="144"/>
        <v>113189</v>
      </c>
      <c r="L419" s="246">
        <f t="shared" si="144"/>
        <v>10625305</v>
      </c>
      <c r="M419" s="178"/>
      <c r="N419" s="178">
        <f>SUM(N410:N418)</f>
        <v>110138.463</v>
      </c>
      <c r="O419" s="286">
        <f>SUM(O410:O418)</f>
        <v>9704.1890000000003</v>
      </c>
      <c r="P419" s="15"/>
    </row>
    <row r="420" spans="1:16" x14ac:dyDescent="0.2">
      <c r="A420" s="281"/>
      <c r="B420" s="287"/>
      <c r="C420" s="288"/>
      <c r="D420" s="243"/>
      <c r="E420" s="244"/>
      <c r="F420" s="244"/>
      <c r="G420" s="244"/>
      <c r="H420" s="244"/>
      <c r="I420" s="244"/>
      <c r="J420" s="245"/>
      <c r="K420" s="246"/>
      <c r="L420" s="246"/>
      <c r="M420" s="178"/>
      <c r="N420" s="289"/>
      <c r="O420" s="255"/>
      <c r="P420" s="3"/>
    </row>
    <row r="421" spans="1:16" x14ac:dyDescent="0.2">
      <c r="A421" s="290"/>
      <c r="B421" s="291"/>
      <c r="C421" s="292">
        <v>1999</v>
      </c>
      <c r="D421" s="293">
        <v>15</v>
      </c>
      <c r="E421" s="294">
        <v>0</v>
      </c>
      <c r="F421" s="294">
        <v>8</v>
      </c>
      <c r="G421" s="294">
        <v>19</v>
      </c>
      <c r="H421" s="294">
        <v>18</v>
      </c>
      <c r="I421" s="294">
        <f>SUM(D421:H421)</f>
        <v>60</v>
      </c>
      <c r="J421" s="293">
        <v>1127828</v>
      </c>
      <c r="K421" s="294">
        <v>126899</v>
      </c>
      <c r="L421" s="294">
        <v>8671983</v>
      </c>
      <c r="M421" s="289"/>
      <c r="N421" s="83"/>
      <c r="O421" s="50"/>
      <c r="P421" s="3"/>
    </row>
    <row r="422" spans="1:16" x14ac:dyDescent="0.2">
      <c r="A422" s="295" t="s">
        <v>23</v>
      </c>
      <c r="B422" s="296"/>
      <c r="C422" s="297"/>
      <c r="D422" s="75"/>
      <c r="E422" s="76"/>
      <c r="F422" s="76"/>
      <c r="G422" s="76"/>
      <c r="H422" s="76"/>
      <c r="I422" s="47"/>
      <c r="J422" s="146"/>
      <c r="K422" s="77"/>
      <c r="L422" s="256"/>
      <c r="M422" s="50"/>
      <c r="N422" s="50"/>
      <c r="O422" s="50"/>
      <c r="P422" s="3"/>
    </row>
    <row r="423" spans="1:16" x14ac:dyDescent="0.2">
      <c r="A423" s="163" t="s">
        <v>146</v>
      </c>
      <c r="B423" s="298"/>
      <c r="C423" s="299"/>
      <c r="D423" s="45">
        <f>D394</f>
        <v>40</v>
      </c>
      <c r="E423" s="46">
        <f>E394</f>
        <v>34</v>
      </c>
      <c r="F423" s="46">
        <f>F394</f>
        <v>8</v>
      </c>
      <c r="G423" s="46">
        <f>G394</f>
        <v>36</v>
      </c>
      <c r="H423" s="46">
        <f>H394</f>
        <v>1</v>
      </c>
      <c r="I423" s="47">
        <f>SUM(D423:H423)</f>
        <v>119</v>
      </c>
      <c r="J423" s="274">
        <f>J75+J104+J133+J162+J191+J220+J249+J278+J307+J336+J365+J394</f>
        <v>3385659</v>
      </c>
      <c r="K423" s="274">
        <f>K75+K104+K133+K162+K191+K220+K249+K278+K307+K336+K365+K394</f>
        <v>6686994</v>
      </c>
      <c r="L423" s="274">
        <f>L75+L104+L133+L162+L191+L220+L249+L278+L307+L336+L365+L394</f>
        <v>59723505</v>
      </c>
      <c r="M423" s="50"/>
      <c r="N423" s="50">
        <f t="shared" ref="N423:O425" si="145">N394</f>
        <v>405989.65900000004</v>
      </c>
      <c r="O423" s="50">
        <f t="shared" si="145"/>
        <v>535580.99400000018</v>
      </c>
      <c r="P423" s="3"/>
    </row>
    <row r="424" spans="1:16" x14ac:dyDescent="0.2">
      <c r="A424" s="163" t="s">
        <v>147</v>
      </c>
      <c r="B424" s="298"/>
      <c r="C424" s="299"/>
      <c r="D424" s="45">
        <f t="shared" ref="D424:H425" si="146">D395</f>
        <v>12</v>
      </c>
      <c r="E424" s="46">
        <f t="shared" si="146"/>
        <v>10</v>
      </c>
      <c r="F424" s="46">
        <f t="shared" si="146"/>
        <v>2</v>
      </c>
      <c r="G424" s="46">
        <f t="shared" si="146"/>
        <v>0</v>
      </c>
      <c r="H424" s="46">
        <f t="shared" si="146"/>
        <v>0</v>
      </c>
      <c r="I424" s="47">
        <f>SUM(D424:H424)</f>
        <v>24</v>
      </c>
      <c r="J424" s="274">
        <f t="shared" ref="J424:L425" si="147">J76+J105+J134+J163+J192+J221+J250+J279+J308+J337+J366+J395</f>
        <v>179095</v>
      </c>
      <c r="K424" s="274">
        <f t="shared" si="147"/>
        <v>514542</v>
      </c>
      <c r="L424" s="274">
        <f t="shared" si="147"/>
        <v>9814552</v>
      </c>
      <c r="M424" s="50"/>
      <c r="N424" s="50">
        <f t="shared" si="145"/>
        <v>57990.094999999994</v>
      </c>
      <c r="O424" s="50">
        <f t="shared" si="145"/>
        <v>60403.542000000009</v>
      </c>
      <c r="P424" s="3"/>
    </row>
    <row r="425" spans="1:16" x14ac:dyDescent="0.2">
      <c r="A425" s="163" t="s">
        <v>148</v>
      </c>
      <c r="B425" s="298"/>
      <c r="C425" s="300"/>
      <c r="D425" s="45">
        <f t="shared" si="146"/>
        <v>2</v>
      </c>
      <c r="E425" s="278">
        <f t="shared" si="146"/>
        <v>0</v>
      </c>
      <c r="F425" s="278">
        <f t="shared" si="146"/>
        <v>1</v>
      </c>
      <c r="G425" s="278">
        <f t="shared" si="146"/>
        <v>0</v>
      </c>
      <c r="H425" s="46">
        <f t="shared" si="146"/>
        <v>0</v>
      </c>
      <c r="I425" s="55">
        <f>SUM(D425:H425)</f>
        <v>3</v>
      </c>
      <c r="J425" s="274">
        <f t="shared" si="147"/>
        <v>14402</v>
      </c>
      <c r="K425" s="274">
        <f t="shared" si="147"/>
        <v>3874</v>
      </c>
      <c r="L425" s="280">
        <f t="shared" si="147"/>
        <v>42712</v>
      </c>
      <c r="M425" s="147"/>
      <c r="N425" s="147">
        <f t="shared" si="145"/>
        <v>425.40199999999999</v>
      </c>
      <c r="O425" s="50">
        <f t="shared" si="145"/>
        <v>160.874</v>
      </c>
      <c r="P425" s="4"/>
    </row>
    <row r="426" spans="1:16" x14ac:dyDescent="0.2">
      <c r="A426" s="281"/>
      <c r="B426" s="248"/>
      <c r="C426" s="282" t="s">
        <v>25</v>
      </c>
      <c r="D426" s="283">
        <f t="shared" ref="D426:L426" si="148">SUM(D423:D425)</f>
        <v>54</v>
      </c>
      <c r="E426" s="244">
        <f t="shared" si="148"/>
        <v>44</v>
      </c>
      <c r="F426" s="244">
        <f t="shared" si="148"/>
        <v>11</v>
      </c>
      <c r="G426" s="244">
        <f t="shared" si="148"/>
        <v>36</v>
      </c>
      <c r="H426" s="284">
        <f t="shared" si="148"/>
        <v>1</v>
      </c>
      <c r="I426" s="285">
        <f t="shared" si="148"/>
        <v>146</v>
      </c>
      <c r="J426" s="301">
        <f t="shared" si="148"/>
        <v>3579156</v>
      </c>
      <c r="K426" s="302">
        <f t="shared" si="148"/>
        <v>7205410</v>
      </c>
      <c r="L426" s="246">
        <f t="shared" si="148"/>
        <v>69580769</v>
      </c>
      <c r="M426" s="178"/>
      <c r="N426" s="178">
        <f>SUM(N423:N425)</f>
        <v>464405.15600000002</v>
      </c>
      <c r="O426" s="286">
        <f>SUM(O423:O425)</f>
        <v>596145.41000000015</v>
      </c>
      <c r="P426" s="15"/>
    </row>
    <row r="427" spans="1:16" x14ac:dyDescent="0.2">
      <c r="A427" s="281"/>
      <c r="B427" s="287"/>
      <c r="C427" s="288"/>
      <c r="D427" s="243"/>
      <c r="E427" s="244"/>
      <c r="F427" s="244"/>
      <c r="G427" s="244"/>
      <c r="H427" s="244"/>
      <c r="I427" s="244"/>
      <c r="J427" s="245"/>
      <c r="K427" s="246"/>
      <c r="L427" s="246"/>
      <c r="M427" s="178"/>
      <c r="N427" s="289"/>
      <c r="O427" s="50"/>
      <c r="P427" s="3"/>
    </row>
    <row r="428" spans="1:16" x14ac:dyDescent="0.2">
      <c r="A428" s="290"/>
      <c r="B428" s="291"/>
      <c r="C428" s="292">
        <v>1999</v>
      </c>
      <c r="D428" s="293">
        <v>55</v>
      </c>
      <c r="E428" s="294">
        <v>44</v>
      </c>
      <c r="F428" s="294">
        <v>11</v>
      </c>
      <c r="G428" s="294">
        <v>34</v>
      </c>
      <c r="H428" s="294">
        <v>2</v>
      </c>
      <c r="I428" s="294">
        <f>SUM(D428:H428)</f>
        <v>146</v>
      </c>
      <c r="J428" s="293">
        <v>3760753</v>
      </c>
      <c r="K428" s="294">
        <v>6611498</v>
      </c>
      <c r="L428" s="294">
        <v>81486032</v>
      </c>
      <c r="M428" s="289"/>
      <c r="N428" s="83"/>
      <c r="O428" s="50"/>
      <c r="P428" s="3"/>
    </row>
    <row r="429" spans="1:16" x14ac:dyDescent="0.2">
      <c r="A429" s="257" t="s">
        <v>26</v>
      </c>
      <c r="B429" s="258"/>
      <c r="C429" s="303" t="str">
        <f>A407</f>
        <v>2000 Annual Report</v>
      </c>
      <c r="D429" s="75">
        <f t="shared" ref="D429:L429" si="149">D419+D426</f>
        <v>70</v>
      </c>
      <c r="E429" s="76">
        <f t="shared" si="149"/>
        <v>44</v>
      </c>
      <c r="F429" s="76">
        <f t="shared" si="149"/>
        <v>19</v>
      </c>
      <c r="G429" s="76">
        <f t="shared" si="149"/>
        <v>52</v>
      </c>
      <c r="H429" s="76">
        <f t="shared" si="149"/>
        <v>18</v>
      </c>
      <c r="I429" s="47">
        <f>I419+I426</f>
        <v>203</v>
      </c>
      <c r="J429" s="146">
        <f t="shared" si="149"/>
        <v>4624619</v>
      </c>
      <c r="K429" s="77">
        <f t="shared" si="149"/>
        <v>7318599</v>
      </c>
      <c r="L429" s="77">
        <f t="shared" si="149"/>
        <v>80206074</v>
      </c>
      <c r="M429" s="50"/>
      <c r="N429" s="50">
        <f>N419+N426</f>
        <v>574543.61900000006</v>
      </c>
      <c r="O429" s="147">
        <f>O419+O426</f>
        <v>605849.59900000016</v>
      </c>
      <c r="P429" s="4"/>
    </row>
    <row r="430" spans="1:16" x14ac:dyDescent="0.2">
      <c r="A430" s="257" t="s">
        <v>27</v>
      </c>
      <c r="B430" s="261"/>
      <c r="C430" s="304"/>
      <c r="D430" s="75"/>
      <c r="E430" s="76"/>
      <c r="F430" s="76"/>
      <c r="G430" s="76"/>
      <c r="H430" s="76"/>
      <c r="I430" s="47"/>
      <c r="J430" s="146"/>
      <c r="K430" s="77"/>
      <c r="L430" s="77"/>
      <c r="M430" s="50"/>
      <c r="N430" s="57"/>
      <c r="O430" s="178"/>
      <c r="P430" s="7"/>
    </row>
    <row r="431" spans="1:16" x14ac:dyDescent="0.2">
      <c r="A431" s="262" t="s">
        <v>28</v>
      </c>
      <c r="B431" s="1"/>
      <c r="C431" s="305">
        <v>1999</v>
      </c>
      <c r="D431" s="263">
        <f>D421+D428</f>
        <v>70</v>
      </c>
      <c r="E431" s="242">
        <f t="shared" ref="E431:L431" si="150">E421+E428</f>
        <v>44</v>
      </c>
      <c r="F431" s="242">
        <f t="shared" si="150"/>
        <v>19</v>
      </c>
      <c r="G431" s="242">
        <f t="shared" si="150"/>
        <v>53</v>
      </c>
      <c r="H431" s="242">
        <f t="shared" si="150"/>
        <v>20</v>
      </c>
      <c r="I431" s="242">
        <f t="shared" si="150"/>
        <v>206</v>
      </c>
      <c r="J431" s="263">
        <f t="shared" si="150"/>
        <v>4888581</v>
      </c>
      <c r="K431" s="242">
        <f t="shared" si="150"/>
        <v>6738397</v>
      </c>
      <c r="L431" s="242">
        <f t="shared" si="150"/>
        <v>90158015</v>
      </c>
      <c r="M431" s="57"/>
      <c r="N431" s="178"/>
      <c r="O431" s="178"/>
      <c r="P431" s="7"/>
    </row>
    <row r="432" spans="1:16" x14ac:dyDescent="0.2">
      <c r="A432" s="306" t="s">
        <v>149</v>
      </c>
      <c r="B432" s="307"/>
      <c r="C432" s="307"/>
      <c r="D432" s="247"/>
      <c r="E432" s="247"/>
      <c r="F432" s="247"/>
      <c r="G432" s="6"/>
      <c r="H432" s="247"/>
      <c r="I432" s="247"/>
      <c r="J432" s="6"/>
      <c r="K432" s="6"/>
      <c r="L432" s="6"/>
      <c r="M432" s="6"/>
      <c r="N432" s="178">
        <v>5779</v>
      </c>
      <c r="O432" s="178">
        <v>4998</v>
      </c>
      <c r="P432" s="7"/>
    </row>
    <row r="433" spans="1:16" ht="13.5" thickBot="1" x14ac:dyDescent="0.25">
      <c r="A433" s="308" t="s">
        <v>34</v>
      </c>
      <c r="B433" s="298"/>
      <c r="C433" s="307"/>
      <c r="D433" s="249"/>
      <c r="E433" s="249"/>
      <c r="F433" s="249"/>
      <c r="G433" s="249"/>
      <c r="H433" s="249"/>
      <c r="I433" s="249"/>
      <c r="J433" s="249"/>
      <c r="K433" s="249"/>
      <c r="L433" s="248"/>
      <c r="M433" s="248"/>
      <c r="N433" s="309"/>
      <c r="O433" s="309"/>
      <c r="P433" s="8"/>
    </row>
    <row r="434" spans="1:16" ht="13.5" thickTop="1" x14ac:dyDescent="0.2">
      <c r="A434" s="310" t="s">
        <v>32</v>
      </c>
      <c r="B434" s="298"/>
      <c r="C434" s="307"/>
      <c r="D434" s="249"/>
      <c r="E434" s="249"/>
      <c r="F434" s="249"/>
      <c r="G434" s="249"/>
      <c r="H434" s="249"/>
      <c r="I434" s="249"/>
      <c r="J434" s="249"/>
      <c r="K434" s="249"/>
      <c r="L434" s="248"/>
      <c r="M434" s="248"/>
      <c r="N434" s="250" t="s">
        <v>29</v>
      </c>
      <c r="O434" s="250" t="s">
        <v>30</v>
      </c>
      <c r="P434" s="239"/>
    </row>
    <row r="435" spans="1:16" ht="15.75" thickBot="1" x14ac:dyDescent="0.25">
      <c r="A435" s="311" t="s">
        <v>33</v>
      </c>
      <c r="B435" s="312"/>
      <c r="C435" s="313"/>
      <c r="D435" s="251"/>
      <c r="E435" s="251"/>
      <c r="F435" s="251"/>
      <c r="G435" s="251"/>
      <c r="H435" s="252"/>
      <c r="I435" s="252"/>
      <c r="J435" s="253"/>
      <c r="K435" s="253"/>
      <c r="L435" s="194" t="s">
        <v>31</v>
      </c>
      <c r="M435" s="194"/>
      <c r="N435" s="254">
        <f>N429+N432</f>
        <v>580322.61900000006</v>
      </c>
      <c r="O435" s="254">
        <f>O429+O432</f>
        <v>610847.59900000016</v>
      </c>
      <c r="P435" s="314"/>
    </row>
    <row r="580" spans="8:18" ht="15" x14ac:dyDescent="0.2">
      <c r="H580" s="197" t="s">
        <v>24</v>
      </c>
      <c r="I580" s="198"/>
      <c r="J580" s="199"/>
      <c r="K580" s="199"/>
      <c r="L580" s="199"/>
      <c r="M580" s="200"/>
    </row>
    <row r="581" spans="8:18" x14ac:dyDescent="0.2">
      <c r="H581" s="201"/>
      <c r="I581" s="202"/>
      <c r="J581" s="203" t="s">
        <v>47</v>
      </c>
      <c r="K581" s="203" t="s">
        <v>48</v>
      </c>
      <c r="L581" s="203" t="s">
        <v>49</v>
      </c>
      <c r="M581" s="204"/>
      <c r="N581" s="205"/>
    </row>
    <row r="582" spans="8:18" x14ac:dyDescent="0.2">
      <c r="H582" s="207">
        <v>42</v>
      </c>
      <c r="I582" s="208" t="s">
        <v>35</v>
      </c>
      <c r="J582" s="209">
        <f>J71</f>
        <v>56586</v>
      </c>
      <c r="K582" s="209">
        <f>K71</f>
        <v>6074</v>
      </c>
      <c r="L582" s="209">
        <f>L71</f>
        <v>625128</v>
      </c>
      <c r="M582" s="210"/>
    </row>
    <row r="583" spans="8:18" x14ac:dyDescent="0.2">
      <c r="H583" s="207">
        <f>H582+29</f>
        <v>71</v>
      </c>
      <c r="I583" s="208" t="s">
        <v>36</v>
      </c>
      <c r="J583" s="209">
        <f>J100</f>
        <v>61306</v>
      </c>
      <c r="K583" s="209">
        <f>K100</f>
        <v>6316</v>
      </c>
      <c r="L583" s="209">
        <f>L100</f>
        <v>690560</v>
      </c>
      <c r="M583" s="210"/>
    </row>
    <row r="584" spans="8:18" x14ac:dyDescent="0.2">
      <c r="H584" s="207">
        <f t="shared" ref="H584:H593" si="151">H583+29</f>
        <v>100</v>
      </c>
      <c r="I584" s="208" t="s">
        <v>37</v>
      </c>
      <c r="J584" s="209">
        <f>J129</f>
        <v>82498</v>
      </c>
      <c r="K584" s="209">
        <f>K129</f>
        <v>8858</v>
      </c>
      <c r="L584" s="209">
        <f>L129</f>
        <v>1010844</v>
      </c>
      <c r="M584" s="210"/>
    </row>
    <row r="585" spans="8:18" x14ac:dyDescent="0.2">
      <c r="H585" s="207">
        <f t="shared" si="151"/>
        <v>129</v>
      </c>
      <c r="I585" s="208" t="s">
        <v>38</v>
      </c>
      <c r="J585" s="209">
        <f>J158</f>
        <v>100997</v>
      </c>
      <c r="K585" s="209">
        <f>K158</f>
        <v>11183</v>
      </c>
      <c r="L585" s="209">
        <f>L158</f>
        <v>997013</v>
      </c>
      <c r="M585" s="210"/>
    </row>
    <row r="586" spans="8:18" x14ac:dyDescent="0.2">
      <c r="H586" s="207">
        <f t="shared" si="151"/>
        <v>158</v>
      </c>
      <c r="I586" s="208" t="s">
        <v>39</v>
      </c>
      <c r="J586" s="209">
        <f>J187</f>
        <v>104382</v>
      </c>
      <c r="K586" s="209">
        <f>K187</f>
        <v>11503</v>
      </c>
      <c r="L586" s="209">
        <f>L187</f>
        <v>901597</v>
      </c>
      <c r="M586" s="210"/>
    </row>
    <row r="587" spans="8:18" x14ac:dyDescent="0.2">
      <c r="H587" s="207">
        <f t="shared" si="151"/>
        <v>187</v>
      </c>
      <c r="I587" s="208" t="s">
        <v>40</v>
      </c>
      <c r="J587" s="209">
        <f>J216</f>
        <v>87019</v>
      </c>
      <c r="K587" s="209">
        <f>K216</f>
        <v>9565</v>
      </c>
      <c r="L587" s="209">
        <f>L216</f>
        <v>828993</v>
      </c>
      <c r="M587" s="210"/>
    </row>
    <row r="588" spans="8:18" x14ac:dyDescent="0.2">
      <c r="H588" s="207">
        <f t="shared" si="151"/>
        <v>216</v>
      </c>
      <c r="I588" s="208" t="s">
        <v>41</v>
      </c>
      <c r="J588" s="209">
        <f>J245</f>
        <v>78365</v>
      </c>
      <c r="K588" s="209">
        <f>K245</f>
        <v>8391</v>
      </c>
      <c r="L588" s="209">
        <f>L245</f>
        <v>897830</v>
      </c>
      <c r="M588" s="210"/>
    </row>
    <row r="589" spans="8:18" x14ac:dyDescent="0.2">
      <c r="H589" s="207">
        <f t="shared" si="151"/>
        <v>245</v>
      </c>
      <c r="I589" s="208" t="s">
        <v>42</v>
      </c>
      <c r="J589" s="209">
        <f>J274</f>
        <v>96331</v>
      </c>
      <c r="K589" s="209">
        <f>K274</f>
        <v>10117</v>
      </c>
      <c r="L589" s="209">
        <f>L274</f>
        <v>941603</v>
      </c>
      <c r="M589" s="210"/>
      <c r="R589" s="233"/>
    </row>
    <row r="590" spans="8:18" x14ac:dyDescent="0.2">
      <c r="H590" s="207">
        <f t="shared" si="151"/>
        <v>274</v>
      </c>
      <c r="I590" s="208" t="s">
        <v>43</v>
      </c>
      <c r="J590" s="209">
        <f>J303</f>
        <v>92990</v>
      </c>
      <c r="K590" s="209">
        <f>K303</f>
        <v>9807</v>
      </c>
      <c r="L590" s="209">
        <f>L303</f>
        <v>902962</v>
      </c>
      <c r="M590" s="210"/>
    </row>
    <row r="591" spans="8:18" x14ac:dyDescent="0.2">
      <c r="H591" s="207">
        <f t="shared" si="151"/>
        <v>303</v>
      </c>
      <c r="I591" s="208" t="s">
        <v>44</v>
      </c>
      <c r="J591" s="209">
        <f>J332</f>
        <v>98894</v>
      </c>
      <c r="K591" s="209">
        <f>K332</f>
        <v>10723</v>
      </c>
      <c r="L591" s="209">
        <f>L332</f>
        <v>1053305</v>
      </c>
      <c r="M591" s="210"/>
    </row>
    <row r="592" spans="8:18" x14ac:dyDescent="0.2">
      <c r="H592" s="207">
        <f t="shared" si="151"/>
        <v>332</v>
      </c>
      <c r="I592" s="208" t="s">
        <v>45</v>
      </c>
      <c r="J592" s="209">
        <f>J361</f>
        <v>88163</v>
      </c>
      <c r="K592" s="209">
        <f>K361</f>
        <v>9634</v>
      </c>
      <c r="L592" s="209">
        <f>L361</f>
        <v>841690</v>
      </c>
      <c r="M592" s="210"/>
    </row>
    <row r="593" spans="8:13" x14ac:dyDescent="0.2">
      <c r="H593" s="207">
        <f t="shared" si="151"/>
        <v>361</v>
      </c>
      <c r="I593" s="208" t="s">
        <v>46</v>
      </c>
      <c r="J593" s="209">
        <f>J390</f>
        <v>97932</v>
      </c>
      <c r="K593" s="209">
        <f>K390</f>
        <v>11018</v>
      </c>
      <c r="L593" s="209">
        <f>L390</f>
        <v>933780</v>
      </c>
      <c r="M593" s="210"/>
    </row>
    <row r="594" spans="8:13" x14ac:dyDescent="0.2">
      <c r="H594" s="212"/>
      <c r="I594" s="213"/>
      <c r="J594" s="214"/>
      <c r="K594" s="214"/>
      <c r="L594" s="214"/>
      <c r="M594" s="215"/>
    </row>
    <row r="596" spans="8:13" ht="15" x14ac:dyDescent="0.2">
      <c r="H596" s="197" t="s">
        <v>50</v>
      </c>
      <c r="I596" s="198"/>
      <c r="J596" s="199"/>
      <c r="K596" s="199"/>
      <c r="L596" s="199"/>
      <c r="M596" s="200"/>
    </row>
    <row r="597" spans="8:13" x14ac:dyDescent="0.2">
      <c r="H597" s="201"/>
      <c r="I597" s="202"/>
      <c r="J597" s="203" t="s">
        <v>47</v>
      </c>
      <c r="K597" s="203" t="s">
        <v>48</v>
      </c>
      <c r="L597" s="203" t="s">
        <v>49</v>
      </c>
      <c r="M597" s="216"/>
    </row>
    <row r="598" spans="8:13" x14ac:dyDescent="0.2">
      <c r="H598" s="207">
        <v>49</v>
      </c>
      <c r="I598" s="208" t="s">
        <v>35</v>
      </c>
      <c r="J598" s="209">
        <f>J78</f>
        <v>303727</v>
      </c>
      <c r="K598" s="209">
        <f>K78</f>
        <v>560251</v>
      </c>
      <c r="L598" s="209">
        <f>L78</f>
        <v>5964453</v>
      </c>
      <c r="M598" s="210"/>
    </row>
    <row r="599" spans="8:13" x14ac:dyDescent="0.2">
      <c r="H599" s="207">
        <f>H598+29</f>
        <v>78</v>
      </c>
      <c r="I599" s="208" t="s">
        <v>36</v>
      </c>
      <c r="J599" s="209">
        <f>J107</f>
        <v>287224</v>
      </c>
      <c r="K599" s="209">
        <f>K107</f>
        <v>538920</v>
      </c>
      <c r="L599" s="209">
        <f>L107</f>
        <v>5679970</v>
      </c>
      <c r="M599" s="210"/>
    </row>
    <row r="600" spans="8:13" x14ac:dyDescent="0.2">
      <c r="H600" s="207">
        <f t="shared" ref="H600:H609" si="152">H599+29</f>
        <v>107</v>
      </c>
      <c r="I600" s="208" t="s">
        <v>37</v>
      </c>
      <c r="J600" s="209">
        <f>J136</f>
        <v>290068</v>
      </c>
      <c r="K600" s="209">
        <f>K136</f>
        <v>635559</v>
      </c>
      <c r="L600" s="209">
        <f>L136</f>
        <v>6065006</v>
      </c>
      <c r="M600" s="210"/>
    </row>
    <row r="601" spans="8:13" x14ac:dyDescent="0.2">
      <c r="H601" s="207">
        <f t="shared" si="152"/>
        <v>136</v>
      </c>
      <c r="I601" s="208" t="s">
        <v>38</v>
      </c>
      <c r="J601" s="209">
        <f>J165</f>
        <v>283748</v>
      </c>
      <c r="K601" s="209">
        <f>K165</f>
        <v>935046</v>
      </c>
      <c r="L601" s="209">
        <f>L165</f>
        <v>6008971</v>
      </c>
      <c r="M601" s="210"/>
    </row>
    <row r="602" spans="8:13" x14ac:dyDescent="0.2">
      <c r="H602" s="207">
        <f t="shared" si="152"/>
        <v>165</v>
      </c>
      <c r="I602" s="208" t="s">
        <v>39</v>
      </c>
      <c r="J602" s="209">
        <f>J194</f>
        <v>306869</v>
      </c>
      <c r="K602" s="209">
        <f>K194</f>
        <v>596129</v>
      </c>
      <c r="L602" s="209">
        <f>L194</f>
        <v>6255756</v>
      </c>
      <c r="M602" s="210"/>
    </row>
    <row r="603" spans="8:13" x14ac:dyDescent="0.2">
      <c r="H603" s="207">
        <f t="shared" si="152"/>
        <v>194</v>
      </c>
      <c r="I603" s="208" t="s">
        <v>40</v>
      </c>
      <c r="J603" s="209">
        <f>J223</f>
        <v>291721</v>
      </c>
      <c r="K603" s="209">
        <f>K223</f>
        <v>530485</v>
      </c>
      <c r="L603" s="209">
        <f>L223</f>
        <v>6039501</v>
      </c>
      <c r="M603" s="210"/>
    </row>
    <row r="604" spans="8:13" x14ac:dyDescent="0.2">
      <c r="H604" s="207">
        <f t="shared" si="152"/>
        <v>223</v>
      </c>
      <c r="I604" s="208" t="s">
        <v>41</v>
      </c>
      <c r="J604" s="209">
        <f>J252</f>
        <v>310352</v>
      </c>
      <c r="K604" s="209">
        <f>K252</f>
        <v>591691</v>
      </c>
      <c r="L604" s="209">
        <f>L252</f>
        <v>5793984</v>
      </c>
      <c r="M604" s="210"/>
    </row>
    <row r="605" spans="8:13" x14ac:dyDescent="0.2">
      <c r="H605" s="207">
        <f t="shared" si="152"/>
        <v>252</v>
      </c>
      <c r="I605" s="208" t="s">
        <v>42</v>
      </c>
      <c r="J605" s="209">
        <f>J281</f>
        <v>299641</v>
      </c>
      <c r="K605" s="209">
        <f>K281</f>
        <v>592797</v>
      </c>
      <c r="L605" s="209">
        <f>L281</f>
        <v>6135723</v>
      </c>
      <c r="M605" s="210"/>
    </row>
    <row r="606" spans="8:13" x14ac:dyDescent="0.2">
      <c r="H606" s="207">
        <f t="shared" si="152"/>
        <v>281</v>
      </c>
      <c r="I606" s="208" t="s">
        <v>43</v>
      </c>
      <c r="J606" s="209">
        <f>J310</f>
        <v>293136</v>
      </c>
      <c r="K606" s="209">
        <f>K310</f>
        <v>587712</v>
      </c>
      <c r="L606" s="209">
        <f>L310</f>
        <v>5589499</v>
      </c>
      <c r="M606" s="210"/>
    </row>
    <row r="607" spans="8:13" x14ac:dyDescent="0.2">
      <c r="H607" s="207">
        <f t="shared" si="152"/>
        <v>310</v>
      </c>
      <c r="I607" s="208" t="s">
        <v>44</v>
      </c>
      <c r="J607" s="209">
        <f>J339</f>
        <v>318646</v>
      </c>
      <c r="K607" s="209">
        <f>K339</f>
        <v>568353</v>
      </c>
      <c r="L607" s="209">
        <f>L339</f>
        <v>5627908</v>
      </c>
      <c r="M607" s="210"/>
    </row>
    <row r="608" spans="8:13" x14ac:dyDescent="0.2">
      <c r="H608" s="207">
        <f t="shared" si="152"/>
        <v>339</v>
      </c>
      <c r="I608" s="208" t="s">
        <v>45</v>
      </c>
      <c r="J608" s="209">
        <f>J368</f>
        <v>297489</v>
      </c>
      <c r="K608" s="209">
        <f>K368</f>
        <v>499075</v>
      </c>
      <c r="L608" s="209">
        <f>L368</f>
        <v>5173093</v>
      </c>
      <c r="M608" s="210"/>
    </row>
    <row r="609" spans="8:13" x14ac:dyDescent="0.2">
      <c r="H609" s="207">
        <f t="shared" si="152"/>
        <v>368</v>
      </c>
      <c r="I609" s="208" t="s">
        <v>46</v>
      </c>
      <c r="J609" s="209">
        <f>J397</f>
        <v>296535</v>
      </c>
      <c r="K609" s="209">
        <f>K397</f>
        <v>569392</v>
      </c>
      <c r="L609" s="209">
        <f>L397</f>
        <v>5246905</v>
      </c>
      <c r="M609" s="210"/>
    </row>
    <row r="610" spans="8:13" x14ac:dyDescent="0.2">
      <c r="H610" s="212"/>
      <c r="I610" s="213"/>
      <c r="J610" s="214"/>
      <c r="K610" s="214"/>
      <c r="L610" s="214"/>
      <c r="M610" s="215"/>
    </row>
    <row r="612" spans="8:13" ht="15" x14ac:dyDescent="0.2">
      <c r="H612" s="197" t="s">
        <v>51</v>
      </c>
      <c r="I612" s="198"/>
      <c r="J612" s="199"/>
      <c r="K612" s="199"/>
      <c r="L612" s="199"/>
      <c r="M612" s="217"/>
    </row>
    <row r="613" spans="8:13" x14ac:dyDescent="0.2">
      <c r="H613" s="201"/>
      <c r="I613" s="202"/>
      <c r="J613" s="203" t="s">
        <v>47</v>
      </c>
      <c r="K613" s="203" t="s">
        <v>48</v>
      </c>
      <c r="L613" s="203" t="s">
        <v>49</v>
      </c>
      <c r="M613" s="210"/>
    </row>
    <row r="614" spans="8:13" x14ac:dyDescent="0.2">
      <c r="H614" s="207">
        <v>52</v>
      </c>
      <c r="I614" s="208" t="s">
        <v>35</v>
      </c>
      <c r="J614" s="209">
        <f>J81</f>
        <v>360313</v>
      </c>
      <c r="K614" s="209">
        <f>K81</f>
        <v>566325</v>
      </c>
      <c r="L614" s="209">
        <f>L81</f>
        <v>6589581</v>
      </c>
      <c r="M614" s="210"/>
    </row>
    <row r="615" spans="8:13" x14ac:dyDescent="0.2">
      <c r="H615" s="207">
        <f>H614+29</f>
        <v>81</v>
      </c>
      <c r="I615" s="208" t="s">
        <v>36</v>
      </c>
      <c r="J615" s="209">
        <f>J110</f>
        <v>348530</v>
      </c>
      <c r="K615" s="209">
        <f>K110</f>
        <v>545236</v>
      </c>
      <c r="L615" s="209">
        <f>L110</f>
        <v>6370530</v>
      </c>
      <c r="M615" s="210"/>
    </row>
    <row r="616" spans="8:13" x14ac:dyDescent="0.2">
      <c r="H616" s="207">
        <f t="shared" ref="H616:H625" si="153">H615+29</f>
        <v>110</v>
      </c>
      <c r="I616" s="208" t="s">
        <v>37</v>
      </c>
      <c r="J616" s="209">
        <f>J139</f>
        <v>372566</v>
      </c>
      <c r="K616" s="209">
        <f>K139</f>
        <v>644417</v>
      </c>
      <c r="L616" s="209">
        <f>L139</f>
        <v>7075850</v>
      </c>
      <c r="M616" s="210"/>
    </row>
    <row r="617" spans="8:13" x14ac:dyDescent="0.2">
      <c r="H617" s="207">
        <f t="shared" si="153"/>
        <v>139</v>
      </c>
      <c r="I617" s="208" t="s">
        <v>38</v>
      </c>
      <c r="J617" s="209">
        <f>J168</f>
        <v>384745</v>
      </c>
      <c r="K617" s="209">
        <f>K168</f>
        <v>946229</v>
      </c>
      <c r="L617" s="209">
        <f>L168</f>
        <v>7005984</v>
      </c>
      <c r="M617" s="210"/>
    </row>
    <row r="618" spans="8:13" x14ac:dyDescent="0.2">
      <c r="H618" s="207">
        <f t="shared" si="153"/>
        <v>168</v>
      </c>
      <c r="I618" s="208" t="s">
        <v>39</v>
      </c>
      <c r="J618" s="209">
        <f>J197</f>
        <v>411251</v>
      </c>
      <c r="K618" s="209">
        <f>K197</f>
        <v>607632</v>
      </c>
      <c r="L618" s="209">
        <f>L197</f>
        <v>7157353</v>
      </c>
      <c r="M618" s="210"/>
    </row>
    <row r="619" spans="8:13" x14ac:dyDescent="0.2">
      <c r="H619" s="207">
        <f t="shared" si="153"/>
        <v>197</v>
      </c>
      <c r="I619" s="208" t="s">
        <v>40</v>
      </c>
      <c r="J619" s="209">
        <f>J226</f>
        <v>378740</v>
      </c>
      <c r="K619" s="209">
        <f>K226</f>
        <v>540050</v>
      </c>
      <c r="L619" s="209">
        <f>L226</f>
        <v>6868494</v>
      </c>
      <c r="M619" s="210"/>
    </row>
    <row r="620" spans="8:13" x14ac:dyDescent="0.2">
      <c r="H620" s="207">
        <f t="shared" si="153"/>
        <v>226</v>
      </c>
      <c r="I620" s="208" t="s">
        <v>41</v>
      </c>
      <c r="J620" s="209">
        <f>J255</f>
        <v>388717</v>
      </c>
      <c r="K620" s="209">
        <f>K255</f>
        <v>600082</v>
      </c>
      <c r="L620" s="209">
        <f>L255</f>
        <v>6691814</v>
      </c>
      <c r="M620" s="210"/>
    </row>
    <row r="621" spans="8:13" x14ac:dyDescent="0.2">
      <c r="H621" s="207">
        <f t="shared" si="153"/>
        <v>255</v>
      </c>
      <c r="I621" s="208" t="s">
        <v>42</v>
      </c>
      <c r="J621" s="209">
        <f>J284</f>
        <v>395972</v>
      </c>
      <c r="K621" s="209">
        <f>K284</f>
        <v>602914</v>
      </c>
      <c r="L621" s="209">
        <f>L284</f>
        <v>7077326</v>
      </c>
      <c r="M621" s="210"/>
    </row>
    <row r="622" spans="8:13" x14ac:dyDescent="0.2">
      <c r="H622" s="207">
        <f t="shared" si="153"/>
        <v>284</v>
      </c>
      <c r="I622" s="208" t="s">
        <v>43</v>
      </c>
      <c r="J622" s="209">
        <f>J313</f>
        <v>386126</v>
      </c>
      <c r="K622" s="209">
        <f>K313</f>
        <v>597519</v>
      </c>
      <c r="L622" s="209">
        <f>L313</f>
        <v>6492461</v>
      </c>
      <c r="M622" s="210"/>
    </row>
    <row r="623" spans="8:13" x14ac:dyDescent="0.2">
      <c r="H623" s="207">
        <f t="shared" si="153"/>
        <v>313</v>
      </c>
      <c r="I623" s="208" t="s">
        <v>44</v>
      </c>
      <c r="J623" s="209">
        <f>J342</f>
        <v>417540</v>
      </c>
      <c r="K623" s="209">
        <f>K342</f>
        <v>579076</v>
      </c>
      <c r="L623" s="209">
        <f>L342</f>
        <v>6681213</v>
      </c>
      <c r="M623" s="210"/>
    </row>
    <row r="624" spans="8:13" x14ac:dyDescent="0.2">
      <c r="H624" s="207">
        <f t="shared" si="153"/>
        <v>342</v>
      </c>
      <c r="I624" s="208" t="s">
        <v>45</v>
      </c>
      <c r="J624" s="209">
        <f>J371</f>
        <v>385652</v>
      </c>
      <c r="K624" s="209">
        <f>K371</f>
        <v>508709</v>
      </c>
      <c r="L624" s="209">
        <f>L371</f>
        <v>6014783</v>
      </c>
      <c r="M624" s="210"/>
    </row>
    <row r="625" spans="8:13" x14ac:dyDescent="0.2">
      <c r="H625" s="207">
        <f t="shared" si="153"/>
        <v>371</v>
      </c>
      <c r="I625" s="208" t="s">
        <v>46</v>
      </c>
      <c r="J625" s="209">
        <f>J400</f>
        <v>394467</v>
      </c>
      <c r="K625" s="209">
        <f>K400</f>
        <v>580410</v>
      </c>
      <c r="L625" s="209">
        <f>L400</f>
        <v>6180685</v>
      </c>
      <c r="M625" s="210"/>
    </row>
    <row r="626" spans="8:13" x14ac:dyDescent="0.2">
      <c r="H626" s="212"/>
      <c r="I626" s="218"/>
      <c r="J626" s="218"/>
      <c r="K626" s="218"/>
      <c r="L626" s="218"/>
      <c r="M626" s="215"/>
    </row>
  </sheetData>
  <mergeCells count="1">
    <mergeCell ref="A407:C407"/>
  </mergeCells>
  <phoneticPr fontId="0" type="noConversion"/>
  <printOptions horizontalCentered="1"/>
  <pageMargins left="0.2" right="0.23" top="1.99" bottom="0.97" header="0.62" footer="0.36"/>
  <pageSetup scale="64" orientation="landscape" r:id="rId1"/>
  <headerFooter alignWithMargins="0">
    <oddHeader>&amp;L&amp;"Times New Roman,Regular"&amp;20Oil and Gas Section&amp;10
&amp;14(850) 487-2219&amp;C&amp;"Times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Bold,Bold"&amp;8Bble = Barrels (42 US Gallons)     MBbls = Thousand Barrels     MMCF = Million Cubic Feet  &amp;"Arial,Regular"&amp;10   </oddFooter>
  </headerFooter>
  <rowBreaks count="17" manualBreakCount="17">
    <brk id="29" max="15" man="1"/>
    <brk id="58" max="15" man="1"/>
    <brk id="87" max="15" man="1"/>
    <brk id="116" max="15" man="1"/>
    <brk id="145" max="15" man="1"/>
    <brk id="174" max="15" man="1"/>
    <brk id="203" max="15" man="1"/>
    <brk id="232" max="15" man="1"/>
    <brk id="261" max="15" man="1"/>
    <brk id="290" max="15" man="1"/>
    <brk id="319" max="15" man="1"/>
    <brk id="348" max="15" man="1"/>
    <brk id="377" max="15" man="1"/>
    <brk id="406" max="15" man="1"/>
    <brk id="435" max="15" man="1"/>
    <brk id="476" max="15" man="1"/>
    <brk id="520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C7B4-AFCC-46B4-887B-4D550981F4F7}">
  <sheetPr>
    <tabColor theme="0"/>
  </sheetPr>
  <dimension ref="A4:G31"/>
  <sheetViews>
    <sheetView workbookViewId="0">
      <selection activeCell="E24" sqref="E24:G26"/>
    </sheetView>
  </sheetViews>
  <sheetFormatPr defaultRowHeight="12.75" x14ac:dyDescent="0.2"/>
  <cols>
    <col min="1" max="1" width="16.7109375" customWidth="1"/>
    <col min="2" max="2" width="16.85546875" bestFit="1" customWidth="1"/>
    <col min="5" max="5" width="9.5703125" bestFit="1" customWidth="1"/>
    <col min="6" max="6" width="10.140625" bestFit="1" customWidth="1"/>
    <col min="7" max="7" width="22.42578125" customWidth="1"/>
  </cols>
  <sheetData>
    <row r="4" spans="1:7" ht="15" x14ac:dyDescent="0.25">
      <c r="A4" s="416" t="s">
        <v>164</v>
      </c>
      <c r="B4" s="416" t="s">
        <v>165</v>
      </c>
      <c r="C4" s="416" t="s">
        <v>161</v>
      </c>
      <c r="D4" s="416" t="s">
        <v>162</v>
      </c>
      <c r="E4" s="416" t="s">
        <v>160</v>
      </c>
      <c r="F4" s="416" t="s">
        <v>60</v>
      </c>
      <c r="G4" s="416" t="s">
        <v>163</v>
      </c>
    </row>
    <row r="5" spans="1:7" ht="15" x14ac:dyDescent="0.25">
      <c r="A5" s="426">
        <v>1</v>
      </c>
      <c r="B5" s="427" t="s">
        <v>166</v>
      </c>
      <c r="C5" s="426">
        <v>0</v>
      </c>
      <c r="D5" s="426">
        <v>0</v>
      </c>
      <c r="E5" s="426">
        <v>0</v>
      </c>
      <c r="F5" s="426">
        <v>2</v>
      </c>
      <c r="G5" s="426">
        <v>0</v>
      </c>
    </row>
    <row r="6" spans="1:7" ht="15" x14ac:dyDescent="0.25">
      <c r="A6" s="426">
        <v>2</v>
      </c>
      <c r="B6" s="427" t="s">
        <v>167</v>
      </c>
      <c r="C6" s="426">
        <v>3</v>
      </c>
      <c r="D6" s="426">
        <v>0</v>
      </c>
      <c r="E6" s="426">
        <v>2</v>
      </c>
      <c r="F6" s="426">
        <v>4</v>
      </c>
      <c r="G6" s="426">
        <v>0</v>
      </c>
    </row>
    <row r="7" spans="1:7" ht="15" x14ac:dyDescent="0.25">
      <c r="A7" s="426">
        <v>3</v>
      </c>
      <c r="B7" s="427" t="s">
        <v>168</v>
      </c>
      <c r="C7" s="426">
        <v>2</v>
      </c>
      <c r="D7" s="426">
        <v>0</v>
      </c>
      <c r="E7" s="426">
        <v>2</v>
      </c>
      <c r="F7" s="426">
        <v>6</v>
      </c>
      <c r="G7" s="426">
        <v>3</v>
      </c>
    </row>
    <row r="8" spans="1:7" ht="15" x14ac:dyDescent="0.25">
      <c r="A8" s="426">
        <v>4</v>
      </c>
      <c r="B8" s="427" t="s">
        <v>169</v>
      </c>
      <c r="C8" s="426">
        <v>0</v>
      </c>
      <c r="D8" s="426">
        <v>0</v>
      </c>
      <c r="E8" s="426">
        <v>0</v>
      </c>
      <c r="F8" s="426">
        <v>2</v>
      </c>
      <c r="G8" s="426">
        <v>0</v>
      </c>
    </row>
    <row r="9" spans="1:7" ht="15" x14ac:dyDescent="0.25">
      <c r="A9" s="426">
        <v>5</v>
      </c>
      <c r="B9" s="427" t="s">
        <v>170</v>
      </c>
      <c r="C9" s="426">
        <v>1</v>
      </c>
      <c r="D9" s="426">
        <v>0</v>
      </c>
      <c r="E9" s="426">
        <v>1</v>
      </c>
      <c r="F9" s="426">
        <v>0</v>
      </c>
      <c r="G9" s="426">
        <v>0</v>
      </c>
    </row>
    <row r="10" spans="1:7" ht="15" x14ac:dyDescent="0.25">
      <c r="A10" s="426">
        <v>6</v>
      </c>
      <c r="B10" s="427" t="s">
        <v>171</v>
      </c>
      <c r="C10" s="426">
        <v>2</v>
      </c>
      <c r="D10" s="426">
        <v>0</v>
      </c>
      <c r="E10" s="426">
        <v>1</v>
      </c>
      <c r="F10" s="426">
        <v>9</v>
      </c>
      <c r="G10" s="426">
        <v>4</v>
      </c>
    </row>
    <row r="11" spans="1:7" ht="15" x14ac:dyDescent="0.25">
      <c r="A11" s="426">
        <v>7</v>
      </c>
      <c r="B11" s="427" t="s">
        <v>172</v>
      </c>
      <c r="C11" s="426">
        <v>1</v>
      </c>
      <c r="D11" s="426">
        <v>0</v>
      </c>
      <c r="E11" s="426">
        <v>1</v>
      </c>
      <c r="F11" s="426">
        <v>1</v>
      </c>
      <c r="G11" s="426">
        <v>0</v>
      </c>
    </row>
    <row r="12" spans="1:7" ht="15" x14ac:dyDescent="0.25">
      <c r="A12" s="426">
        <v>8</v>
      </c>
      <c r="B12" s="427" t="s">
        <v>173</v>
      </c>
      <c r="C12" s="426">
        <v>30</v>
      </c>
      <c r="D12" s="426">
        <v>22</v>
      </c>
      <c r="E12" s="426">
        <v>0</v>
      </c>
      <c r="F12" s="426">
        <v>39</v>
      </c>
      <c r="G12" s="426">
        <v>0</v>
      </c>
    </row>
    <row r="13" spans="1:7" ht="15" x14ac:dyDescent="0.25">
      <c r="A13" s="426">
        <v>9</v>
      </c>
      <c r="B13" s="427" t="s">
        <v>174</v>
      </c>
      <c r="C13" s="426">
        <v>1</v>
      </c>
      <c r="D13" s="426">
        <v>0</v>
      </c>
      <c r="E13" s="426">
        <v>0</v>
      </c>
      <c r="F13" s="426">
        <v>2</v>
      </c>
      <c r="G13" s="426">
        <v>0</v>
      </c>
    </row>
    <row r="14" spans="1:7" ht="15" x14ac:dyDescent="0.25">
      <c r="A14" s="426">
        <v>10</v>
      </c>
      <c r="B14" s="427" t="s">
        <v>175</v>
      </c>
      <c r="C14" s="426">
        <v>0</v>
      </c>
      <c r="D14" s="426">
        <v>0</v>
      </c>
      <c r="E14" s="426">
        <v>0</v>
      </c>
      <c r="F14" s="426">
        <v>24</v>
      </c>
      <c r="G14" s="426">
        <v>0</v>
      </c>
    </row>
    <row r="16" spans="1:7" ht="15" x14ac:dyDescent="0.25">
      <c r="A16" s="416" t="s">
        <v>176</v>
      </c>
      <c r="B16" s="416" t="s">
        <v>177</v>
      </c>
      <c r="C16" s="416" t="s">
        <v>178</v>
      </c>
      <c r="D16" s="416" t="s">
        <v>179</v>
      </c>
      <c r="E16" s="416" t="s">
        <v>180</v>
      </c>
      <c r="F16" s="416" t="s">
        <v>182</v>
      </c>
      <c r="G16" s="416" t="s">
        <v>181</v>
      </c>
    </row>
    <row r="17" spans="1:7" ht="15" x14ac:dyDescent="0.25">
      <c r="A17" s="426">
        <v>1</v>
      </c>
      <c r="B17" s="427" t="s">
        <v>166</v>
      </c>
      <c r="C17" s="426">
        <v>6</v>
      </c>
      <c r="D17" s="426">
        <v>2026</v>
      </c>
      <c r="E17" s="426">
        <v>0</v>
      </c>
      <c r="F17" s="426">
        <v>0</v>
      </c>
      <c r="G17" s="426">
        <v>0</v>
      </c>
    </row>
    <row r="18" spans="1:7" ht="15" x14ac:dyDescent="0.25">
      <c r="A18" s="426">
        <v>2</v>
      </c>
      <c r="B18" s="427" t="s">
        <v>167</v>
      </c>
      <c r="C18" s="426">
        <v>6</v>
      </c>
      <c r="D18" s="426">
        <v>2026</v>
      </c>
      <c r="E18" s="426">
        <v>4534</v>
      </c>
      <c r="F18" s="426">
        <v>551</v>
      </c>
      <c r="G18" s="426">
        <v>131400</v>
      </c>
    </row>
    <row r="19" spans="1:7" ht="15" x14ac:dyDescent="0.25">
      <c r="A19" s="426">
        <v>3</v>
      </c>
      <c r="B19" s="427" t="s">
        <v>168</v>
      </c>
      <c r="C19" s="426">
        <v>6</v>
      </c>
      <c r="D19" s="426">
        <v>2026</v>
      </c>
      <c r="E19" s="426">
        <v>3826</v>
      </c>
      <c r="F19" s="426">
        <v>638</v>
      </c>
      <c r="G19" s="426">
        <v>83664</v>
      </c>
    </row>
    <row r="20" spans="1:7" ht="15" x14ac:dyDescent="0.25">
      <c r="A20" s="426">
        <v>4</v>
      </c>
      <c r="B20" s="427" t="s">
        <v>169</v>
      </c>
      <c r="C20" s="426">
        <v>6</v>
      </c>
      <c r="D20" s="426">
        <v>2026</v>
      </c>
      <c r="E20" s="426">
        <v>0</v>
      </c>
      <c r="F20" s="426">
        <v>0</v>
      </c>
      <c r="G20" s="426">
        <v>0</v>
      </c>
    </row>
    <row r="21" spans="1:7" ht="15" x14ac:dyDescent="0.25">
      <c r="A21" s="426">
        <v>5</v>
      </c>
      <c r="B21" s="427" t="s">
        <v>170</v>
      </c>
      <c r="C21" s="426">
        <v>6</v>
      </c>
      <c r="D21" s="426">
        <v>2026</v>
      </c>
      <c r="E21" s="426">
        <v>287</v>
      </c>
      <c r="F21" s="426">
        <v>0</v>
      </c>
      <c r="G21" s="426">
        <v>2152</v>
      </c>
    </row>
    <row r="22" spans="1:7" ht="15" x14ac:dyDescent="0.25">
      <c r="A22" s="426">
        <v>6</v>
      </c>
      <c r="B22" s="427" t="s">
        <v>171</v>
      </c>
      <c r="C22" s="426">
        <v>6</v>
      </c>
      <c r="D22" s="426">
        <v>2026</v>
      </c>
      <c r="E22" s="426">
        <v>10022</v>
      </c>
      <c r="F22" s="426">
        <v>324</v>
      </c>
      <c r="G22" s="426">
        <v>74206</v>
      </c>
    </row>
    <row r="23" spans="1:7" ht="15" x14ac:dyDescent="0.25">
      <c r="A23" s="426">
        <v>7</v>
      </c>
      <c r="B23" s="427" t="s">
        <v>172</v>
      </c>
      <c r="C23" s="426">
        <v>6</v>
      </c>
      <c r="D23" s="426">
        <v>2026</v>
      </c>
      <c r="E23" s="426">
        <v>672</v>
      </c>
      <c r="F23" s="426">
        <v>0</v>
      </c>
      <c r="G23" s="426">
        <v>955</v>
      </c>
    </row>
    <row r="24" spans="1:7" ht="15" x14ac:dyDescent="0.25">
      <c r="A24" s="426">
        <v>8</v>
      </c>
      <c r="B24" s="427" t="s">
        <v>173</v>
      </c>
      <c r="C24" s="426">
        <v>6</v>
      </c>
      <c r="D24" s="426">
        <v>2026</v>
      </c>
      <c r="E24" s="426">
        <v>57013</v>
      </c>
      <c r="F24" s="426">
        <v>770861</v>
      </c>
      <c r="G24" s="426">
        <v>1729841</v>
      </c>
    </row>
    <row r="25" spans="1:7" ht="15" x14ac:dyDescent="0.25">
      <c r="A25" s="426">
        <v>9</v>
      </c>
      <c r="B25" s="427" t="s">
        <v>174</v>
      </c>
      <c r="C25" s="426">
        <v>6</v>
      </c>
      <c r="D25" s="426">
        <v>2026</v>
      </c>
      <c r="E25" s="426">
        <v>1767</v>
      </c>
      <c r="F25" s="426">
        <v>1220</v>
      </c>
      <c r="G25" s="426">
        <v>13230</v>
      </c>
    </row>
    <row r="26" spans="1:7" ht="15" x14ac:dyDescent="0.25">
      <c r="A26" s="426">
        <v>10</v>
      </c>
      <c r="B26" s="427" t="s">
        <v>175</v>
      </c>
      <c r="C26" s="426">
        <v>6</v>
      </c>
      <c r="D26" s="426">
        <v>2026</v>
      </c>
      <c r="E26" s="426">
        <v>0</v>
      </c>
      <c r="F26" s="426">
        <v>0</v>
      </c>
      <c r="G26" s="426">
        <v>0</v>
      </c>
    </row>
    <row r="31" spans="1:7" x14ac:dyDescent="0.2">
      <c r="B31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606C-6520-4094-92AB-45CA703CC6F4}">
  <sheetPr>
    <tabColor theme="0"/>
  </sheetPr>
  <dimension ref="A1:AD480"/>
  <sheetViews>
    <sheetView showGridLines="0" topLeftCell="A328" zoomScale="130" zoomScaleNormal="130" workbookViewId="0">
      <selection activeCell="Q201" sqref="Q20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417">
        <v>45292</v>
      </c>
      <c r="B1" s="418"/>
      <c r="C1" s="419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158</v>
      </c>
      <c r="E3" s="37" t="s">
        <v>159</v>
      </c>
      <c r="F3" s="37" t="s">
        <v>160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'2023'!$N$268+(J4/1000)</f>
        <v>18549.499</v>
      </c>
      <c r="O4" s="50">
        <f>'2023'!$O$268+(K4/1000)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5</v>
      </c>
      <c r="H5" s="46">
        <v>0</v>
      </c>
      <c r="I5" s="47">
        <f>SUM(D5:H5)</f>
        <v>9</v>
      </c>
      <c r="J5" s="48">
        <v>7736</v>
      </c>
      <c r="K5" s="48">
        <v>1103</v>
      </c>
      <c r="L5" s="48">
        <v>215720</v>
      </c>
      <c r="M5" s="52"/>
      <c r="N5" s="50">
        <f>'2023'!$N$269+(J5/1000)</f>
        <v>49810.828999999998</v>
      </c>
      <c r="O5" s="50">
        <f>'2023'!$O$269+(K5/1000)</f>
        <v>4073.0050000000042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1</v>
      </c>
      <c r="G6" s="46">
        <v>7</v>
      </c>
      <c r="H6" s="46">
        <v>3</v>
      </c>
      <c r="I6" s="47">
        <f t="shared" si="0"/>
        <v>13</v>
      </c>
      <c r="J6" s="48">
        <v>3390</v>
      </c>
      <c r="K6" s="48">
        <v>552</v>
      </c>
      <c r="L6" s="48">
        <v>102615</v>
      </c>
      <c r="M6" s="52"/>
      <c r="N6" s="50">
        <f>'2023'!$N$270+(J6/1000)</f>
        <v>13909.375000000005</v>
      </c>
      <c r="O6" s="50">
        <f>'2023'!$O$270+(K6/1000)</f>
        <v>1285.3149999999991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'2023'!$N$271+(J7/1000)</f>
        <v>6104.5660000000034</v>
      </c>
      <c r="O7" s="50">
        <f>'2023'!$O$271+(K7/1000)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1110</v>
      </c>
      <c r="K8" s="48">
        <v>0</v>
      </c>
      <c r="L8" s="48">
        <v>5540</v>
      </c>
      <c r="M8" s="52"/>
      <c r="N8" s="50">
        <f>'2023'!$N$272+(J8/1000)</f>
        <v>1555.9049999999993</v>
      </c>
      <c r="O8" s="50">
        <f>'2023'!$O$272+(K8/1000)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1</v>
      </c>
      <c r="E9" s="46">
        <v>0</v>
      </c>
      <c r="F9" s="46">
        <v>1</v>
      </c>
      <c r="G9" s="46">
        <v>12</v>
      </c>
      <c r="H9" s="46">
        <v>2</v>
      </c>
      <c r="I9" s="47">
        <f t="shared" si="0"/>
        <v>16</v>
      </c>
      <c r="J9" s="48">
        <v>7140</v>
      </c>
      <c r="K9" s="48">
        <v>648</v>
      </c>
      <c r="L9" s="48">
        <v>97621</v>
      </c>
      <c r="M9" s="52"/>
      <c r="N9" s="50">
        <f>'2023'!$N$273+(J9/1000)</f>
        <v>22298.45600000002</v>
      </c>
      <c r="O9" s="50">
        <f>'2023'!$O$273+(K9/1000)</f>
        <v>2978.0389999999998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1</v>
      </c>
      <c r="G10" s="46">
        <v>1</v>
      </c>
      <c r="H10" s="46">
        <v>0</v>
      </c>
      <c r="I10" s="55">
        <f t="shared" si="0"/>
        <v>4</v>
      </c>
      <c r="J10" s="48">
        <v>2641</v>
      </c>
      <c r="K10" s="48">
        <v>0</v>
      </c>
      <c r="L10" s="48">
        <v>6835</v>
      </c>
      <c r="M10" s="57"/>
      <c r="N10" s="50">
        <f>'2023'!$N$274+(J10/1000)</f>
        <v>1848.4814999999985</v>
      </c>
      <c r="O10" s="50">
        <f>'2023'!$O$274+(K10/1000)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9</v>
      </c>
      <c r="E11" s="62">
        <f t="shared" si="1"/>
        <v>0</v>
      </c>
      <c r="F11" s="62">
        <f t="shared" si="1"/>
        <v>5</v>
      </c>
      <c r="G11" s="62">
        <f t="shared" si="1"/>
        <v>29</v>
      </c>
      <c r="H11" s="62">
        <f t="shared" si="1"/>
        <v>5</v>
      </c>
      <c r="I11" s="63">
        <f t="shared" si="1"/>
        <v>48</v>
      </c>
      <c r="J11" s="64">
        <f>SUM(J4:J10)</f>
        <v>22017</v>
      </c>
      <c r="K11" s="65">
        <f t="shared" si="1"/>
        <v>2303</v>
      </c>
      <c r="L11" s="65">
        <f t="shared" si="1"/>
        <v>428331</v>
      </c>
      <c r="M11" s="67"/>
      <c r="N11" s="68">
        <f>SUM(N4:N10)</f>
        <v>114077.11150000001</v>
      </c>
      <c r="O11" s="69">
        <f>SUM(O4:O10)</f>
        <v>10815.662000000002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35</v>
      </c>
      <c r="E13" s="46">
        <v>23</v>
      </c>
      <c r="F13" s="46">
        <v>0</v>
      </c>
      <c r="G13" s="46">
        <v>35</v>
      </c>
      <c r="H13" s="46">
        <v>0</v>
      </c>
      <c r="I13" s="47">
        <f>SUM(D13:H13)</f>
        <v>93</v>
      </c>
      <c r="J13" s="82">
        <v>58359</v>
      </c>
      <c r="K13" s="82">
        <v>1028022</v>
      </c>
      <c r="L13" s="82">
        <v>2294979</v>
      </c>
      <c r="M13" s="50"/>
      <c r="N13" s="83">
        <f>'2023'!N277+(J13/1000)</f>
        <v>437519.81599999958</v>
      </c>
      <c r="O13" s="50">
        <f>'2023'!O277+(K13/1000)</f>
        <v>806803.52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1</v>
      </c>
      <c r="E14" s="46">
        <v>0</v>
      </c>
      <c r="F14" s="46">
        <v>0</v>
      </c>
      <c r="G14" s="46">
        <v>2</v>
      </c>
      <c r="H14" s="46">
        <v>0</v>
      </c>
      <c r="I14" s="47">
        <f>SUM(D14:H14)</f>
        <v>3</v>
      </c>
      <c r="J14" s="82">
        <v>3146</v>
      </c>
      <c r="K14" s="82">
        <v>1832</v>
      </c>
      <c r="L14" s="82">
        <v>10942</v>
      </c>
      <c r="M14" s="50"/>
      <c r="N14" s="83">
        <f>'2023'!N278+(J14/1000)</f>
        <v>486.13299999999998</v>
      </c>
      <c r="O14" s="50">
        <f>'2023'!O278+(K14/1000)</f>
        <v>373.69999999999987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0</v>
      </c>
      <c r="E15" s="46">
        <v>0</v>
      </c>
      <c r="F15" s="46">
        <v>0</v>
      </c>
      <c r="G15" s="46">
        <v>24</v>
      </c>
      <c r="H15" s="46">
        <v>0</v>
      </c>
      <c r="I15" s="47">
        <f>SUM(D15:H15)</f>
        <v>24</v>
      </c>
      <c r="J15" s="82">
        <v>0</v>
      </c>
      <c r="K15" s="82">
        <v>0</v>
      </c>
      <c r="L15" s="82">
        <v>0</v>
      </c>
      <c r="M15" s="50"/>
      <c r="N15" s="220">
        <f>'2023'!N279+(J15/1000)</f>
        <v>59519.028000000006</v>
      </c>
      <c r="O15" s="147">
        <f>'2023'!O279+(K15/1000)</f>
        <v>65394.938000000031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36</v>
      </c>
      <c r="E16" s="62">
        <f t="shared" si="2"/>
        <v>23</v>
      </c>
      <c r="F16" s="62">
        <f t="shared" si="2"/>
        <v>0</v>
      </c>
      <c r="G16" s="62">
        <f t="shared" si="2"/>
        <v>61</v>
      </c>
      <c r="H16" s="62">
        <f t="shared" si="2"/>
        <v>0</v>
      </c>
      <c r="I16" s="85">
        <f t="shared" si="2"/>
        <v>120</v>
      </c>
      <c r="J16" s="64">
        <f t="shared" si="2"/>
        <v>61505</v>
      </c>
      <c r="K16" s="65">
        <f t="shared" si="2"/>
        <v>1029854</v>
      </c>
      <c r="L16" s="65">
        <f t="shared" si="2"/>
        <v>2305921</v>
      </c>
      <c r="M16" s="69"/>
      <c r="N16" s="221">
        <f>SUM(N13:N15)</f>
        <v>497524.97699999955</v>
      </c>
      <c r="O16" s="67">
        <f>SUM(O13:O15)</f>
        <v>872572.15800000005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45</v>
      </c>
      <c r="E17" s="90">
        <f t="shared" si="3"/>
        <v>23</v>
      </c>
      <c r="F17" s="90">
        <f t="shared" si="3"/>
        <v>5</v>
      </c>
      <c r="G17" s="90">
        <f t="shared" si="3"/>
        <v>90</v>
      </c>
      <c r="H17" s="90">
        <f t="shared" si="3"/>
        <v>5</v>
      </c>
      <c r="I17" s="91">
        <f t="shared" si="3"/>
        <v>168</v>
      </c>
      <c r="J17" s="92">
        <f t="shared" si="3"/>
        <v>83522</v>
      </c>
      <c r="K17" s="93">
        <f t="shared" si="3"/>
        <v>1032157</v>
      </c>
      <c r="L17" s="93">
        <f t="shared" si="3"/>
        <v>2734252</v>
      </c>
      <c r="M17" s="94"/>
      <c r="N17" s="95">
        <f>N11+N16</f>
        <v>611602.08849999961</v>
      </c>
      <c r="O17" s="94">
        <f>O11+O16</f>
        <v>883387.82000000007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629591.08849999961</v>
      </c>
      <c r="O22" s="121">
        <f>O17+O18</f>
        <v>889529.82000000007</v>
      </c>
      <c r="P22" s="119"/>
      <c r="Q22" s="23"/>
      <c r="R22" s="23"/>
    </row>
    <row r="23" spans="1:18" s="24" customFormat="1" ht="23.25" x14ac:dyDescent="0.35">
      <c r="A23" s="420">
        <f>A1+31</f>
        <v>45323</v>
      </c>
      <c r="B23" s="421"/>
      <c r="C23" s="422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158</v>
      </c>
      <c r="E25" s="37" t="s">
        <v>159</v>
      </c>
      <c r="F25" s="37" t="s">
        <v>160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2</v>
      </c>
      <c r="E27" s="46">
        <v>0</v>
      </c>
      <c r="F27" s="46">
        <v>1</v>
      </c>
      <c r="G27" s="46">
        <v>6</v>
      </c>
      <c r="H27" s="46">
        <v>0</v>
      </c>
      <c r="I27" s="47">
        <f t="shared" si="4"/>
        <v>9</v>
      </c>
      <c r="J27" s="48">
        <v>5040</v>
      </c>
      <c r="K27" s="48">
        <v>484</v>
      </c>
      <c r="L27" s="48">
        <v>127795</v>
      </c>
      <c r="M27" s="52"/>
      <c r="N27" s="50">
        <f t="shared" si="5"/>
        <v>49815.868999999999</v>
      </c>
      <c r="O27" s="50">
        <f t="shared" si="5"/>
        <v>4073.4890000000041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2</v>
      </c>
      <c r="E28" s="46">
        <v>0</v>
      </c>
      <c r="F28" s="46">
        <v>1</v>
      </c>
      <c r="G28" s="46">
        <v>6</v>
      </c>
      <c r="H28" s="46">
        <v>0</v>
      </c>
      <c r="I28" s="47">
        <f t="shared" si="4"/>
        <v>9</v>
      </c>
      <c r="J28" s="48">
        <v>3155</v>
      </c>
      <c r="K28" s="48">
        <v>468</v>
      </c>
      <c r="L28" s="48">
        <v>95127</v>
      </c>
      <c r="M28" s="52"/>
      <c r="N28" s="50">
        <f t="shared" si="5"/>
        <v>13912.530000000006</v>
      </c>
      <c r="O28" s="50">
        <f t="shared" si="5"/>
        <v>1285.7829999999992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1023</v>
      </c>
      <c r="K30" s="48">
        <v>0</v>
      </c>
      <c r="L30" s="48">
        <v>5170</v>
      </c>
      <c r="M30" s="52"/>
      <c r="N30" s="50">
        <f t="shared" si="5"/>
        <v>1556.9279999999992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1</v>
      </c>
      <c r="E31" s="46">
        <v>0</v>
      </c>
      <c r="F31" s="46">
        <v>2</v>
      </c>
      <c r="G31" s="46">
        <v>10</v>
      </c>
      <c r="H31" s="46">
        <v>3</v>
      </c>
      <c r="I31" s="47">
        <f t="shared" si="4"/>
        <v>16</v>
      </c>
      <c r="J31" s="48">
        <v>6751</v>
      </c>
      <c r="K31" s="48">
        <v>629</v>
      </c>
      <c r="L31" s="48">
        <v>90070</v>
      </c>
      <c r="M31" s="52"/>
      <c r="N31" s="50">
        <f t="shared" si="5"/>
        <v>22305.20700000002</v>
      </c>
      <c r="O31" s="50">
        <f t="shared" si="5"/>
        <v>2978.6679999999997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1</v>
      </c>
      <c r="G32" s="46">
        <v>1</v>
      </c>
      <c r="H32" s="46">
        <v>0</v>
      </c>
      <c r="I32" s="55">
        <f t="shared" si="4"/>
        <v>4</v>
      </c>
      <c r="J32" s="48">
        <v>2473</v>
      </c>
      <c r="K32" s="48">
        <v>0</v>
      </c>
      <c r="L32" s="48">
        <v>6625</v>
      </c>
      <c r="M32" s="57"/>
      <c r="N32" s="50">
        <f t="shared" si="5"/>
        <v>1850.9544999999985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/>
      <c r="E33" s="62"/>
      <c r="F33" s="62"/>
      <c r="G33" s="62"/>
      <c r="H33" s="62"/>
      <c r="I33" s="63">
        <f>SUM(I26:I32)</f>
        <v>44</v>
      </c>
      <c r="J33" s="64">
        <f>SUM(J26:J32)</f>
        <v>18442</v>
      </c>
      <c r="K33" s="65">
        <f>SUM(K26:K32)</f>
        <v>1581</v>
      </c>
      <c r="L33" s="65">
        <f>SUM(L26:L32)</f>
        <v>324787</v>
      </c>
      <c r="M33" s="67"/>
      <c r="N33" s="68">
        <f>SUM(N26:N32)</f>
        <v>114095.55350000004</v>
      </c>
      <c r="O33" s="69">
        <f>SUM(O26:O32)</f>
        <v>10817.243000000002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35</v>
      </c>
      <c r="E35" s="46">
        <v>22</v>
      </c>
      <c r="F35" s="46">
        <v>0</v>
      </c>
      <c r="G35" s="46">
        <v>36</v>
      </c>
      <c r="H35" s="46">
        <v>0</v>
      </c>
      <c r="I35" s="47">
        <f>SUM(D35:H35)</f>
        <v>93</v>
      </c>
      <c r="J35" s="82">
        <v>46263</v>
      </c>
      <c r="K35" s="82">
        <v>880863</v>
      </c>
      <c r="L35" s="82">
        <v>2089397</v>
      </c>
      <c r="M35" s="50"/>
      <c r="N35" s="83">
        <f t="shared" ref="N35:O37" si="6">N13+(J35/1000)</f>
        <v>437566.07899999956</v>
      </c>
      <c r="O35" s="50">
        <f t="shared" si="6"/>
        <v>807684.38300000003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1</v>
      </c>
      <c r="E36" s="46">
        <v>0</v>
      </c>
      <c r="F36" s="46">
        <v>0</v>
      </c>
      <c r="G36" s="46">
        <v>2</v>
      </c>
      <c r="H36" s="46">
        <v>0</v>
      </c>
      <c r="I36" s="47">
        <f>SUM(D36:H36)</f>
        <v>3</v>
      </c>
      <c r="J36" s="82">
        <v>2763</v>
      </c>
      <c r="K36" s="82">
        <v>2078</v>
      </c>
      <c r="L36" s="82">
        <v>10472</v>
      </c>
      <c r="M36" s="50"/>
      <c r="N36" s="83">
        <f t="shared" si="6"/>
        <v>488.89599999999996</v>
      </c>
      <c r="O36" s="50">
        <f t="shared" si="6"/>
        <v>375.77799999999985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0</v>
      </c>
      <c r="E37" s="46">
        <v>0</v>
      </c>
      <c r="F37" s="46">
        <v>0</v>
      </c>
      <c r="G37" s="46">
        <v>24</v>
      </c>
      <c r="H37" s="46">
        <v>0</v>
      </c>
      <c r="I37" s="47">
        <f>SUM(D37:H37)</f>
        <v>24</v>
      </c>
      <c r="J37" s="82">
        <v>0</v>
      </c>
      <c r="K37" s="82">
        <v>0</v>
      </c>
      <c r="L37" s="82">
        <v>0</v>
      </c>
      <c r="M37" s="50"/>
      <c r="N37" s="83">
        <f t="shared" si="6"/>
        <v>59519.028000000006</v>
      </c>
      <c r="O37" s="50">
        <f t="shared" si="6"/>
        <v>65394.938000000031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7">SUM(D35:D37)</f>
        <v>36</v>
      </c>
      <c r="E38" s="62">
        <f t="shared" si="7"/>
        <v>22</v>
      </c>
      <c r="F38" s="62">
        <f t="shared" si="7"/>
        <v>0</v>
      </c>
      <c r="G38" s="62">
        <f t="shared" si="7"/>
        <v>62</v>
      </c>
      <c r="H38" s="62">
        <f t="shared" si="7"/>
        <v>0</v>
      </c>
      <c r="I38" s="85">
        <f t="shared" si="7"/>
        <v>120</v>
      </c>
      <c r="J38" s="64">
        <f t="shared" si="7"/>
        <v>49026</v>
      </c>
      <c r="K38" s="65">
        <f t="shared" si="7"/>
        <v>882941</v>
      </c>
      <c r="L38" s="65">
        <f>SUM(L35:L37)</f>
        <v>2099869</v>
      </c>
      <c r="M38" s="69"/>
      <c r="N38" s="68">
        <f>SUM(N35:N37)</f>
        <v>497574.00299999956</v>
      </c>
      <c r="O38" s="69">
        <f>SUM(O35:O37)</f>
        <v>873455.09900000016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8">D33+D38</f>
        <v>36</v>
      </c>
      <c r="E39" s="90">
        <f t="shared" si="8"/>
        <v>22</v>
      </c>
      <c r="F39" s="90">
        <f t="shared" si="8"/>
        <v>0</v>
      </c>
      <c r="G39" s="90">
        <f t="shared" si="8"/>
        <v>62</v>
      </c>
      <c r="H39" s="90">
        <f t="shared" si="8"/>
        <v>0</v>
      </c>
      <c r="I39" s="91">
        <f t="shared" si="8"/>
        <v>164</v>
      </c>
      <c r="J39" s="92">
        <f t="shared" si="8"/>
        <v>67468</v>
      </c>
      <c r="K39" s="93">
        <f t="shared" si="8"/>
        <v>884522</v>
      </c>
      <c r="L39" s="93">
        <f t="shared" si="8"/>
        <v>2424656</v>
      </c>
      <c r="M39" s="94"/>
      <c r="N39" s="95">
        <f>N33+N38</f>
        <v>611669.5564999996</v>
      </c>
      <c r="O39" s="94">
        <f>O33+O38</f>
        <v>884272.34200000018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629658.5564999996</v>
      </c>
      <c r="O44" s="121">
        <f>O39+O40</f>
        <v>890414.34200000018</v>
      </c>
      <c r="P44" s="119"/>
      <c r="Q44" s="23"/>
      <c r="R44" s="23"/>
    </row>
    <row r="45" spans="1:18" s="24" customFormat="1" ht="23.25" x14ac:dyDescent="0.35">
      <c r="A45" s="120">
        <f>A23+31</f>
        <v>45354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158</v>
      </c>
      <c r="E47" s="37" t="s">
        <v>159</v>
      </c>
      <c r="F47" s="37" t="s">
        <v>160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9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0">N26+(J48/1000)</f>
        <v>18549.499</v>
      </c>
      <c r="O48" s="50">
        <f t="shared" si="10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2</v>
      </c>
      <c r="E49" s="46">
        <v>0</v>
      </c>
      <c r="F49" s="46">
        <v>1</v>
      </c>
      <c r="G49" s="46">
        <v>6</v>
      </c>
      <c r="H49" s="46">
        <v>0</v>
      </c>
      <c r="I49" s="47">
        <f t="shared" si="9"/>
        <v>9</v>
      </c>
      <c r="J49" s="48">
        <v>5417</v>
      </c>
      <c r="K49" s="48">
        <v>548</v>
      </c>
      <c r="L49" s="48">
        <v>140449</v>
      </c>
      <c r="M49" s="52"/>
      <c r="N49" s="50">
        <f t="shared" si="10"/>
        <v>49821.286</v>
      </c>
      <c r="O49" s="50">
        <f t="shared" si="10"/>
        <v>4074.0370000000039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2</v>
      </c>
      <c r="E50" s="46">
        <v>0</v>
      </c>
      <c r="F50" s="46">
        <v>1</v>
      </c>
      <c r="G50" s="46">
        <v>7</v>
      </c>
      <c r="H50" s="46">
        <v>3</v>
      </c>
      <c r="I50" s="47">
        <f t="shared" si="9"/>
        <v>13</v>
      </c>
      <c r="J50" s="48">
        <v>3262</v>
      </c>
      <c r="K50" s="48">
        <v>532</v>
      </c>
      <c r="L50" s="48">
        <v>99728</v>
      </c>
      <c r="M50" s="52"/>
      <c r="N50" s="50">
        <f t="shared" si="10"/>
        <v>13915.792000000007</v>
      </c>
      <c r="O50" s="50">
        <f t="shared" si="10"/>
        <v>1286.3149999999991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9"/>
        <v>2</v>
      </c>
      <c r="J51" s="48">
        <v>0</v>
      </c>
      <c r="K51" s="48">
        <v>0</v>
      </c>
      <c r="L51" s="48">
        <v>0</v>
      </c>
      <c r="M51" s="52"/>
      <c r="N51" s="50">
        <f t="shared" si="10"/>
        <v>6104.5660000000034</v>
      </c>
      <c r="O51" s="50">
        <f t="shared" si="10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9"/>
        <v>2</v>
      </c>
      <c r="J52" s="48">
        <v>1086</v>
      </c>
      <c r="K52" s="48">
        <v>0</v>
      </c>
      <c r="L52" s="48">
        <v>5580</v>
      </c>
      <c r="M52" s="52"/>
      <c r="N52" s="50">
        <f t="shared" si="10"/>
        <v>1558.0139999999992</v>
      </c>
      <c r="O52" s="50">
        <f t="shared" si="10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1</v>
      </c>
      <c r="E53" s="46">
        <v>0</v>
      </c>
      <c r="F53" s="46">
        <v>2</v>
      </c>
      <c r="G53" s="46">
        <v>10</v>
      </c>
      <c r="H53" s="46">
        <v>3</v>
      </c>
      <c r="I53" s="47">
        <f t="shared" si="9"/>
        <v>16</v>
      </c>
      <c r="J53" s="48">
        <v>7045</v>
      </c>
      <c r="K53" s="48">
        <v>654</v>
      </c>
      <c r="L53" s="48">
        <v>108334</v>
      </c>
      <c r="M53" s="52"/>
      <c r="N53" s="50">
        <f t="shared" si="10"/>
        <v>22312.252000000019</v>
      </c>
      <c r="O53" s="50">
        <f t="shared" si="10"/>
        <v>2979.3219999999997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1</v>
      </c>
      <c r="G54" s="46">
        <v>1</v>
      </c>
      <c r="H54" s="46">
        <v>0</v>
      </c>
      <c r="I54" s="55">
        <f t="shared" si="9"/>
        <v>4</v>
      </c>
      <c r="J54" s="48">
        <v>2599</v>
      </c>
      <c r="K54" s="48">
        <v>0</v>
      </c>
      <c r="L54" s="48">
        <v>6540</v>
      </c>
      <c r="M54" s="57"/>
      <c r="N54" s="50">
        <f t="shared" si="10"/>
        <v>1853.5534999999984</v>
      </c>
      <c r="O54" s="50">
        <f t="shared" si="10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1">SUM(D48:D54)</f>
        <v>8</v>
      </c>
      <c r="E55" s="62">
        <f t="shared" si="11"/>
        <v>0</v>
      </c>
      <c r="F55" s="62">
        <f t="shared" si="11"/>
        <v>6</v>
      </c>
      <c r="G55" s="62">
        <f t="shared" si="11"/>
        <v>28</v>
      </c>
      <c r="H55" s="62">
        <f t="shared" si="11"/>
        <v>6</v>
      </c>
      <c r="I55" s="63">
        <f t="shared" si="11"/>
        <v>48</v>
      </c>
      <c r="J55" s="64">
        <f>SUM(J48:J54)</f>
        <v>19409</v>
      </c>
      <c r="K55" s="65">
        <f>SUM(K48:K54)</f>
        <v>1734</v>
      </c>
      <c r="L55" s="65">
        <f>SUM(L48:L54)</f>
        <v>360631</v>
      </c>
      <c r="M55" s="67"/>
      <c r="N55" s="68">
        <f>SUM(N48:N54)</f>
        <v>114114.96250000002</v>
      </c>
      <c r="O55" s="69">
        <f>SUM(O48:O54)</f>
        <v>10818.977000000003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35</v>
      </c>
      <c r="E57" s="46">
        <v>23</v>
      </c>
      <c r="F57" s="46">
        <v>0</v>
      </c>
      <c r="G57" s="46">
        <v>35</v>
      </c>
      <c r="H57" s="46">
        <v>0</v>
      </c>
      <c r="I57" s="47">
        <f>SUM(D57:H57)</f>
        <v>93</v>
      </c>
      <c r="J57" s="82">
        <v>55809</v>
      </c>
      <c r="K57" s="82">
        <v>996650</v>
      </c>
      <c r="L57" s="82">
        <v>2382538</v>
      </c>
      <c r="M57" s="50"/>
      <c r="N57" s="83">
        <f t="shared" ref="N57:O59" si="12">N35+(J57/1000)</f>
        <v>437621.88799999957</v>
      </c>
      <c r="O57" s="50">
        <f t="shared" si="12"/>
        <v>808681.03300000005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1</v>
      </c>
      <c r="E58" s="46">
        <v>0</v>
      </c>
      <c r="F58" s="46">
        <v>0</v>
      </c>
      <c r="G58" s="46">
        <v>2</v>
      </c>
      <c r="H58" s="46">
        <v>0</v>
      </c>
      <c r="I58" s="47">
        <f>SUM(D58:H58)</f>
        <v>3</v>
      </c>
      <c r="J58" s="82">
        <v>3458</v>
      </c>
      <c r="K58" s="82">
        <v>2433</v>
      </c>
      <c r="L58" s="82">
        <v>9964</v>
      </c>
      <c r="M58" s="50"/>
      <c r="N58" s="83">
        <f t="shared" si="12"/>
        <v>492.35399999999998</v>
      </c>
      <c r="O58" s="50">
        <f t="shared" si="12"/>
        <v>378.21099999999984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0</v>
      </c>
      <c r="E59" s="46">
        <v>0</v>
      </c>
      <c r="F59" s="46">
        <v>0</v>
      </c>
      <c r="G59" s="46">
        <v>24</v>
      </c>
      <c r="H59" s="46">
        <v>0</v>
      </c>
      <c r="I59" s="47">
        <f>SUM(D59:H59)</f>
        <v>24</v>
      </c>
      <c r="J59" s="82">
        <v>0</v>
      </c>
      <c r="K59" s="82">
        <v>0</v>
      </c>
      <c r="L59" s="82">
        <v>0</v>
      </c>
      <c r="M59" s="50"/>
      <c r="N59" s="83">
        <f t="shared" si="12"/>
        <v>59519.028000000006</v>
      </c>
      <c r="O59" s="50">
        <f t="shared" si="12"/>
        <v>65394.938000000031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3">SUM(D57:D59)</f>
        <v>36</v>
      </c>
      <c r="E60" s="62">
        <f t="shared" si="13"/>
        <v>23</v>
      </c>
      <c r="F60" s="62">
        <f t="shared" si="13"/>
        <v>0</v>
      </c>
      <c r="G60" s="62">
        <f t="shared" si="13"/>
        <v>61</v>
      </c>
      <c r="H60" s="62">
        <f t="shared" si="13"/>
        <v>0</v>
      </c>
      <c r="I60" s="85">
        <f t="shared" si="13"/>
        <v>120</v>
      </c>
      <c r="J60" s="64">
        <f t="shared" si="13"/>
        <v>59267</v>
      </c>
      <c r="K60" s="65">
        <f t="shared" si="13"/>
        <v>999083</v>
      </c>
      <c r="L60" s="65">
        <f t="shared" si="13"/>
        <v>2392502</v>
      </c>
      <c r="M60" s="69"/>
      <c r="N60" s="68">
        <f>SUM(N57:N59)</f>
        <v>497633.26999999955</v>
      </c>
      <c r="O60" s="69">
        <f>SUM(O57:O59)</f>
        <v>874454.18200000015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4">D55+D60</f>
        <v>44</v>
      </c>
      <c r="E61" s="90">
        <f t="shared" si="14"/>
        <v>23</v>
      </c>
      <c r="F61" s="90">
        <f t="shared" si="14"/>
        <v>6</v>
      </c>
      <c r="G61" s="90">
        <f t="shared" si="14"/>
        <v>89</v>
      </c>
      <c r="H61" s="90">
        <f t="shared" si="14"/>
        <v>6</v>
      </c>
      <c r="I61" s="91">
        <f t="shared" si="14"/>
        <v>168</v>
      </c>
      <c r="J61" s="92">
        <f t="shared" si="14"/>
        <v>78676</v>
      </c>
      <c r="K61" s="93">
        <f t="shared" si="14"/>
        <v>1000817</v>
      </c>
      <c r="L61" s="93">
        <f t="shared" si="14"/>
        <v>2753133</v>
      </c>
      <c r="M61" s="94"/>
      <c r="N61" s="95">
        <f>N55+N60</f>
        <v>611748.23249999958</v>
      </c>
      <c r="O61" s="94">
        <f>O55+O60</f>
        <v>885273.1590000001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629737.23249999958</v>
      </c>
      <c r="O66" s="121">
        <f>O61+O62</f>
        <v>891415.1590000001</v>
      </c>
      <c r="P66" s="119"/>
      <c r="Q66" s="23"/>
      <c r="R66" s="23"/>
    </row>
    <row r="67" spans="1:18" s="24" customFormat="1" ht="23.25" x14ac:dyDescent="0.35">
      <c r="A67" s="120">
        <f>A45+31</f>
        <v>45385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158</v>
      </c>
      <c r="E69" s="37" t="s">
        <v>159</v>
      </c>
      <c r="F69" s="37" t="s">
        <v>160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5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6">N48+(J70/1000)</f>
        <v>18549.499</v>
      </c>
      <c r="O70" s="50">
        <f t="shared" si="16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1</v>
      </c>
      <c r="G71" s="46">
        <v>5</v>
      </c>
      <c r="H71" s="46">
        <v>0</v>
      </c>
      <c r="I71" s="47">
        <f>SUM(D71:H71)</f>
        <v>9</v>
      </c>
      <c r="J71" s="48">
        <v>5120</v>
      </c>
      <c r="K71" s="48">
        <v>453</v>
      </c>
      <c r="L71" s="48">
        <v>131907</v>
      </c>
      <c r="M71" s="52"/>
      <c r="N71" s="50">
        <f t="shared" si="16"/>
        <v>49826.406000000003</v>
      </c>
      <c r="O71" s="50">
        <f t="shared" si="16"/>
        <v>4074.4900000000039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2</v>
      </c>
      <c r="G72" s="46">
        <v>6</v>
      </c>
      <c r="H72" s="46">
        <v>3</v>
      </c>
      <c r="I72" s="47">
        <f>SUM(D72:H72)</f>
        <v>13</v>
      </c>
      <c r="J72" s="48">
        <v>3217</v>
      </c>
      <c r="K72" s="48">
        <v>529</v>
      </c>
      <c r="L72" s="48">
        <v>91421</v>
      </c>
      <c r="M72" s="52"/>
      <c r="N72" s="50">
        <f t="shared" si="16"/>
        <v>13919.009000000007</v>
      </c>
      <c r="O72" s="50">
        <f t="shared" si="16"/>
        <v>1286.8439999999991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6"/>
        <v>6104.5660000000034</v>
      </c>
      <c r="O73" s="50">
        <f t="shared" si="16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5"/>
        <v>2</v>
      </c>
      <c r="J74" s="48">
        <v>979</v>
      </c>
      <c r="K74" s="48">
        <v>0</v>
      </c>
      <c r="L74" s="48">
        <v>5023</v>
      </c>
      <c r="M74" s="52"/>
      <c r="N74" s="50">
        <f t="shared" si="16"/>
        <v>1558.9929999999993</v>
      </c>
      <c r="O74" s="50">
        <f t="shared" si="16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1</v>
      </c>
      <c r="E75" s="46">
        <v>0</v>
      </c>
      <c r="F75" s="46">
        <v>2</v>
      </c>
      <c r="G75" s="46">
        <v>10</v>
      </c>
      <c r="H75" s="46">
        <v>3</v>
      </c>
      <c r="I75" s="47">
        <f t="shared" si="15"/>
        <v>16</v>
      </c>
      <c r="J75" s="48">
        <v>6817</v>
      </c>
      <c r="K75" s="48">
        <v>686</v>
      </c>
      <c r="L75" s="48">
        <v>114586</v>
      </c>
      <c r="M75" s="52"/>
      <c r="N75" s="50">
        <f t="shared" si="16"/>
        <v>22319.069000000018</v>
      </c>
      <c r="O75" s="50">
        <f t="shared" si="16"/>
        <v>2980.0079999999998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5"/>
        <v>4</v>
      </c>
      <c r="J76" s="48">
        <v>2679</v>
      </c>
      <c r="K76" s="48">
        <v>0</v>
      </c>
      <c r="L76" s="48">
        <v>7015</v>
      </c>
      <c r="M76" s="57"/>
      <c r="N76" s="50">
        <f t="shared" si="16"/>
        <v>1856.2324999999985</v>
      </c>
      <c r="O76" s="50">
        <f t="shared" si="16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7">SUM(D70:D76)</f>
        <v>9</v>
      </c>
      <c r="E77" s="62">
        <f t="shared" si="17"/>
        <v>0</v>
      </c>
      <c r="F77" s="62">
        <f t="shared" si="17"/>
        <v>7</v>
      </c>
      <c r="G77" s="62">
        <f t="shared" si="17"/>
        <v>26</v>
      </c>
      <c r="H77" s="62">
        <f t="shared" si="17"/>
        <v>6</v>
      </c>
      <c r="I77" s="63">
        <f t="shared" si="17"/>
        <v>48</v>
      </c>
      <c r="J77" s="64">
        <f>SUM(J70:J76)</f>
        <v>18812</v>
      </c>
      <c r="K77" s="65">
        <f>SUM(K70:K76)</f>
        <v>1668</v>
      </c>
      <c r="L77" s="65">
        <f>SUM(L70:L76)</f>
        <v>349952</v>
      </c>
      <c r="M77" s="67"/>
      <c r="N77" s="68">
        <f>SUM(N70:N76)</f>
        <v>114133.77450000003</v>
      </c>
      <c r="O77" s="69">
        <f>SUM(O70:O76)</f>
        <v>10820.645000000002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31</v>
      </c>
      <c r="E79" s="46">
        <v>23</v>
      </c>
      <c r="F79" s="46">
        <v>0</v>
      </c>
      <c r="G79" s="46">
        <v>39</v>
      </c>
      <c r="H79" s="46">
        <v>0</v>
      </c>
      <c r="I79" s="47">
        <f>SUM(D79:H79)</f>
        <v>93</v>
      </c>
      <c r="J79" s="82">
        <v>48825</v>
      </c>
      <c r="K79" s="82">
        <v>920132</v>
      </c>
      <c r="L79" s="82">
        <v>2186144</v>
      </c>
      <c r="M79" s="50"/>
      <c r="N79" s="83">
        <f t="shared" ref="N79:O81" si="18">N57+(J79/1000)</f>
        <v>437670.71299999958</v>
      </c>
      <c r="O79" s="50">
        <f t="shared" si="18"/>
        <v>809601.16500000004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47">
        <f>SUM(D80:H80)</f>
        <v>3</v>
      </c>
      <c r="J80" s="82">
        <v>3586</v>
      </c>
      <c r="K80" s="82">
        <v>2481</v>
      </c>
      <c r="L80" s="82">
        <v>16432</v>
      </c>
      <c r="M80" s="50"/>
      <c r="N80" s="83">
        <f t="shared" si="18"/>
        <v>495.94</v>
      </c>
      <c r="O80" s="50">
        <f t="shared" si="18"/>
        <v>380.69199999999984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0</v>
      </c>
      <c r="E81" s="46">
        <v>0</v>
      </c>
      <c r="F81" s="46">
        <v>0</v>
      </c>
      <c r="G81" s="46">
        <v>24</v>
      </c>
      <c r="H81" s="46">
        <v>0</v>
      </c>
      <c r="I81" s="47">
        <f>SUM(D81:H81)</f>
        <v>24</v>
      </c>
      <c r="J81" s="82">
        <v>0</v>
      </c>
      <c r="K81" s="82">
        <v>0</v>
      </c>
      <c r="L81" s="82">
        <v>0</v>
      </c>
      <c r="M81" s="50"/>
      <c r="N81" s="83">
        <f t="shared" si="18"/>
        <v>59519.028000000006</v>
      </c>
      <c r="O81" s="50">
        <f t="shared" si="18"/>
        <v>65394.938000000031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19">SUM(D79:D81)</f>
        <v>33</v>
      </c>
      <c r="E82" s="62">
        <f t="shared" si="19"/>
        <v>23</v>
      </c>
      <c r="F82" s="62">
        <f t="shared" si="19"/>
        <v>0</v>
      </c>
      <c r="G82" s="62">
        <f t="shared" si="19"/>
        <v>64</v>
      </c>
      <c r="H82" s="62">
        <f t="shared" si="19"/>
        <v>0</v>
      </c>
      <c r="I82" s="85">
        <f t="shared" si="19"/>
        <v>120</v>
      </c>
      <c r="J82" s="64">
        <f t="shared" si="19"/>
        <v>52411</v>
      </c>
      <c r="K82" s="65">
        <f t="shared" si="19"/>
        <v>922613</v>
      </c>
      <c r="L82" s="65">
        <f t="shared" si="19"/>
        <v>2202576</v>
      </c>
      <c r="M82" s="69"/>
      <c r="N82" s="68">
        <f>SUM(N79:N81)</f>
        <v>497685.68099999957</v>
      </c>
      <c r="O82" s="69">
        <f>SUM(O79:O81)</f>
        <v>875376.79500000016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0">D77+D82</f>
        <v>42</v>
      </c>
      <c r="E83" s="90">
        <f t="shared" si="20"/>
        <v>23</v>
      </c>
      <c r="F83" s="90">
        <f t="shared" si="20"/>
        <v>7</v>
      </c>
      <c r="G83" s="90">
        <f t="shared" si="20"/>
        <v>90</v>
      </c>
      <c r="H83" s="90">
        <f t="shared" si="20"/>
        <v>6</v>
      </c>
      <c r="I83" s="91">
        <f t="shared" si="20"/>
        <v>168</v>
      </c>
      <c r="J83" s="92">
        <f t="shared" si="20"/>
        <v>71223</v>
      </c>
      <c r="K83" s="93">
        <f t="shared" si="20"/>
        <v>924281</v>
      </c>
      <c r="L83" s="93">
        <f t="shared" si="20"/>
        <v>2552528</v>
      </c>
      <c r="M83" s="94"/>
      <c r="N83" s="95">
        <f>N77+N82</f>
        <v>611819.45549999957</v>
      </c>
      <c r="O83" s="94">
        <f>O77+O82</f>
        <v>886197.44000000018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629808.45549999957</v>
      </c>
      <c r="O88" s="121">
        <f>O83+O84</f>
        <v>892339.44000000018</v>
      </c>
      <c r="P88" s="119"/>
      <c r="Q88" s="23"/>
      <c r="R88" s="23"/>
    </row>
    <row r="89" spans="1:18" s="24" customFormat="1" ht="23.25" x14ac:dyDescent="0.35">
      <c r="A89" s="120">
        <f>A67+31</f>
        <v>45416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158</v>
      </c>
      <c r="E91" s="37" t="s">
        <v>159</v>
      </c>
      <c r="F91" s="37" t="s">
        <v>160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1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2">N70+(J92/1000)</f>
        <v>18549.499</v>
      </c>
      <c r="O92" s="50">
        <f t="shared" si="22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2</v>
      </c>
      <c r="G93" s="46">
        <v>3</v>
      </c>
      <c r="H93" s="46">
        <v>0</v>
      </c>
      <c r="I93" s="47">
        <f t="shared" si="21"/>
        <v>9</v>
      </c>
      <c r="J93" s="48">
        <v>7247</v>
      </c>
      <c r="K93" s="48">
        <v>1314</v>
      </c>
      <c r="L93" s="48">
        <v>236132</v>
      </c>
      <c r="M93" s="52"/>
      <c r="N93" s="50">
        <f t="shared" si="22"/>
        <v>49833.653000000006</v>
      </c>
      <c r="O93" s="50">
        <f t="shared" si="22"/>
        <v>4075.8040000000037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1</v>
      </c>
      <c r="G94" s="46">
        <v>7</v>
      </c>
      <c r="H94" s="46">
        <v>3</v>
      </c>
      <c r="I94" s="47">
        <f t="shared" si="21"/>
        <v>13</v>
      </c>
      <c r="J94" s="48">
        <v>3333</v>
      </c>
      <c r="K94" s="48">
        <v>587</v>
      </c>
      <c r="L94" s="48">
        <v>67432</v>
      </c>
      <c r="M94" s="52"/>
      <c r="N94" s="50">
        <f t="shared" si="22"/>
        <v>13922.342000000008</v>
      </c>
      <c r="O94" s="50">
        <f t="shared" si="22"/>
        <v>1287.4309999999991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1"/>
        <v>2</v>
      </c>
      <c r="J95" s="48">
        <v>0</v>
      </c>
      <c r="K95" s="48">
        <v>0</v>
      </c>
      <c r="L95" s="48">
        <v>0</v>
      </c>
      <c r="M95" s="52"/>
      <c r="N95" s="50">
        <f t="shared" si="22"/>
        <v>6104.5660000000034</v>
      </c>
      <c r="O95" s="50">
        <f t="shared" si="22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1"/>
        <v>2</v>
      </c>
      <c r="J96" s="48">
        <v>574</v>
      </c>
      <c r="K96" s="48">
        <v>0</v>
      </c>
      <c r="L96" s="48">
        <v>2858</v>
      </c>
      <c r="M96" s="52"/>
      <c r="N96" s="50">
        <f t="shared" si="22"/>
        <v>1559.5669999999993</v>
      </c>
      <c r="O96" s="50">
        <f t="shared" si="22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2</v>
      </c>
      <c r="E97" s="46">
        <v>0</v>
      </c>
      <c r="F97" s="46">
        <v>2</v>
      </c>
      <c r="G97" s="46">
        <v>8</v>
      </c>
      <c r="H97" s="46">
        <v>4</v>
      </c>
      <c r="I97" s="47">
        <f t="shared" si="21"/>
        <v>16</v>
      </c>
      <c r="J97" s="48">
        <v>6820</v>
      </c>
      <c r="K97" s="48">
        <v>584</v>
      </c>
      <c r="L97" s="48">
        <v>114290</v>
      </c>
      <c r="M97" s="52"/>
      <c r="N97" s="50">
        <f t="shared" si="22"/>
        <v>22325.889000000017</v>
      </c>
      <c r="O97" s="50">
        <f t="shared" si="22"/>
        <v>2980.5919999999996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1</v>
      </c>
      <c r="G98" s="46">
        <v>1</v>
      </c>
      <c r="H98" s="46">
        <v>0</v>
      </c>
      <c r="I98" s="55">
        <f t="shared" si="21"/>
        <v>4</v>
      </c>
      <c r="J98" s="48">
        <v>2728</v>
      </c>
      <c r="K98" s="48">
        <v>0</v>
      </c>
      <c r="L98" s="48">
        <v>7740</v>
      </c>
      <c r="M98" s="57"/>
      <c r="N98" s="50">
        <f t="shared" si="22"/>
        <v>1858.9604999999985</v>
      </c>
      <c r="O98" s="50">
        <f t="shared" si="22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3">SUM(D92:D98)</f>
        <v>11</v>
      </c>
      <c r="E99" s="62">
        <f t="shared" si="23"/>
        <v>0</v>
      </c>
      <c r="F99" s="62">
        <f t="shared" si="23"/>
        <v>7</v>
      </c>
      <c r="G99" s="62">
        <f t="shared" si="23"/>
        <v>23</v>
      </c>
      <c r="H99" s="62">
        <f t="shared" si="23"/>
        <v>7</v>
      </c>
      <c r="I99" s="63">
        <f t="shared" si="23"/>
        <v>48</v>
      </c>
      <c r="J99" s="64">
        <f>SUM(J92:J98)</f>
        <v>20702</v>
      </c>
      <c r="K99" s="65">
        <f>SUM(K92:K98)</f>
        <v>2485</v>
      </c>
      <c r="L99" s="65">
        <f>SUM(L92:L98)</f>
        <v>428452</v>
      </c>
      <c r="M99" s="67"/>
      <c r="N99" s="68">
        <f>SUM(N92:N98)</f>
        <v>114154.47650000003</v>
      </c>
      <c r="O99" s="69">
        <f>SUM(O92:O98)</f>
        <v>10823.130000000003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33</v>
      </c>
      <c r="E101" s="46">
        <v>23</v>
      </c>
      <c r="F101" s="46">
        <v>0</v>
      </c>
      <c r="G101" s="46">
        <v>37</v>
      </c>
      <c r="H101" s="46">
        <v>0</v>
      </c>
      <c r="I101" s="47">
        <f>SUM(D101:H101)</f>
        <v>93</v>
      </c>
      <c r="J101" s="82">
        <v>57403</v>
      </c>
      <c r="K101" s="82">
        <v>982625</v>
      </c>
      <c r="L101" s="82">
        <v>2185614</v>
      </c>
      <c r="M101" s="50"/>
      <c r="N101" s="83">
        <f t="shared" ref="N101:O103" si="24">N79+(J101/1000)</f>
        <v>437728.11599999957</v>
      </c>
      <c r="O101" s="50">
        <f t="shared" si="24"/>
        <v>810583.79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1</v>
      </c>
      <c r="H102" s="46">
        <v>0</v>
      </c>
      <c r="I102" s="47">
        <f>SUM(D102:H102)</f>
        <v>3</v>
      </c>
      <c r="J102" s="82">
        <v>3872</v>
      </c>
      <c r="K102" s="82">
        <v>2520</v>
      </c>
      <c r="L102" s="82">
        <v>22619</v>
      </c>
      <c r="M102" s="50"/>
      <c r="N102" s="83">
        <f t="shared" si="24"/>
        <v>499.81200000000001</v>
      </c>
      <c r="O102" s="50">
        <f t="shared" si="24"/>
        <v>383.21199999999982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0</v>
      </c>
      <c r="E103" s="46">
        <v>0</v>
      </c>
      <c r="F103" s="46">
        <v>0</v>
      </c>
      <c r="G103" s="46">
        <v>22</v>
      </c>
      <c r="H103" s="46">
        <v>2</v>
      </c>
      <c r="I103" s="47">
        <f>SUM(D103:H103)</f>
        <v>24</v>
      </c>
      <c r="J103" s="82">
        <v>0</v>
      </c>
      <c r="K103" s="82">
        <v>0</v>
      </c>
      <c r="L103" s="82">
        <v>0</v>
      </c>
      <c r="M103" s="50"/>
      <c r="N103" s="83">
        <f t="shared" si="24"/>
        <v>59519.028000000006</v>
      </c>
      <c r="O103" s="50">
        <f t="shared" si="24"/>
        <v>65394.938000000031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5">SUM(D101:D103)</f>
        <v>35</v>
      </c>
      <c r="E104" s="62">
        <f t="shared" si="25"/>
        <v>23</v>
      </c>
      <c r="F104" s="62">
        <f t="shared" si="25"/>
        <v>0</v>
      </c>
      <c r="G104" s="62">
        <f t="shared" si="25"/>
        <v>60</v>
      </c>
      <c r="H104" s="62">
        <f t="shared" si="25"/>
        <v>2</v>
      </c>
      <c r="I104" s="85">
        <f t="shared" si="25"/>
        <v>120</v>
      </c>
      <c r="J104" s="64">
        <f t="shared" si="25"/>
        <v>61275</v>
      </c>
      <c r="K104" s="65">
        <f t="shared" si="25"/>
        <v>985145</v>
      </c>
      <c r="L104" s="65">
        <f t="shared" si="25"/>
        <v>2208233</v>
      </c>
      <c r="M104" s="69"/>
      <c r="N104" s="68">
        <f>SUM(N101:N103)</f>
        <v>497746.95599999954</v>
      </c>
      <c r="O104" s="69">
        <f>SUM(O101:O103)</f>
        <v>876361.94000000018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6">D99+D104</f>
        <v>46</v>
      </c>
      <c r="E105" s="90">
        <f t="shared" si="26"/>
        <v>23</v>
      </c>
      <c r="F105" s="90">
        <f t="shared" si="26"/>
        <v>7</v>
      </c>
      <c r="G105" s="90">
        <f t="shared" si="26"/>
        <v>83</v>
      </c>
      <c r="H105" s="90">
        <f t="shared" si="26"/>
        <v>9</v>
      </c>
      <c r="I105" s="91">
        <f t="shared" si="26"/>
        <v>168</v>
      </c>
      <c r="J105" s="92">
        <f t="shared" si="26"/>
        <v>81977</v>
      </c>
      <c r="K105" s="93">
        <f t="shared" si="26"/>
        <v>987630</v>
      </c>
      <c r="L105" s="93">
        <f t="shared" si="26"/>
        <v>2636685</v>
      </c>
      <c r="M105" s="94"/>
      <c r="N105" s="95">
        <f>N99+N104</f>
        <v>611901.43249999953</v>
      </c>
      <c r="O105" s="94">
        <f>O99+O104</f>
        <v>887185.07000000018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629890.43249999953</v>
      </c>
      <c r="O110" s="121">
        <f>O105+O106</f>
        <v>893327.07000000018</v>
      </c>
      <c r="P110" s="119"/>
      <c r="Q110" s="23"/>
      <c r="R110" s="23"/>
    </row>
    <row r="111" spans="1:18" s="24" customFormat="1" ht="23.25" x14ac:dyDescent="0.35">
      <c r="A111" s="120">
        <f>A89+31</f>
        <v>45447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158</v>
      </c>
      <c r="E113" s="37" t="s">
        <v>159</v>
      </c>
      <c r="F113" s="37" t="s">
        <v>160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7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8">N92+(J114/1000)</f>
        <v>18549.499</v>
      </c>
      <c r="O114" s="50">
        <f t="shared" si="28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1</v>
      </c>
      <c r="G115" s="46">
        <v>4</v>
      </c>
      <c r="H115" s="46">
        <v>0</v>
      </c>
      <c r="I115" s="47">
        <f t="shared" si="27"/>
        <v>9</v>
      </c>
      <c r="J115" s="48">
        <v>9013</v>
      </c>
      <c r="K115" s="48">
        <v>1616</v>
      </c>
      <c r="L115" s="48">
        <v>288138</v>
      </c>
      <c r="M115" s="52"/>
      <c r="N115" s="50">
        <f t="shared" si="28"/>
        <v>49842.666000000005</v>
      </c>
      <c r="O115" s="50">
        <f t="shared" si="28"/>
        <v>4077.4200000000037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1</v>
      </c>
      <c r="G116" s="46">
        <v>7</v>
      </c>
      <c r="H116" s="46">
        <v>3</v>
      </c>
      <c r="I116" s="47">
        <f t="shared" si="27"/>
        <v>13</v>
      </c>
      <c r="J116" s="48">
        <v>2186</v>
      </c>
      <c r="K116" s="48">
        <v>378</v>
      </c>
      <c r="L116" s="48">
        <v>49801</v>
      </c>
      <c r="M116" s="52"/>
      <c r="N116" s="50">
        <f t="shared" si="28"/>
        <v>13924.528000000008</v>
      </c>
      <c r="O116" s="50">
        <f t="shared" si="28"/>
        <v>1287.8089999999991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7"/>
        <v>2</v>
      </c>
      <c r="J117" s="48">
        <v>0</v>
      </c>
      <c r="K117" s="48">
        <v>0</v>
      </c>
      <c r="L117" s="48">
        <v>0</v>
      </c>
      <c r="M117" s="52"/>
      <c r="N117" s="50">
        <f t="shared" si="28"/>
        <v>6104.5660000000034</v>
      </c>
      <c r="O117" s="50">
        <f t="shared" si="28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7"/>
        <v>2</v>
      </c>
      <c r="J118" s="48">
        <v>976</v>
      </c>
      <c r="K118" s="48">
        <v>0</v>
      </c>
      <c r="L118" s="48">
        <v>5135</v>
      </c>
      <c r="M118" s="52"/>
      <c r="N118" s="50">
        <f t="shared" si="28"/>
        <v>1560.5429999999994</v>
      </c>
      <c r="O118" s="50">
        <f t="shared" si="28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2</v>
      </c>
      <c r="E119" s="46">
        <v>0</v>
      </c>
      <c r="F119" s="46">
        <v>1</v>
      </c>
      <c r="G119" s="46">
        <v>9</v>
      </c>
      <c r="H119" s="46">
        <v>4</v>
      </c>
      <c r="I119" s="47">
        <f t="shared" si="27"/>
        <v>16</v>
      </c>
      <c r="J119" s="48">
        <v>7416</v>
      </c>
      <c r="K119" s="48">
        <v>686</v>
      </c>
      <c r="L119" s="48">
        <v>112469</v>
      </c>
      <c r="M119" s="52"/>
      <c r="N119" s="50">
        <f t="shared" si="28"/>
        <v>22333.305000000018</v>
      </c>
      <c r="O119" s="50">
        <f t="shared" si="28"/>
        <v>2981.2779999999998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1</v>
      </c>
      <c r="G120" s="46">
        <v>0</v>
      </c>
      <c r="H120" s="46">
        <v>0</v>
      </c>
      <c r="I120" s="55">
        <f t="shared" si="27"/>
        <v>3</v>
      </c>
      <c r="J120" s="48">
        <v>2591</v>
      </c>
      <c r="K120" s="48">
        <v>0</v>
      </c>
      <c r="L120" s="48">
        <v>6355</v>
      </c>
      <c r="M120" s="57"/>
      <c r="N120" s="50">
        <f t="shared" si="28"/>
        <v>1861.5514999999984</v>
      </c>
      <c r="O120" s="50">
        <f t="shared" si="28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29">SUM(D114:D120)</f>
        <v>11</v>
      </c>
      <c r="E121" s="62">
        <f t="shared" si="29"/>
        <v>0</v>
      </c>
      <c r="F121" s="62">
        <f t="shared" si="29"/>
        <v>5</v>
      </c>
      <c r="G121" s="62">
        <f t="shared" si="29"/>
        <v>24</v>
      </c>
      <c r="H121" s="62">
        <f t="shared" si="29"/>
        <v>7</v>
      </c>
      <c r="I121" s="63">
        <f t="shared" si="29"/>
        <v>47</v>
      </c>
      <c r="J121" s="64">
        <f>SUM(J114:J120)</f>
        <v>22182</v>
      </c>
      <c r="K121" s="65">
        <f>SUM(K114:K120)</f>
        <v>2680</v>
      </c>
      <c r="L121" s="65">
        <f>SUM(L114:L120)</f>
        <v>461898</v>
      </c>
      <c r="M121" s="67"/>
      <c r="N121" s="68">
        <f>SUM(N114:N120)</f>
        <v>114176.65850000005</v>
      </c>
      <c r="O121" s="69">
        <f>SUM(O114:O120)</f>
        <v>10825.810000000001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34</v>
      </c>
      <c r="E123" s="46">
        <v>22</v>
      </c>
      <c r="F123" s="46">
        <v>0</v>
      </c>
      <c r="G123" s="46">
        <v>36</v>
      </c>
      <c r="H123" s="46">
        <v>0</v>
      </c>
      <c r="I123" s="47">
        <f>SUM(D123:H123)</f>
        <v>92</v>
      </c>
      <c r="J123" s="82">
        <v>57579</v>
      </c>
      <c r="K123" s="82">
        <v>974034</v>
      </c>
      <c r="L123" s="82">
        <v>2157229</v>
      </c>
      <c r="M123" s="50"/>
      <c r="N123" s="83">
        <f t="shared" ref="N123:O125" si="30">N101+(J123/1000)</f>
        <v>437785.6949999996</v>
      </c>
      <c r="O123" s="50">
        <f t="shared" si="30"/>
        <v>811557.82400000002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1</v>
      </c>
      <c r="H124" s="46">
        <v>0</v>
      </c>
      <c r="I124" s="47">
        <f>SUM(D124:H124)</f>
        <v>3</v>
      </c>
      <c r="J124" s="82">
        <v>3787</v>
      </c>
      <c r="K124" s="82">
        <v>2936</v>
      </c>
      <c r="L124" s="82">
        <v>21785</v>
      </c>
      <c r="M124" s="50"/>
      <c r="N124" s="83">
        <f t="shared" si="30"/>
        <v>503.59899999999999</v>
      </c>
      <c r="O124" s="50">
        <f t="shared" si="30"/>
        <v>386.1479999999998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7</v>
      </c>
      <c r="E125" s="46">
        <v>5</v>
      </c>
      <c r="F125" s="46">
        <v>0</v>
      </c>
      <c r="G125" s="46">
        <v>10</v>
      </c>
      <c r="H125" s="46">
        <v>2</v>
      </c>
      <c r="I125" s="47">
        <f>SUM(D125:H125)</f>
        <v>24</v>
      </c>
      <c r="J125" s="82">
        <v>0</v>
      </c>
      <c r="K125" s="82">
        <v>0</v>
      </c>
      <c r="L125" s="82">
        <v>0</v>
      </c>
      <c r="M125" s="50"/>
      <c r="N125" s="83">
        <f t="shared" si="30"/>
        <v>59519.028000000006</v>
      </c>
      <c r="O125" s="50">
        <f t="shared" si="30"/>
        <v>65394.938000000031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1">SUM(D123:D125)</f>
        <v>43</v>
      </c>
      <c r="E126" s="62">
        <f t="shared" si="31"/>
        <v>27</v>
      </c>
      <c r="F126" s="62">
        <f t="shared" si="31"/>
        <v>0</v>
      </c>
      <c r="G126" s="62">
        <f t="shared" si="31"/>
        <v>47</v>
      </c>
      <c r="H126" s="62">
        <f t="shared" si="31"/>
        <v>2</v>
      </c>
      <c r="I126" s="85">
        <f t="shared" si="31"/>
        <v>119</v>
      </c>
      <c r="J126" s="64">
        <f t="shared" si="31"/>
        <v>61366</v>
      </c>
      <c r="K126" s="65">
        <f t="shared" si="31"/>
        <v>976970</v>
      </c>
      <c r="L126" s="65">
        <f t="shared" si="31"/>
        <v>2179014</v>
      </c>
      <c r="M126" s="69"/>
      <c r="N126" s="68">
        <f>SUM(N123:N125)</f>
        <v>497808.32199999958</v>
      </c>
      <c r="O126" s="69">
        <f>SUM(O123:O125)</f>
        <v>877338.91000000015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2">D121+D126</f>
        <v>54</v>
      </c>
      <c r="E127" s="90">
        <f t="shared" si="32"/>
        <v>27</v>
      </c>
      <c r="F127" s="90">
        <f t="shared" si="32"/>
        <v>5</v>
      </c>
      <c r="G127" s="90">
        <f t="shared" si="32"/>
        <v>71</v>
      </c>
      <c r="H127" s="90">
        <f t="shared" si="32"/>
        <v>9</v>
      </c>
      <c r="I127" s="91">
        <f t="shared" si="32"/>
        <v>166</v>
      </c>
      <c r="J127" s="92">
        <f t="shared" si="32"/>
        <v>83548</v>
      </c>
      <c r="K127" s="93">
        <f t="shared" si="32"/>
        <v>979650</v>
      </c>
      <c r="L127" s="93">
        <f t="shared" si="32"/>
        <v>2640912</v>
      </c>
      <c r="M127" s="94"/>
      <c r="N127" s="95">
        <f>N121+N126</f>
        <v>611984.9804999996</v>
      </c>
      <c r="O127" s="94">
        <f>O121+O126</f>
        <v>888164.7200000002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629973.9804999996</v>
      </c>
      <c r="O132" s="121">
        <f>O127+O128</f>
        <v>894306.7200000002</v>
      </c>
      <c r="P132" s="119"/>
      <c r="Q132" s="23"/>
      <c r="R132" s="23"/>
    </row>
    <row r="133" spans="1:18" s="24" customFormat="1" ht="23.25" x14ac:dyDescent="0.35">
      <c r="A133" s="120">
        <f>A111+31</f>
        <v>45478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158</v>
      </c>
      <c r="E135" s="37" t="s">
        <v>159</v>
      </c>
      <c r="F135" s="37" t="s">
        <v>160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3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4">N114+(J136/1000)</f>
        <v>18549.499</v>
      </c>
      <c r="O136" s="50">
        <f t="shared" si="34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3</v>
      </c>
      <c r="E137" s="46">
        <v>0</v>
      </c>
      <c r="F137" s="46">
        <v>1</v>
      </c>
      <c r="G137" s="46">
        <v>5</v>
      </c>
      <c r="H137" s="46">
        <v>0</v>
      </c>
      <c r="I137" s="47">
        <f t="shared" si="33"/>
        <v>9</v>
      </c>
      <c r="J137" s="48">
        <v>4701</v>
      </c>
      <c r="K137" s="48">
        <v>516</v>
      </c>
      <c r="L137" s="48">
        <v>166637</v>
      </c>
      <c r="M137" s="52"/>
      <c r="N137" s="50">
        <f t="shared" si="34"/>
        <v>49847.367000000006</v>
      </c>
      <c r="O137" s="50">
        <f t="shared" si="34"/>
        <v>4077.9360000000038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2</v>
      </c>
      <c r="E138" s="46">
        <v>0</v>
      </c>
      <c r="F138" s="46">
        <v>1</v>
      </c>
      <c r="G138" s="46">
        <v>7</v>
      </c>
      <c r="H138" s="46">
        <v>3</v>
      </c>
      <c r="I138" s="47">
        <f t="shared" si="33"/>
        <v>13</v>
      </c>
      <c r="J138" s="48">
        <v>1299</v>
      </c>
      <c r="K138" s="48">
        <v>200</v>
      </c>
      <c r="L138" s="48">
        <v>50192</v>
      </c>
      <c r="M138" s="52"/>
      <c r="N138" s="50">
        <f t="shared" si="34"/>
        <v>13925.827000000008</v>
      </c>
      <c r="O138" s="50">
        <f t="shared" si="34"/>
        <v>1288.0089999999991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>SUM(D139:H139)</f>
        <v>2</v>
      </c>
      <c r="J139" s="48">
        <v>0</v>
      </c>
      <c r="K139" s="48">
        <v>0</v>
      </c>
      <c r="L139" s="48">
        <v>0</v>
      </c>
      <c r="M139" s="52"/>
      <c r="N139" s="50">
        <f t="shared" si="34"/>
        <v>6104.5660000000034</v>
      </c>
      <c r="O139" s="50">
        <f t="shared" si="34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>SUM(D140:H140)</f>
        <v>2</v>
      </c>
      <c r="J140" s="48">
        <v>915</v>
      </c>
      <c r="K140" s="48">
        <v>0</v>
      </c>
      <c r="L140" s="48">
        <v>5120</v>
      </c>
      <c r="M140" s="52"/>
      <c r="N140" s="50">
        <f t="shared" si="34"/>
        <v>1561.4579999999994</v>
      </c>
      <c r="O140" s="50">
        <f t="shared" si="34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2</v>
      </c>
      <c r="E141" s="46">
        <v>0</v>
      </c>
      <c r="F141" s="46">
        <v>1</v>
      </c>
      <c r="G141" s="46">
        <v>9</v>
      </c>
      <c r="H141" s="46">
        <v>4</v>
      </c>
      <c r="I141" s="47">
        <f>SUM(D141:H141)</f>
        <v>16</v>
      </c>
      <c r="J141" s="48">
        <v>7807</v>
      </c>
      <c r="K141" s="48">
        <v>663</v>
      </c>
      <c r="L141" s="48">
        <v>104702</v>
      </c>
      <c r="M141" s="52"/>
      <c r="N141" s="50">
        <f t="shared" si="34"/>
        <v>22341.112000000019</v>
      </c>
      <c r="O141" s="50">
        <f t="shared" si="34"/>
        <v>2981.9409999999998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1</v>
      </c>
      <c r="G142" s="46">
        <v>0</v>
      </c>
      <c r="H142" s="46">
        <v>0</v>
      </c>
      <c r="I142" s="55">
        <f t="shared" si="33"/>
        <v>3</v>
      </c>
      <c r="J142" s="48">
        <v>2229</v>
      </c>
      <c r="K142" s="48">
        <v>0</v>
      </c>
      <c r="L142" s="48">
        <v>6588</v>
      </c>
      <c r="M142" s="57"/>
      <c r="N142" s="50">
        <f t="shared" si="34"/>
        <v>1863.7804999999985</v>
      </c>
      <c r="O142" s="50">
        <f t="shared" si="34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5">SUM(D136:D142)</f>
        <v>10</v>
      </c>
      <c r="E143" s="62">
        <f t="shared" si="35"/>
        <v>0</v>
      </c>
      <c r="F143" s="62">
        <f t="shared" si="35"/>
        <v>5</v>
      </c>
      <c r="G143" s="62">
        <f t="shared" si="35"/>
        <v>25</v>
      </c>
      <c r="H143" s="62">
        <f t="shared" si="35"/>
        <v>7</v>
      </c>
      <c r="I143" s="63">
        <f t="shared" si="35"/>
        <v>47</v>
      </c>
      <c r="J143" s="64">
        <f>SUM(J136:J142)</f>
        <v>16951</v>
      </c>
      <c r="K143" s="65">
        <f>SUM(K136:K142)</f>
        <v>1379</v>
      </c>
      <c r="L143" s="65">
        <f>SUM(L136:L142)</f>
        <v>333239</v>
      </c>
      <c r="M143" s="67"/>
      <c r="N143" s="68">
        <f>SUM(N136:N142)</f>
        <v>114193.60950000004</v>
      </c>
      <c r="O143" s="69">
        <f>SUM(O136:O142)</f>
        <v>10827.189000000002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33</v>
      </c>
      <c r="E145" s="46">
        <v>23</v>
      </c>
      <c r="F145" s="46">
        <v>0</v>
      </c>
      <c r="G145" s="46">
        <v>35</v>
      </c>
      <c r="H145" s="46">
        <v>0</v>
      </c>
      <c r="I145" s="47">
        <f>SUM(D145:H145)</f>
        <v>91</v>
      </c>
      <c r="J145" s="82">
        <v>44410</v>
      </c>
      <c r="K145" s="82">
        <v>763025</v>
      </c>
      <c r="L145" s="82">
        <v>1993611</v>
      </c>
      <c r="M145" s="50"/>
      <c r="N145" s="83">
        <f t="shared" ref="N145:O147" si="36">N123+(J145/1000)</f>
        <v>437830.10499999957</v>
      </c>
      <c r="O145" s="50">
        <f t="shared" si="36"/>
        <v>812320.84900000005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1</v>
      </c>
      <c r="H146" s="46">
        <v>0</v>
      </c>
      <c r="I146" s="47">
        <f>SUM(D146:H146)</f>
        <v>3</v>
      </c>
      <c r="J146" s="82">
        <v>3749</v>
      </c>
      <c r="K146" s="82">
        <v>3282</v>
      </c>
      <c r="L146" s="82">
        <v>23926</v>
      </c>
      <c r="M146" s="50"/>
      <c r="N146" s="83">
        <f t="shared" si="36"/>
        <v>507.34800000000001</v>
      </c>
      <c r="O146" s="50">
        <f t="shared" si="36"/>
        <v>389.42999999999978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7</v>
      </c>
      <c r="E147" s="46">
        <v>5</v>
      </c>
      <c r="F147" s="46">
        <v>0</v>
      </c>
      <c r="G147" s="46">
        <v>10</v>
      </c>
      <c r="H147" s="46">
        <v>2</v>
      </c>
      <c r="I147" s="47">
        <f>SUM(D147:H147)</f>
        <v>24</v>
      </c>
      <c r="J147" s="82">
        <v>0</v>
      </c>
      <c r="K147" s="82">
        <v>0</v>
      </c>
      <c r="L147" s="82">
        <v>0</v>
      </c>
      <c r="M147" s="50"/>
      <c r="N147" s="83">
        <f t="shared" si="36"/>
        <v>59519.028000000006</v>
      </c>
      <c r="O147" s="50">
        <f t="shared" si="36"/>
        <v>65394.938000000031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7">SUM(D145:D147)</f>
        <v>42</v>
      </c>
      <c r="E148" s="62">
        <f t="shared" si="37"/>
        <v>28</v>
      </c>
      <c r="F148" s="62">
        <f t="shared" si="37"/>
        <v>0</v>
      </c>
      <c r="G148" s="62">
        <f t="shared" si="37"/>
        <v>46</v>
      </c>
      <c r="H148" s="62">
        <f t="shared" si="37"/>
        <v>2</v>
      </c>
      <c r="I148" s="85">
        <f t="shared" si="37"/>
        <v>118</v>
      </c>
      <c r="J148" s="64">
        <f t="shared" si="37"/>
        <v>48159</v>
      </c>
      <c r="K148" s="65">
        <f t="shared" si="37"/>
        <v>766307</v>
      </c>
      <c r="L148" s="65">
        <f t="shared" si="37"/>
        <v>2017537</v>
      </c>
      <c r="M148" s="69"/>
      <c r="N148" s="68">
        <f>SUM(N145:N147)</f>
        <v>497856.48099999956</v>
      </c>
      <c r="O148" s="69">
        <f>SUM(O145:O147)</f>
        <v>878105.21700000018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8">D143+D148</f>
        <v>52</v>
      </c>
      <c r="E149" s="90">
        <f t="shared" si="38"/>
        <v>28</v>
      </c>
      <c r="F149" s="90">
        <f t="shared" si="38"/>
        <v>5</v>
      </c>
      <c r="G149" s="90">
        <f t="shared" si="38"/>
        <v>71</v>
      </c>
      <c r="H149" s="90">
        <f t="shared" si="38"/>
        <v>9</v>
      </c>
      <c r="I149" s="91">
        <f t="shared" si="38"/>
        <v>165</v>
      </c>
      <c r="J149" s="92">
        <f t="shared" si="38"/>
        <v>65110</v>
      </c>
      <c r="K149" s="93">
        <f t="shared" si="38"/>
        <v>767686</v>
      </c>
      <c r="L149" s="93">
        <f t="shared" si="38"/>
        <v>2350776</v>
      </c>
      <c r="M149" s="94"/>
      <c r="N149" s="95">
        <f>N143+N148</f>
        <v>612050.09049999958</v>
      </c>
      <c r="O149" s="94">
        <f>O143+O148</f>
        <v>888932.40600000019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630039.09049999958</v>
      </c>
      <c r="O154" s="121">
        <f>O149+O150</f>
        <v>895074.40600000019</v>
      </c>
      <c r="P154" s="119"/>
      <c r="Q154" s="23"/>
      <c r="R154" s="23"/>
    </row>
    <row r="155" spans="1:18" s="24" customFormat="1" ht="23.25" x14ac:dyDescent="0.35">
      <c r="A155" s="120">
        <f>A133+31</f>
        <v>45509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158</v>
      </c>
      <c r="E157" s="37" t="s">
        <v>159</v>
      </c>
      <c r="F157" s="37" t="s">
        <v>160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39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0">N136+(J158/1000)</f>
        <v>18549.499</v>
      </c>
      <c r="O158" s="50">
        <f t="shared" si="40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2</v>
      </c>
      <c r="E159" s="46">
        <v>0</v>
      </c>
      <c r="F159" s="46">
        <v>1</v>
      </c>
      <c r="G159" s="46">
        <v>6</v>
      </c>
      <c r="H159" s="46">
        <v>0</v>
      </c>
      <c r="I159" s="47">
        <f t="shared" si="39"/>
        <v>9</v>
      </c>
      <c r="J159" s="48">
        <v>3834</v>
      </c>
      <c r="K159" s="48">
        <v>432</v>
      </c>
      <c r="L159" s="48">
        <v>110578</v>
      </c>
      <c r="M159" s="52"/>
      <c r="N159" s="50">
        <f t="shared" si="40"/>
        <v>49851.201000000008</v>
      </c>
      <c r="O159" s="50">
        <f t="shared" si="40"/>
        <v>4078.3680000000036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1</v>
      </c>
      <c r="E160" s="46">
        <v>0</v>
      </c>
      <c r="F160" s="46">
        <v>1</v>
      </c>
      <c r="G160" s="46">
        <v>8</v>
      </c>
      <c r="H160" s="46">
        <v>3</v>
      </c>
      <c r="I160" s="47">
        <f t="shared" si="39"/>
        <v>13</v>
      </c>
      <c r="J160" s="48">
        <v>1437</v>
      </c>
      <c r="K160" s="48">
        <v>248</v>
      </c>
      <c r="L160" s="48">
        <v>50014</v>
      </c>
      <c r="M160" s="52"/>
      <c r="N160" s="50">
        <f t="shared" si="40"/>
        <v>13927.264000000008</v>
      </c>
      <c r="O160" s="50">
        <f t="shared" si="40"/>
        <v>1288.2569999999992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v>2</v>
      </c>
      <c r="J161" s="48">
        <v>0</v>
      </c>
      <c r="K161" s="48">
        <v>0</v>
      </c>
      <c r="L161" s="48">
        <v>0</v>
      </c>
      <c r="M161" s="52"/>
      <c r="N161" s="50">
        <f t="shared" si="40"/>
        <v>6104.5660000000034</v>
      </c>
      <c r="O161" s="50">
        <f t="shared" si="40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39"/>
        <v>2</v>
      </c>
      <c r="J162" s="48">
        <v>859</v>
      </c>
      <c r="K162" s="48">
        <v>0</v>
      </c>
      <c r="L162" s="48">
        <v>4915</v>
      </c>
      <c r="M162" s="52"/>
      <c r="N162" s="50">
        <f t="shared" si="40"/>
        <v>1562.3169999999993</v>
      </c>
      <c r="O162" s="50">
        <f t="shared" si="40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2</v>
      </c>
      <c r="E163" s="46">
        <v>0</v>
      </c>
      <c r="F163" s="46">
        <v>1</v>
      </c>
      <c r="G163" s="46">
        <v>9</v>
      </c>
      <c r="H163" s="46">
        <v>4</v>
      </c>
      <c r="I163" s="47">
        <f>SUM(D163:H163)</f>
        <v>16</v>
      </c>
      <c r="J163" s="48">
        <v>11952</v>
      </c>
      <c r="K163" s="48">
        <v>477</v>
      </c>
      <c r="L163" s="48">
        <v>84620</v>
      </c>
      <c r="M163" s="52"/>
      <c r="N163" s="50">
        <f t="shared" si="40"/>
        <v>22353.06400000002</v>
      </c>
      <c r="O163" s="50">
        <f t="shared" si="40"/>
        <v>2982.4179999999997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 t="shared" si="39"/>
        <v>3</v>
      </c>
      <c r="J164" s="48">
        <v>2376</v>
      </c>
      <c r="K164" s="48">
        <v>0</v>
      </c>
      <c r="L164" s="48">
        <v>8410</v>
      </c>
      <c r="M164" s="57"/>
      <c r="N164" s="50">
        <f t="shared" si="40"/>
        <v>1866.1564999999985</v>
      </c>
      <c r="O164" s="50">
        <f t="shared" si="40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1">SUM(D158:D164)</f>
        <v>8</v>
      </c>
      <c r="E165" s="62">
        <f t="shared" si="41"/>
        <v>0</v>
      </c>
      <c r="F165" s="62">
        <f t="shared" si="41"/>
        <v>5</v>
      </c>
      <c r="G165" s="62">
        <f t="shared" si="41"/>
        <v>27</v>
      </c>
      <c r="H165" s="62">
        <f t="shared" si="41"/>
        <v>7</v>
      </c>
      <c r="I165" s="63">
        <f t="shared" si="41"/>
        <v>47</v>
      </c>
      <c r="J165" s="64">
        <f>SUM(J158:J164)</f>
        <v>20458</v>
      </c>
      <c r="K165" s="65">
        <f>SUM(K158:K164)</f>
        <v>1157</v>
      </c>
      <c r="L165" s="65">
        <f>SUM(L158:L164)</f>
        <v>258537</v>
      </c>
      <c r="M165" s="67"/>
      <c r="N165" s="68">
        <f>SUM(N158:N164)</f>
        <v>114214.06750000005</v>
      </c>
      <c r="O165" s="69">
        <f>SUM(O158:O164)</f>
        <v>10828.346000000001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33</v>
      </c>
      <c r="E167" s="46">
        <v>22</v>
      </c>
      <c r="F167" s="46">
        <v>38</v>
      </c>
      <c r="G167" s="46">
        <v>0</v>
      </c>
      <c r="H167" s="46">
        <v>0</v>
      </c>
      <c r="I167" s="47">
        <f>SUM(D167:H167)</f>
        <v>93</v>
      </c>
      <c r="J167" s="82">
        <v>54552</v>
      </c>
      <c r="K167" s="82">
        <v>839664</v>
      </c>
      <c r="L167" s="82">
        <v>2271978</v>
      </c>
      <c r="M167" s="50"/>
      <c r="N167" s="83">
        <f t="shared" ref="N167:O169" si="42">N145+(J167/1000)</f>
        <v>437884.6569999996</v>
      </c>
      <c r="O167" s="50">
        <f t="shared" si="42"/>
        <v>813160.51300000004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3</v>
      </c>
      <c r="E168" s="46">
        <v>0</v>
      </c>
      <c r="F168" s="46">
        <v>0</v>
      </c>
      <c r="G168" s="46">
        <v>0</v>
      </c>
      <c r="H168" s="46">
        <v>0</v>
      </c>
      <c r="I168" s="47">
        <f>SUM(D168:H168)</f>
        <v>3</v>
      </c>
      <c r="J168" s="82">
        <v>4991</v>
      </c>
      <c r="K168" s="82">
        <v>5193</v>
      </c>
      <c r="L168" s="82">
        <v>23614</v>
      </c>
      <c r="M168" s="50"/>
      <c r="N168" s="83">
        <f t="shared" si="42"/>
        <v>512.33900000000006</v>
      </c>
      <c r="O168" s="50">
        <f t="shared" si="42"/>
        <v>394.62299999999976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0</v>
      </c>
      <c r="E169" s="46">
        <v>0</v>
      </c>
      <c r="F169" s="46">
        <v>0</v>
      </c>
      <c r="G169" s="46">
        <v>24</v>
      </c>
      <c r="H169" s="46">
        <v>0</v>
      </c>
      <c r="I169" s="47">
        <f>SUM(D169:H169)</f>
        <v>24</v>
      </c>
      <c r="J169" s="82">
        <v>0</v>
      </c>
      <c r="K169" s="82">
        <v>0</v>
      </c>
      <c r="L169" s="82">
        <v>0</v>
      </c>
      <c r="M169" s="50"/>
      <c r="N169" s="83">
        <f t="shared" si="42"/>
        <v>59519.028000000006</v>
      </c>
      <c r="O169" s="50">
        <f t="shared" si="42"/>
        <v>65394.938000000031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3">SUM(D167:D169)</f>
        <v>36</v>
      </c>
      <c r="E170" s="62">
        <f t="shared" si="43"/>
        <v>22</v>
      </c>
      <c r="F170" s="62">
        <f t="shared" si="43"/>
        <v>38</v>
      </c>
      <c r="G170" s="62">
        <f t="shared" si="43"/>
        <v>24</v>
      </c>
      <c r="H170" s="62">
        <f t="shared" si="43"/>
        <v>0</v>
      </c>
      <c r="I170" s="85">
        <f t="shared" si="43"/>
        <v>120</v>
      </c>
      <c r="J170" s="64">
        <f t="shared" si="43"/>
        <v>59543</v>
      </c>
      <c r="K170" s="65">
        <f t="shared" si="43"/>
        <v>844857</v>
      </c>
      <c r="L170" s="65">
        <f t="shared" si="43"/>
        <v>2295592</v>
      </c>
      <c r="M170" s="69"/>
      <c r="N170" s="68">
        <f>SUM(N167:N169)</f>
        <v>497916.02399999957</v>
      </c>
      <c r="O170" s="69">
        <f>SUM(O167:O169)</f>
        <v>878950.07400000014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4">D165+D170</f>
        <v>44</v>
      </c>
      <c r="E171" s="90">
        <f t="shared" si="44"/>
        <v>22</v>
      </c>
      <c r="F171" s="90">
        <f t="shared" si="44"/>
        <v>43</v>
      </c>
      <c r="G171" s="90">
        <f t="shared" si="44"/>
        <v>51</v>
      </c>
      <c r="H171" s="90">
        <f t="shared" si="44"/>
        <v>7</v>
      </c>
      <c r="I171" s="91">
        <f t="shared" si="44"/>
        <v>167</v>
      </c>
      <c r="J171" s="92">
        <f t="shared" si="44"/>
        <v>80001</v>
      </c>
      <c r="K171" s="93">
        <f t="shared" si="44"/>
        <v>846014</v>
      </c>
      <c r="L171" s="93">
        <f t="shared" si="44"/>
        <v>2554129</v>
      </c>
      <c r="M171" s="94"/>
      <c r="N171" s="95">
        <f>N165+N170</f>
        <v>612130.09149999963</v>
      </c>
      <c r="O171" s="94">
        <f>O165+O170</f>
        <v>889778.42000000016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630119.09149999963</v>
      </c>
      <c r="O176" s="121">
        <f>O171+O172</f>
        <v>895920.42000000016</v>
      </c>
      <c r="P176" s="119"/>
      <c r="Q176" s="23"/>
      <c r="R176" s="23"/>
    </row>
    <row r="177" spans="1:18" s="24" customFormat="1" ht="23.25" x14ac:dyDescent="0.35">
      <c r="A177" s="120">
        <f>A155+31</f>
        <v>45540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158</v>
      </c>
      <c r="E179" s="37" t="s">
        <v>159</v>
      </c>
      <c r="F179" s="37" t="s">
        <v>160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5" si="45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6">N158+(J180/1000)</f>
        <v>18549.499</v>
      </c>
      <c r="O180" s="50">
        <f t="shared" si="46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3</v>
      </c>
      <c r="E181" s="46">
        <v>0</v>
      </c>
      <c r="F181" s="46">
        <v>2</v>
      </c>
      <c r="G181" s="46">
        <v>4</v>
      </c>
      <c r="H181" s="46">
        <v>0</v>
      </c>
      <c r="I181" s="47">
        <f t="shared" si="45"/>
        <v>9</v>
      </c>
      <c r="J181" s="48">
        <v>4352</v>
      </c>
      <c r="K181" s="48">
        <v>549</v>
      </c>
      <c r="L181" s="48">
        <v>130313</v>
      </c>
      <c r="M181" s="52"/>
      <c r="N181" s="50">
        <f t="shared" si="46"/>
        <v>49855.553000000007</v>
      </c>
      <c r="O181" s="50">
        <f t="shared" si="46"/>
        <v>4078.9170000000036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2</v>
      </c>
      <c r="E182" s="46">
        <v>0</v>
      </c>
      <c r="F182" s="46">
        <v>1</v>
      </c>
      <c r="G182" s="46">
        <v>7</v>
      </c>
      <c r="H182" s="46">
        <v>3</v>
      </c>
      <c r="I182" s="47">
        <f>SUM(D182:H182)</f>
        <v>13</v>
      </c>
      <c r="J182" s="48">
        <v>3681</v>
      </c>
      <c r="K182" s="48">
        <v>687</v>
      </c>
      <c r="L182" s="48">
        <v>69969</v>
      </c>
      <c r="M182" s="52"/>
      <c r="N182" s="50">
        <f t="shared" si="46"/>
        <v>13930.945000000009</v>
      </c>
      <c r="O182" s="50">
        <f t="shared" si="46"/>
        <v>1288.9439999999991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5"/>
        <v>2</v>
      </c>
      <c r="J183" s="48">
        <v>0</v>
      </c>
      <c r="K183" s="48">
        <v>0</v>
      </c>
      <c r="L183" s="48">
        <v>0</v>
      </c>
      <c r="M183" s="52"/>
      <c r="N183" s="50">
        <f t="shared" si="46"/>
        <v>6104.5660000000034</v>
      </c>
      <c r="O183" s="50">
        <f t="shared" si="46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5"/>
        <v>2</v>
      </c>
      <c r="J184" s="48">
        <v>612</v>
      </c>
      <c r="K184" s="48">
        <v>0</v>
      </c>
      <c r="L184" s="48">
        <v>3833</v>
      </c>
      <c r="M184" s="52"/>
      <c r="N184" s="50">
        <f t="shared" si="46"/>
        <v>1562.9289999999994</v>
      </c>
      <c r="O184" s="50">
        <f t="shared" si="46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9</v>
      </c>
      <c r="H185" s="46">
        <v>4</v>
      </c>
      <c r="I185" s="47">
        <f t="shared" si="45"/>
        <v>16</v>
      </c>
      <c r="J185" s="48">
        <v>5830</v>
      </c>
      <c r="K185" s="48">
        <v>554</v>
      </c>
      <c r="L185" s="48">
        <v>84583</v>
      </c>
      <c r="M185" s="52"/>
      <c r="N185" s="50">
        <f t="shared" si="46"/>
        <v>22358.894000000022</v>
      </c>
      <c r="O185" s="50">
        <f t="shared" si="46"/>
        <v>2982.9719999999998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1</v>
      </c>
      <c r="G186" s="46">
        <v>0</v>
      </c>
      <c r="H186" s="46">
        <v>0</v>
      </c>
      <c r="I186" s="55">
        <f>SUM(D186:H186)</f>
        <v>3</v>
      </c>
      <c r="J186" s="48">
        <v>2373</v>
      </c>
      <c r="K186" s="48">
        <v>0</v>
      </c>
      <c r="L186" s="48">
        <v>7700</v>
      </c>
      <c r="M186" s="57"/>
      <c r="N186" s="50">
        <f t="shared" si="46"/>
        <v>1868.5294999999985</v>
      </c>
      <c r="O186" s="50">
        <f t="shared" si="46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7">SUM(D180:D186)</f>
        <v>10</v>
      </c>
      <c r="E187" s="62">
        <f t="shared" si="47"/>
        <v>0</v>
      </c>
      <c r="F187" s="62">
        <f t="shared" si="47"/>
        <v>6</v>
      </c>
      <c r="G187" s="62">
        <f t="shared" si="47"/>
        <v>24</v>
      </c>
      <c r="H187" s="62">
        <f t="shared" si="47"/>
        <v>7</v>
      </c>
      <c r="I187" s="63">
        <f t="shared" si="47"/>
        <v>47</v>
      </c>
      <c r="J187" s="64">
        <f>SUM(J180:J186)</f>
        <v>16848</v>
      </c>
      <c r="K187" s="65">
        <f>SUM(K180:K186)</f>
        <v>1790</v>
      </c>
      <c r="L187" s="65">
        <f>SUM(L180:L186)</f>
        <v>296398</v>
      </c>
      <c r="M187" s="67"/>
      <c r="N187" s="68">
        <f>SUM(N180:N186)</f>
        <v>114230.91550000006</v>
      </c>
      <c r="O187" s="69">
        <f>SUM(O180:O186)</f>
        <v>10830.136000000002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28</v>
      </c>
      <c r="E189" s="46">
        <v>19</v>
      </c>
      <c r="F189" s="46">
        <v>0</v>
      </c>
      <c r="G189" s="46">
        <v>44</v>
      </c>
      <c r="H189" s="46">
        <v>0</v>
      </c>
      <c r="I189" s="47">
        <f>SUM(D189:H189)</f>
        <v>91</v>
      </c>
      <c r="J189" s="82">
        <v>50504</v>
      </c>
      <c r="K189" s="82">
        <v>823025</v>
      </c>
      <c r="L189" s="82">
        <v>2143592</v>
      </c>
      <c r="M189" s="50"/>
      <c r="N189" s="83">
        <f t="shared" ref="N189:O191" si="48">N167+(J189/1000)</f>
        <v>437935.16099999961</v>
      </c>
      <c r="O189" s="50">
        <f t="shared" si="48"/>
        <v>813983.53800000006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3</v>
      </c>
      <c r="E190" s="46">
        <v>0</v>
      </c>
      <c r="F190" s="46">
        <v>0</v>
      </c>
      <c r="G190" s="46">
        <v>0</v>
      </c>
      <c r="H190" s="46">
        <v>0</v>
      </c>
      <c r="I190" s="47">
        <f>SUM(D190:H190)</f>
        <v>3</v>
      </c>
      <c r="J190" s="82">
        <v>4068</v>
      </c>
      <c r="K190" s="82">
        <v>3514</v>
      </c>
      <c r="L190" s="82">
        <v>23172</v>
      </c>
      <c r="M190" s="50"/>
      <c r="N190" s="83">
        <f t="shared" si="48"/>
        <v>516.40700000000004</v>
      </c>
      <c r="O190" s="50">
        <f t="shared" si="48"/>
        <v>398.13699999999977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0</v>
      </c>
      <c r="E191" s="46">
        <v>0</v>
      </c>
      <c r="F191" s="46">
        <v>0</v>
      </c>
      <c r="G191" s="46">
        <v>24</v>
      </c>
      <c r="H191" s="46">
        <v>0</v>
      </c>
      <c r="I191" s="47">
        <f>SUM(D191:H191)</f>
        <v>24</v>
      </c>
      <c r="J191" s="82">
        <v>0</v>
      </c>
      <c r="K191" s="82">
        <v>0</v>
      </c>
      <c r="L191" s="82">
        <v>0</v>
      </c>
      <c r="M191" s="50"/>
      <c r="N191" s="83">
        <f t="shared" si="48"/>
        <v>59519.028000000006</v>
      </c>
      <c r="O191" s="50">
        <f t="shared" si="48"/>
        <v>65394.938000000031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49">SUM(D189:D191)</f>
        <v>31</v>
      </c>
      <c r="E192" s="62">
        <f t="shared" si="49"/>
        <v>19</v>
      </c>
      <c r="F192" s="62">
        <f t="shared" si="49"/>
        <v>0</v>
      </c>
      <c r="G192" s="62">
        <f t="shared" si="49"/>
        <v>68</v>
      </c>
      <c r="H192" s="62">
        <f t="shared" si="49"/>
        <v>0</v>
      </c>
      <c r="I192" s="85">
        <f t="shared" si="49"/>
        <v>118</v>
      </c>
      <c r="J192" s="64">
        <f t="shared" si="49"/>
        <v>54572</v>
      </c>
      <c r="K192" s="65">
        <f t="shared" si="49"/>
        <v>826539</v>
      </c>
      <c r="L192" s="65">
        <f t="shared" si="49"/>
        <v>2166764</v>
      </c>
      <c r="M192" s="69"/>
      <c r="N192" s="68">
        <f>SUM(N189:N191)</f>
        <v>497970.59599999961</v>
      </c>
      <c r="O192" s="69">
        <f>SUM(O189:O191)</f>
        <v>879776.61300000013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0">D187+D192</f>
        <v>41</v>
      </c>
      <c r="E193" s="90">
        <f t="shared" si="50"/>
        <v>19</v>
      </c>
      <c r="F193" s="90">
        <f t="shared" si="50"/>
        <v>6</v>
      </c>
      <c r="G193" s="90">
        <f t="shared" si="50"/>
        <v>92</v>
      </c>
      <c r="H193" s="90">
        <f t="shared" si="50"/>
        <v>7</v>
      </c>
      <c r="I193" s="91">
        <f t="shared" si="50"/>
        <v>165</v>
      </c>
      <c r="J193" s="92">
        <f t="shared" si="50"/>
        <v>71420</v>
      </c>
      <c r="K193" s="93">
        <f t="shared" si="50"/>
        <v>828329</v>
      </c>
      <c r="L193" s="93">
        <f t="shared" si="50"/>
        <v>2463162</v>
      </c>
      <c r="M193" s="94"/>
      <c r="N193" s="95">
        <f>N187+N192</f>
        <v>612201.51149999967</v>
      </c>
      <c r="O193" s="94">
        <f>O187+O192</f>
        <v>890606.74900000019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630190.51149999967</v>
      </c>
      <c r="O198" s="121">
        <f>O193+O194</f>
        <v>896748.74900000019</v>
      </c>
      <c r="P198" s="119"/>
      <c r="Q198" s="23"/>
      <c r="R198" s="23"/>
    </row>
    <row r="199" spans="1:18" s="24" customFormat="1" ht="23.25" x14ac:dyDescent="0.35">
      <c r="A199" s="120">
        <f>A177+31</f>
        <v>45571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158</v>
      </c>
      <c r="E201" s="37" t="s">
        <v>159</v>
      </c>
      <c r="F201" s="37" t="s">
        <v>160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1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2">N180+(J202/1000)</f>
        <v>18549.499</v>
      </c>
      <c r="O202" s="50">
        <f t="shared" si="52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4</v>
      </c>
      <c r="E203" s="46">
        <v>0</v>
      </c>
      <c r="F203" s="46">
        <v>2</v>
      </c>
      <c r="G203" s="46">
        <v>3</v>
      </c>
      <c r="H203" s="46">
        <v>0</v>
      </c>
      <c r="I203" s="47">
        <f t="shared" si="51"/>
        <v>9</v>
      </c>
      <c r="J203" s="48">
        <v>4294</v>
      </c>
      <c r="K203" s="48">
        <v>524</v>
      </c>
      <c r="L203" s="48">
        <v>110716</v>
      </c>
      <c r="M203" s="52"/>
      <c r="N203" s="50">
        <f t="shared" si="52"/>
        <v>49859.847000000009</v>
      </c>
      <c r="O203" s="50">
        <f t="shared" si="52"/>
        <v>4079.4410000000034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2</v>
      </c>
      <c r="E204" s="46">
        <v>0</v>
      </c>
      <c r="F204" s="412">
        <v>1</v>
      </c>
      <c r="G204" s="412">
        <v>7</v>
      </c>
      <c r="H204" s="46">
        <v>3</v>
      </c>
      <c r="I204" s="47">
        <f t="shared" si="51"/>
        <v>13</v>
      </c>
      <c r="J204" s="48">
        <v>4055</v>
      </c>
      <c r="K204" s="48">
        <v>551</v>
      </c>
      <c r="L204" s="48">
        <v>78921</v>
      </c>
      <c r="M204" s="52"/>
      <c r="N204" s="50">
        <f t="shared" si="52"/>
        <v>13935.000000000009</v>
      </c>
      <c r="O204" s="50">
        <f t="shared" si="52"/>
        <v>1289.494999999999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12">
        <v>0</v>
      </c>
      <c r="G205" s="412">
        <v>2</v>
      </c>
      <c r="H205" s="46">
        <v>0</v>
      </c>
      <c r="I205" s="47">
        <f t="shared" si="51"/>
        <v>2</v>
      </c>
      <c r="J205" s="48">
        <v>0</v>
      </c>
      <c r="K205" s="48">
        <v>0</v>
      </c>
      <c r="L205" s="48">
        <v>0</v>
      </c>
      <c r="M205" s="52"/>
      <c r="N205" s="50">
        <f t="shared" si="52"/>
        <v>6104.5660000000034</v>
      </c>
      <c r="O205" s="50">
        <f t="shared" si="52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12">
        <v>0</v>
      </c>
      <c r="G206" s="412">
        <v>1</v>
      </c>
      <c r="H206" s="46">
        <v>0</v>
      </c>
      <c r="I206" s="47">
        <f t="shared" si="51"/>
        <v>2</v>
      </c>
      <c r="J206" s="48">
        <v>441</v>
      </c>
      <c r="K206" s="48">
        <v>0</v>
      </c>
      <c r="L206" s="48">
        <v>2754</v>
      </c>
      <c r="M206" s="52"/>
      <c r="N206" s="50">
        <f t="shared" si="52"/>
        <v>1563.3699999999994</v>
      </c>
      <c r="O206" s="50">
        <f t="shared" si="52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1</v>
      </c>
      <c r="E207" s="46">
        <v>0</v>
      </c>
      <c r="F207" s="46">
        <v>1</v>
      </c>
      <c r="G207" s="46">
        <v>10</v>
      </c>
      <c r="H207" s="46">
        <v>4</v>
      </c>
      <c r="I207" s="47">
        <f t="shared" si="51"/>
        <v>16</v>
      </c>
      <c r="J207" s="48">
        <v>6668</v>
      </c>
      <c r="K207" s="48">
        <v>567</v>
      </c>
      <c r="L207" s="48">
        <v>103986</v>
      </c>
      <c r="M207" s="52"/>
      <c r="N207" s="50">
        <f t="shared" si="52"/>
        <v>22365.562000000024</v>
      </c>
      <c r="O207" s="50">
        <f t="shared" si="52"/>
        <v>2983.5389999999998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1</v>
      </c>
      <c r="G208" s="46">
        <v>0</v>
      </c>
      <c r="H208" s="46">
        <v>0</v>
      </c>
      <c r="I208" s="55">
        <f t="shared" si="51"/>
        <v>3</v>
      </c>
      <c r="J208" s="48">
        <v>0</v>
      </c>
      <c r="K208" s="48">
        <v>0</v>
      </c>
      <c r="L208" s="48">
        <v>0</v>
      </c>
      <c r="M208" s="57"/>
      <c r="N208" s="50">
        <f t="shared" si="52"/>
        <v>1868.5294999999985</v>
      </c>
      <c r="O208" s="50">
        <f t="shared" si="52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3">SUM(D202:D208)</f>
        <v>10</v>
      </c>
      <c r="E209" s="62">
        <f t="shared" si="53"/>
        <v>0</v>
      </c>
      <c r="F209" s="62">
        <f t="shared" si="53"/>
        <v>5</v>
      </c>
      <c r="G209" s="62">
        <f t="shared" si="53"/>
        <v>25</v>
      </c>
      <c r="H209" s="62">
        <f t="shared" si="53"/>
        <v>7</v>
      </c>
      <c r="I209" s="63">
        <f t="shared" si="53"/>
        <v>47</v>
      </c>
      <c r="J209" s="64">
        <f>SUM(J202:J208)</f>
        <v>15458</v>
      </c>
      <c r="K209" s="65">
        <f>SUM(K202:K208)</f>
        <v>1642</v>
      </c>
      <c r="L209" s="65">
        <f>SUM(L202:L208)</f>
        <v>296377</v>
      </c>
      <c r="M209" s="67"/>
      <c r="N209" s="68">
        <f>SUM(N202:N208)</f>
        <v>114246.37350000005</v>
      </c>
      <c r="O209" s="69">
        <f>SUM(O202:O208)</f>
        <v>10831.778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13">
        <v>27</v>
      </c>
      <c r="E211" s="412">
        <v>20</v>
      </c>
      <c r="F211" s="412">
        <v>0</v>
      </c>
      <c r="G211" s="412">
        <v>44</v>
      </c>
      <c r="H211" s="46">
        <v>0</v>
      </c>
      <c r="I211" s="47">
        <f>SUM(D211:H211)</f>
        <v>91</v>
      </c>
      <c r="J211" s="82">
        <v>48096</v>
      </c>
      <c r="K211" s="82">
        <v>845116</v>
      </c>
      <c r="L211" s="82">
        <v>2057816</v>
      </c>
      <c r="M211" s="50"/>
      <c r="N211" s="83">
        <f t="shared" ref="N211:O213" si="54">N189+(J211/1000)</f>
        <v>437983.25699999963</v>
      </c>
      <c r="O211" s="50">
        <f t="shared" si="54"/>
        <v>814828.6540000001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3872</v>
      </c>
      <c r="K212" s="82">
        <v>2735</v>
      </c>
      <c r="L212" s="82">
        <v>25303</v>
      </c>
      <c r="M212" s="50"/>
      <c r="N212" s="83">
        <f t="shared" si="54"/>
        <v>520.279</v>
      </c>
      <c r="O212" s="50">
        <f t="shared" si="54"/>
        <v>400.87199999999979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0</v>
      </c>
      <c r="E213" s="46">
        <v>0</v>
      </c>
      <c r="F213" s="46">
        <v>0</v>
      </c>
      <c r="G213" s="46">
        <v>24</v>
      </c>
      <c r="H213" s="46">
        <v>0</v>
      </c>
      <c r="I213" s="47">
        <f>SUM(D213:H213)</f>
        <v>24</v>
      </c>
      <c r="J213" s="82">
        <v>0</v>
      </c>
      <c r="K213" s="82">
        <v>0</v>
      </c>
      <c r="L213" s="82">
        <v>0</v>
      </c>
      <c r="M213" s="50"/>
      <c r="N213" s="83">
        <f t="shared" si="54"/>
        <v>59519.028000000006</v>
      </c>
      <c r="O213" s="50">
        <f t="shared" si="54"/>
        <v>65394.938000000031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5">SUM(D211:D213)</f>
        <v>29</v>
      </c>
      <c r="E214" s="62">
        <f t="shared" si="55"/>
        <v>20</v>
      </c>
      <c r="F214" s="62">
        <f t="shared" si="55"/>
        <v>0</v>
      </c>
      <c r="G214" s="62">
        <f t="shared" si="55"/>
        <v>69</v>
      </c>
      <c r="H214" s="62">
        <f t="shared" si="55"/>
        <v>0</v>
      </c>
      <c r="I214" s="85">
        <f t="shared" si="55"/>
        <v>118</v>
      </c>
      <c r="J214" s="64">
        <f t="shared" si="55"/>
        <v>51968</v>
      </c>
      <c r="K214" s="65">
        <f t="shared" si="55"/>
        <v>847851</v>
      </c>
      <c r="L214" s="65">
        <f t="shared" si="55"/>
        <v>2083119</v>
      </c>
      <c r="M214" s="69"/>
      <c r="N214" s="68">
        <f>SUM(N211:N213)</f>
        <v>498022.56399999961</v>
      </c>
      <c r="O214" s="69">
        <f>SUM(O211:O213)</f>
        <v>880624.46400000015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6">D209+D214</f>
        <v>39</v>
      </c>
      <c r="E215" s="90">
        <f t="shared" si="56"/>
        <v>20</v>
      </c>
      <c r="F215" s="90">
        <f t="shared" si="56"/>
        <v>5</v>
      </c>
      <c r="G215" s="90">
        <f t="shared" si="56"/>
        <v>94</v>
      </c>
      <c r="H215" s="90">
        <f t="shared" si="56"/>
        <v>7</v>
      </c>
      <c r="I215" s="91">
        <f t="shared" si="56"/>
        <v>165</v>
      </c>
      <c r="J215" s="92">
        <f t="shared" si="56"/>
        <v>67426</v>
      </c>
      <c r="K215" s="93">
        <f t="shared" si="56"/>
        <v>849493</v>
      </c>
      <c r="L215" s="93">
        <f t="shared" si="56"/>
        <v>2379496</v>
      </c>
      <c r="M215" s="94"/>
      <c r="N215" s="95">
        <f>N209+N214</f>
        <v>612268.93749999965</v>
      </c>
      <c r="O215" s="94">
        <f>O209+O214</f>
        <v>891456.2420000002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630257.93749999965</v>
      </c>
      <c r="O220" s="121">
        <f>O215+O216</f>
        <v>897598.2420000002</v>
      </c>
      <c r="P220" s="119"/>
      <c r="Q220" s="23"/>
      <c r="R220" s="23"/>
    </row>
    <row r="221" spans="1:18" s="24" customFormat="1" ht="23.25" x14ac:dyDescent="0.35">
      <c r="A221" s="120">
        <f>A199+31</f>
        <v>45602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158</v>
      </c>
      <c r="E223" s="37" t="s">
        <v>159</v>
      </c>
      <c r="F223" s="37" t="s">
        <v>160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7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8">N202+(J224/1000)</f>
        <v>18549.499</v>
      </c>
      <c r="O224" s="50">
        <f t="shared" si="58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4</v>
      </c>
      <c r="E225" s="46">
        <v>0</v>
      </c>
      <c r="F225" s="46">
        <v>2</v>
      </c>
      <c r="G225" s="46">
        <v>3</v>
      </c>
      <c r="H225" s="46">
        <v>0</v>
      </c>
      <c r="I225" s="47">
        <f t="shared" si="57"/>
        <v>9</v>
      </c>
      <c r="J225" s="48">
        <v>9395</v>
      </c>
      <c r="K225" s="48">
        <v>1446</v>
      </c>
      <c r="L225" s="48">
        <v>279606</v>
      </c>
      <c r="M225" s="52"/>
      <c r="N225" s="50">
        <f t="shared" si="58"/>
        <v>49869.242000000006</v>
      </c>
      <c r="O225" s="50">
        <f t="shared" si="58"/>
        <v>4080.8870000000034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2</v>
      </c>
      <c r="E226" s="46">
        <v>0</v>
      </c>
      <c r="F226" s="46">
        <v>1</v>
      </c>
      <c r="G226" s="411">
        <v>7</v>
      </c>
      <c r="H226" s="46">
        <v>3</v>
      </c>
      <c r="I226" s="47">
        <f t="shared" si="57"/>
        <v>13</v>
      </c>
      <c r="J226" s="48">
        <v>3922</v>
      </c>
      <c r="K226" s="48">
        <v>584</v>
      </c>
      <c r="L226" s="48">
        <v>74936</v>
      </c>
      <c r="M226" s="52"/>
      <c r="N226" s="50">
        <f t="shared" si="58"/>
        <v>13938.92200000001</v>
      </c>
      <c r="O226" s="50">
        <f t="shared" si="58"/>
        <v>1290.078999999999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12">
        <v>2</v>
      </c>
      <c r="H227" s="46">
        <v>0</v>
      </c>
      <c r="I227" s="47">
        <f t="shared" si="57"/>
        <v>2</v>
      </c>
      <c r="J227" s="48">
        <v>0</v>
      </c>
      <c r="K227" s="48">
        <v>0</v>
      </c>
      <c r="L227" s="48">
        <v>0</v>
      </c>
      <c r="M227" s="52"/>
      <c r="N227" s="50">
        <f t="shared" si="58"/>
        <v>6104.5660000000034</v>
      </c>
      <c r="O227" s="50">
        <f t="shared" si="58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0</v>
      </c>
      <c r="G228" s="412">
        <v>1</v>
      </c>
      <c r="H228" s="46">
        <v>0</v>
      </c>
      <c r="I228" s="47">
        <f t="shared" si="57"/>
        <v>2</v>
      </c>
      <c r="J228" s="48">
        <v>804</v>
      </c>
      <c r="K228" s="48">
        <v>0</v>
      </c>
      <c r="L228" s="48">
        <v>4915</v>
      </c>
      <c r="M228" s="52"/>
      <c r="N228" s="50">
        <f t="shared" si="58"/>
        <v>1564.1739999999995</v>
      </c>
      <c r="O228" s="50">
        <f t="shared" si="58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2</v>
      </c>
      <c r="E229" s="46">
        <v>0</v>
      </c>
      <c r="F229" s="46">
        <v>1</v>
      </c>
      <c r="G229" s="46">
        <v>9</v>
      </c>
      <c r="H229" s="46">
        <v>4</v>
      </c>
      <c r="I229" s="47">
        <f t="shared" si="57"/>
        <v>16</v>
      </c>
      <c r="J229" s="48">
        <v>6923</v>
      </c>
      <c r="K229" s="48">
        <v>559</v>
      </c>
      <c r="L229" s="48">
        <v>99321</v>
      </c>
      <c r="M229" s="52"/>
      <c r="N229" s="50">
        <f t="shared" si="58"/>
        <v>22372.485000000022</v>
      </c>
      <c r="O229" s="50">
        <f t="shared" si="58"/>
        <v>2984.098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1</v>
      </c>
      <c r="G230" s="46">
        <v>0</v>
      </c>
      <c r="H230" s="46">
        <v>0</v>
      </c>
      <c r="I230" s="55">
        <f t="shared" si="57"/>
        <v>3</v>
      </c>
      <c r="J230" s="48">
        <v>0</v>
      </c>
      <c r="K230" s="48">
        <v>0</v>
      </c>
      <c r="L230" s="48">
        <v>0</v>
      </c>
      <c r="M230" s="57"/>
      <c r="N230" s="50">
        <f t="shared" si="58"/>
        <v>1868.5294999999985</v>
      </c>
      <c r="O230" s="50">
        <f t="shared" si="58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59">SUM(D224:D230)</f>
        <v>11</v>
      </c>
      <c r="E231" s="62">
        <f t="shared" si="59"/>
        <v>0</v>
      </c>
      <c r="F231" s="62">
        <f t="shared" si="59"/>
        <v>5</v>
      </c>
      <c r="G231" s="62">
        <f t="shared" si="59"/>
        <v>24</v>
      </c>
      <c r="H231" s="62">
        <f t="shared" si="59"/>
        <v>7</v>
      </c>
      <c r="I231" s="63">
        <f t="shared" si="59"/>
        <v>47</v>
      </c>
      <c r="J231" s="64">
        <f>SUM(J224:J230)</f>
        <v>21044</v>
      </c>
      <c r="K231" s="65">
        <f>SUM(K224:K230)</f>
        <v>2589</v>
      </c>
      <c r="L231" s="65">
        <f>SUM(L224:L230)</f>
        <v>458778</v>
      </c>
      <c r="M231" s="67"/>
      <c r="N231" s="68">
        <f>SUM(N224:N230)</f>
        <v>114267.41750000004</v>
      </c>
      <c r="O231" s="69">
        <f>SUM(O224:O230)</f>
        <v>10834.367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13">
        <v>28</v>
      </c>
      <c r="E233" s="412">
        <v>20</v>
      </c>
      <c r="F233" s="412">
        <v>0</v>
      </c>
      <c r="G233" s="412">
        <v>43</v>
      </c>
      <c r="H233" s="46">
        <v>0</v>
      </c>
      <c r="I233" s="47">
        <f>SUM(D233:H233)</f>
        <v>91</v>
      </c>
      <c r="J233" s="82">
        <v>39817</v>
      </c>
      <c r="K233" s="82">
        <v>749399</v>
      </c>
      <c r="L233" s="82">
        <v>2014842</v>
      </c>
      <c r="M233" s="50"/>
      <c r="N233" s="83">
        <f t="shared" ref="N233:O235" si="60">N211+(J233/1000)</f>
        <v>438023.07399999961</v>
      </c>
      <c r="O233" s="50">
        <f t="shared" si="60"/>
        <v>815578.05300000007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3</v>
      </c>
      <c r="E234" s="46">
        <v>0</v>
      </c>
      <c r="F234" s="46">
        <v>0</v>
      </c>
      <c r="G234" s="46">
        <v>0</v>
      </c>
      <c r="H234" s="46">
        <v>0</v>
      </c>
      <c r="I234" s="47">
        <f>SUM(D234:H234)</f>
        <v>3</v>
      </c>
      <c r="J234" s="82">
        <v>3722</v>
      </c>
      <c r="K234" s="82">
        <v>2516</v>
      </c>
      <c r="L234" s="82">
        <v>24190</v>
      </c>
      <c r="M234" s="50"/>
      <c r="N234" s="83">
        <f t="shared" si="60"/>
        <v>524.00099999999998</v>
      </c>
      <c r="O234" s="50">
        <f t="shared" si="60"/>
        <v>403.38799999999981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0</v>
      </c>
      <c r="E235" s="46">
        <v>0</v>
      </c>
      <c r="F235" s="46">
        <v>0</v>
      </c>
      <c r="G235" s="46">
        <v>24</v>
      </c>
      <c r="H235" s="46">
        <v>0</v>
      </c>
      <c r="I235" s="47">
        <f>SUM(D235:H235)</f>
        <v>24</v>
      </c>
      <c r="J235" s="82">
        <v>0</v>
      </c>
      <c r="K235" s="82">
        <v>0</v>
      </c>
      <c r="L235" s="82">
        <v>0</v>
      </c>
      <c r="M235" s="50"/>
      <c r="N235" s="83">
        <f t="shared" si="60"/>
        <v>59519.028000000006</v>
      </c>
      <c r="O235" s="50">
        <f t="shared" si="60"/>
        <v>65394.938000000031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1">SUM(D233:D235)</f>
        <v>31</v>
      </c>
      <c r="E236" s="62">
        <f t="shared" si="61"/>
        <v>20</v>
      </c>
      <c r="F236" s="62">
        <f t="shared" si="61"/>
        <v>0</v>
      </c>
      <c r="G236" s="62">
        <f t="shared" si="61"/>
        <v>67</v>
      </c>
      <c r="H236" s="62">
        <f t="shared" si="61"/>
        <v>0</v>
      </c>
      <c r="I236" s="85">
        <f t="shared" si="61"/>
        <v>118</v>
      </c>
      <c r="J236" s="64">
        <f t="shared" si="61"/>
        <v>43539</v>
      </c>
      <c r="K236" s="65">
        <f t="shared" si="61"/>
        <v>751915</v>
      </c>
      <c r="L236" s="65">
        <f t="shared" si="61"/>
        <v>2039032</v>
      </c>
      <c r="M236" s="69"/>
      <c r="N236" s="68">
        <f>SUM(N233:N235)</f>
        <v>498066.1029999996</v>
      </c>
      <c r="O236" s="69">
        <f>SUM(O233:O235)</f>
        <v>881376.37900000019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2">D231+D236</f>
        <v>42</v>
      </c>
      <c r="E237" s="90">
        <f t="shared" si="62"/>
        <v>20</v>
      </c>
      <c r="F237" s="90">
        <f t="shared" si="62"/>
        <v>5</v>
      </c>
      <c r="G237" s="90">
        <f t="shared" si="62"/>
        <v>91</v>
      </c>
      <c r="H237" s="90">
        <f t="shared" si="62"/>
        <v>7</v>
      </c>
      <c r="I237" s="91">
        <f t="shared" si="62"/>
        <v>165</v>
      </c>
      <c r="J237" s="92">
        <f t="shared" si="62"/>
        <v>64583</v>
      </c>
      <c r="K237" s="93">
        <f t="shared" si="62"/>
        <v>754504</v>
      </c>
      <c r="L237" s="93">
        <f t="shared" si="62"/>
        <v>2497810</v>
      </c>
      <c r="M237" s="94"/>
      <c r="N237" s="95">
        <f>N231+N236</f>
        <v>612333.52049999963</v>
      </c>
      <c r="O237" s="94">
        <f>O231+O236</f>
        <v>892210.74600000016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630322.52049999963</v>
      </c>
      <c r="O242" s="121">
        <f>O237+O238</f>
        <v>898352.74600000016</v>
      </c>
      <c r="P242" s="119"/>
      <c r="Q242" s="23"/>
      <c r="R242" s="23"/>
    </row>
    <row r="243" spans="1:18" s="24" customFormat="1" ht="23.25" x14ac:dyDescent="0.35">
      <c r="A243" s="120">
        <f>A221+31</f>
        <v>45633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158</v>
      </c>
      <c r="E245" s="37" t="s">
        <v>159</v>
      </c>
      <c r="F245" s="37" t="s">
        <v>160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3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4">N224+(J246/1000)</f>
        <v>18549.499</v>
      </c>
      <c r="O246" s="50">
        <f t="shared" si="64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3</v>
      </c>
      <c r="E247" s="46">
        <v>0</v>
      </c>
      <c r="F247" s="412">
        <v>2</v>
      </c>
      <c r="G247" s="412">
        <v>4</v>
      </c>
      <c r="H247" s="412">
        <v>0</v>
      </c>
      <c r="I247" s="47">
        <f t="shared" si="63"/>
        <v>9</v>
      </c>
      <c r="J247" s="48">
        <v>9814</v>
      </c>
      <c r="K247" s="48">
        <v>1488</v>
      </c>
      <c r="L247" s="48">
        <v>292855</v>
      </c>
      <c r="M247" s="52"/>
      <c r="N247" s="50">
        <f t="shared" si="64"/>
        <v>49879.056000000004</v>
      </c>
      <c r="O247" s="50">
        <f t="shared" si="64"/>
        <v>4082.3750000000032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12">
        <v>1</v>
      </c>
      <c r="G248" s="412">
        <v>7</v>
      </c>
      <c r="H248" s="412">
        <v>3</v>
      </c>
      <c r="I248" s="47">
        <f t="shared" si="63"/>
        <v>13</v>
      </c>
      <c r="J248" s="48">
        <v>3915</v>
      </c>
      <c r="K248" s="48">
        <v>609</v>
      </c>
      <c r="L248" s="48">
        <v>73214</v>
      </c>
      <c r="M248" s="52"/>
      <c r="N248" s="50">
        <f t="shared" si="64"/>
        <v>13942.83700000001</v>
      </c>
      <c r="O248" s="50">
        <f t="shared" si="64"/>
        <v>1290.687999999999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12">
        <v>0</v>
      </c>
      <c r="G249" s="412">
        <v>2</v>
      </c>
      <c r="H249" s="412">
        <v>0</v>
      </c>
      <c r="I249" s="47">
        <f t="shared" si="63"/>
        <v>2</v>
      </c>
      <c r="J249" s="48">
        <v>0</v>
      </c>
      <c r="K249" s="48">
        <v>0</v>
      </c>
      <c r="L249" s="48">
        <v>0</v>
      </c>
      <c r="M249" s="52"/>
      <c r="N249" s="50">
        <f t="shared" si="64"/>
        <v>6104.5660000000034</v>
      </c>
      <c r="O249" s="50">
        <f>O227+(K249/1000)</f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12">
        <v>0</v>
      </c>
      <c r="G250" s="412">
        <v>1</v>
      </c>
      <c r="H250" s="412">
        <v>0</v>
      </c>
      <c r="I250" s="47">
        <f t="shared" si="63"/>
        <v>2</v>
      </c>
      <c r="J250" s="48">
        <v>761</v>
      </c>
      <c r="K250" s="48">
        <v>0</v>
      </c>
      <c r="L250" s="48">
        <v>4760</v>
      </c>
      <c r="M250" s="52"/>
      <c r="N250" s="50">
        <f t="shared" si="64"/>
        <v>1564.9349999999995</v>
      </c>
      <c r="O250" s="50">
        <f t="shared" si="64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2</v>
      </c>
      <c r="E251" s="46">
        <v>0</v>
      </c>
      <c r="F251" s="46">
        <v>1</v>
      </c>
      <c r="G251" s="46">
        <v>9</v>
      </c>
      <c r="H251" s="46">
        <v>4</v>
      </c>
      <c r="I251" s="47">
        <f t="shared" si="63"/>
        <v>16</v>
      </c>
      <c r="J251" s="48">
        <v>8548</v>
      </c>
      <c r="K251" s="48">
        <v>458</v>
      </c>
      <c r="L251" s="48">
        <v>112941</v>
      </c>
      <c r="M251" s="52"/>
      <c r="N251" s="50">
        <f t="shared" si="64"/>
        <v>22381.033000000021</v>
      </c>
      <c r="O251" s="50">
        <f t="shared" si="64"/>
        <v>2984.556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1</v>
      </c>
      <c r="G252" s="46">
        <v>0</v>
      </c>
      <c r="H252" s="46">
        <v>0</v>
      </c>
      <c r="I252" s="55">
        <f t="shared" si="63"/>
        <v>3</v>
      </c>
      <c r="J252" s="48">
        <v>0</v>
      </c>
      <c r="K252" s="48">
        <v>0</v>
      </c>
      <c r="L252" s="48">
        <v>0</v>
      </c>
      <c r="M252" s="57"/>
      <c r="N252" s="50">
        <f t="shared" si="64"/>
        <v>1868.5294999999985</v>
      </c>
      <c r="O252" s="50">
        <f t="shared" si="64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5">SUM(D246:D252)</f>
        <v>10</v>
      </c>
      <c r="E253" s="62">
        <f t="shared" si="65"/>
        <v>0</v>
      </c>
      <c r="F253" s="62">
        <f t="shared" si="65"/>
        <v>5</v>
      </c>
      <c r="G253" s="62">
        <f t="shared" si="65"/>
        <v>25</v>
      </c>
      <c r="H253" s="62">
        <f t="shared" si="65"/>
        <v>7</v>
      </c>
      <c r="I253" s="63">
        <f t="shared" si="65"/>
        <v>47</v>
      </c>
      <c r="J253" s="64">
        <f>SUM(J246:J252)</f>
        <v>23038</v>
      </c>
      <c r="K253" s="65">
        <f>SUM(K246:K252)</f>
        <v>2555</v>
      </c>
      <c r="L253" s="65">
        <f>SUM(L246:L252)</f>
        <v>483770</v>
      </c>
      <c r="M253" s="67"/>
      <c r="N253" s="68">
        <f>SUM(N246:N252)</f>
        <v>114290.45550000005</v>
      </c>
      <c r="O253" s="69">
        <f>SUM(O246:O252)</f>
        <v>10836.922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13">
        <v>28</v>
      </c>
      <c r="E255" s="412">
        <v>20</v>
      </c>
      <c r="F255" s="412">
        <v>0</v>
      </c>
      <c r="G255" s="412">
        <v>43</v>
      </c>
      <c r="H255" s="46">
        <v>0</v>
      </c>
      <c r="I255" s="47">
        <f>SUM(D255:H255)</f>
        <v>91</v>
      </c>
      <c r="J255" s="82">
        <v>36171</v>
      </c>
      <c r="K255" s="82">
        <v>664259</v>
      </c>
      <c r="L255" s="82">
        <v>1983568</v>
      </c>
      <c r="M255" s="50"/>
      <c r="N255" s="83">
        <f t="shared" ref="N255:O257" si="66">N233+(J255/1000)</f>
        <v>438059.24499999959</v>
      </c>
      <c r="O255" s="50">
        <f t="shared" si="66"/>
        <v>816242.31200000003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3722</v>
      </c>
      <c r="K256" s="82">
        <v>2374</v>
      </c>
      <c r="L256" s="82">
        <v>24756</v>
      </c>
      <c r="M256" s="50"/>
      <c r="N256" s="83">
        <f t="shared" si="66"/>
        <v>527.72299999999996</v>
      </c>
      <c r="O256" s="50">
        <f t="shared" si="66"/>
        <v>405.76199999999983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0</v>
      </c>
      <c r="E257" s="46">
        <v>0</v>
      </c>
      <c r="F257" s="46">
        <v>0</v>
      </c>
      <c r="G257" s="46">
        <v>24</v>
      </c>
      <c r="H257" s="46">
        <v>0</v>
      </c>
      <c r="I257" s="47">
        <f>SUM(D257:H257)</f>
        <v>24</v>
      </c>
      <c r="J257" s="82">
        <v>0</v>
      </c>
      <c r="K257" s="82">
        <v>0</v>
      </c>
      <c r="L257" s="82">
        <v>0</v>
      </c>
      <c r="M257" s="50"/>
      <c r="N257" s="83">
        <f t="shared" si="66"/>
        <v>59519.028000000006</v>
      </c>
      <c r="O257" s="50">
        <f t="shared" si="66"/>
        <v>65394.938000000031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7">SUM(D255:D257)</f>
        <v>30</v>
      </c>
      <c r="E258" s="62">
        <f t="shared" si="67"/>
        <v>20</v>
      </c>
      <c r="F258" s="62">
        <f t="shared" si="67"/>
        <v>0</v>
      </c>
      <c r="G258" s="62">
        <f t="shared" si="67"/>
        <v>68</v>
      </c>
      <c r="H258" s="62">
        <f t="shared" si="67"/>
        <v>0</v>
      </c>
      <c r="I258" s="85">
        <f t="shared" si="67"/>
        <v>118</v>
      </c>
      <c r="J258" s="64">
        <f t="shared" si="67"/>
        <v>39893</v>
      </c>
      <c r="K258" s="65">
        <f t="shared" si="67"/>
        <v>666633</v>
      </c>
      <c r="L258" s="65">
        <f t="shared" si="67"/>
        <v>2008324</v>
      </c>
      <c r="M258" s="69"/>
      <c r="N258" s="68">
        <f>SUM(N255:N257)</f>
        <v>498105.99599999958</v>
      </c>
      <c r="O258" s="69">
        <f>SUM(O255:O257)</f>
        <v>882043.0120000001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8">D253+D258</f>
        <v>40</v>
      </c>
      <c r="E259" s="90">
        <f t="shared" si="68"/>
        <v>20</v>
      </c>
      <c r="F259" s="90">
        <f t="shared" si="68"/>
        <v>5</v>
      </c>
      <c r="G259" s="90">
        <f t="shared" si="68"/>
        <v>93</v>
      </c>
      <c r="H259" s="90">
        <f t="shared" si="68"/>
        <v>7</v>
      </c>
      <c r="I259" s="91">
        <f t="shared" si="68"/>
        <v>165</v>
      </c>
      <c r="J259" s="92">
        <f t="shared" si="68"/>
        <v>62931</v>
      </c>
      <c r="K259" s="93">
        <f t="shared" si="68"/>
        <v>669188</v>
      </c>
      <c r="L259" s="93">
        <f t="shared" si="68"/>
        <v>2492094</v>
      </c>
      <c r="M259" s="94"/>
      <c r="N259" s="95">
        <f>N253+N258</f>
        <v>612396.45149999962</v>
      </c>
      <c r="O259" s="94">
        <f>O253+O258</f>
        <v>892879.93400000012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630385.45149999962</v>
      </c>
      <c r="O264" s="121">
        <f>O259+O260</f>
        <v>899021.93400000012</v>
      </c>
      <c r="P264" s="119"/>
      <c r="Q264" s="23"/>
      <c r="R264" s="23"/>
    </row>
    <row r="265" spans="1:18" s="24" customFormat="1" ht="18.75" x14ac:dyDescent="0.2">
      <c r="A265" s="122" t="s">
        <v>157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415" t="s">
        <v>158</v>
      </c>
      <c r="E267" s="414" t="s">
        <v>159</v>
      </c>
      <c r="F267" s="414" t="s">
        <v>160</v>
      </c>
      <c r="G267" s="414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69">D246</f>
        <v>0</v>
      </c>
      <c r="E268" s="76">
        <f t="shared" si="69"/>
        <v>0</v>
      </c>
      <c r="F268" s="76">
        <f t="shared" si="69"/>
        <v>0</v>
      </c>
      <c r="G268" s="76">
        <f t="shared" si="69"/>
        <v>2</v>
      </c>
      <c r="H268" s="76">
        <f t="shared" si="69"/>
        <v>0</v>
      </c>
      <c r="I268" s="145">
        <f t="shared" ref="I268:I274" si="70">SUM(D268:H268)</f>
        <v>2</v>
      </c>
      <c r="J268" s="146">
        <f t="shared" ref="J268:L274" si="71">J4+J26+J48+J70+J92+J114+J136+J158+J180+J202+J224+J246</f>
        <v>0</v>
      </c>
      <c r="K268" s="50">
        <f t="shared" si="71"/>
        <v>0</v>
      </c>
      <c r="L268" s="50">
        <f t="shared" si="71"/>
        <v>0</v>
      </c>
      <c r="M268" s="49"/>
      <c r="N268" s="50">
        <f t="shared" ref="N268:O274" si="72">N246</f>
        <v>18549.499</v>
      </c>
      <c r="O268" s="50">
        <f t="shared" si="72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69"/>
        <v>3</v>
      </c>
      <c r="E269" s="76">
        <f t="shared" si="69"/>
        <v>0</v>
      </c>
      <c r="F269" s="76">
        <f t="shared" si="69"/>
        <v>2</v>
      </c>
      <c r="G269" s="76">
        <f t="shared" si="69"/>
        <v>4</v>
      </c>
      <c r="H269" s="76">
        <f t="shared" si="69"/>
        <v>0</v>
      </c>
      <c r="I269" s="47">
        <f t="shared" si="70"/>
        <v>9</v>
      </c>
      <c r="J269" s="146">
        <f t="shared" si="71"/>
        <v>75963</v>
      </c>
      <c r="K269" s="50">
        <f t="shared" si="71"/>
        <v>10473</v>
      </c>
      <c r="L269" s="50">
        <f t="shared" si="71"/>
        <v>2230846</v>
      </c>
      <c r="M269" s="52"/>
      <c r="N269" s="50">
        <f t="shared" si="72"/>
        <v>49879.056000000004</v>
      </c>
      <c r="O269" s="50">
        <f t="shared" si="72"/>
        <v>4082.3750000000032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69"/>
        <v>2</v>
      </c>
      <c r="E270" s="76">
        <f t="shared" si="69"/>
        <v>0</v>
      </c>
      <c r="F270" s="76">
        <f t="shared" si="69"/>
        <v>1</v>
      </c>
      <c r="G270" s="76">
        <f t="shared" si="69"/>
        <v>7</v>
      </c>
      <c r="H270" s="76">
        <f t="shared" si="69"/>
        <v>3</v>
      </c>
      <c r="I270" s="47">
        <f t="shared" si="70"/>
        <v>13</v>
      </c>
      <c r="J270" s="146">
        <f t="shared" si="71"/>
        <v>36852</v>
      </c>
      <c r="K270" s="50">
        <f t="shared" si="71"/>
        <v>5925</v>
      </c>
      <c r="L270" s="50">
        <f t="shared" si="71"/>
        <v>903370</v>
      </c>
      <c r="M270" s="52"/>
      <c r="N270" s="50">
        <f t="shared" si="72"/>
        <v>13942.83700000001</v>
      </c>
      <c r="O270" s="50">
        <f t="shared" si="72"/>
        <v>1290.687999999999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69"/>
        <v>0</v>
      </c>
      <c r="E271" s="76">
        <f t="shared" si="69"/>
        <v>0</v>
      </c>
      <c r="F271" s="76">
        <f t="shared" si="69"/>
        <v>0</v>
      </c>
      <c r="G271" s="76">
        <f t="shared" si="69"/>
        <v>2</v>
      </c>
      <c r="H271" s="76">
        <f t="shared" si="69"/>
        <v>0</v>
      </c>
      <c r="I271" s="47">
        <f t="shared" si="70"/>
        <v>2</v>
      </c>
      <c r="J271" s="146">
        <f t="shared" si="71"/>
        <v>0</v>
      </c>
      <c r="K271" s="50">
        <f t="shared" si="71"/>
        <v>0</v>
      </c>
      <c r="L271" s="50">
        <f t="shared" si="71"/>
        <v>0</v>
      </c>
      <c r="M271" s="52"/>
      <c r="N271" s="50">
        <f t="shared" si="72"/>
        <v>6104.5660000000034</v>
      </c>
      <c r="O271" s="50">
        <f t="shared" si="72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69"/>
        <v>1</v>
      </c>
      <c r="E272" s="76">
        <f t="shared" si="69"/>
        <v>0</v>
      </c>
      <c r="F272" s="76">
        <f t="shared" si="69"/>
        <v>0</v>
      </c>
      <c r="G272" s="76">
        <f t="shared" si="69"/>
        <v>1</v>
      </c>
      <c r="H272" s="76">
        <f t="shared" si="69"/>
        <v>0</v>
      </c>
      <c r="I272" s="47">
        <f t="shared" si="70"/>
        <v>2</v>
      </c>
      <c r="J272" s="146">
        <f t="shared" si="71"/>
        <v>10140</v>
      </c>
      <c r="K272" s="50">
        <f t="shared" si="71"/>
        <v>0</v>
      </c>
      <c r="L272" s="50">
        <f t="shared" si="71"/>
        <v>55603</v>
      </c>
      <c r="M272" s="52"/>
      <c r="N272" s="50">
        <f t="shared" si="72"/>
        <v>1564.9349999999995</v>
      </c>
      <c r="O272" s="50">
        <f t="shared" si="72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69"/>
        <v>2</v>
      </c>
      <c r="E273" s="76">
        <f t="shared" si="69"/>
        <v>0</v>
      </c>
      <c r="F273" s="76">
        <f t="shared" si="69"/>
        <v>1</v>
      </c>
      <c r="G273" s="76">
        <f t="shared" si="69"/>
        <v>9</v>
      </c>
      <c r="H273" s="76">
        <f t="shared" si="69"/>
        <v>4</v>
      </c>
      <c r="I273" s="47">
        <f t="shared" si="70"/>
        <v>16</v>
      </c>
      <c r="J273" s="146">
        <f t="shared" si="71"/>
        <v>89717</v>
      </c>
      <c r="K273" s="50">
        <f t="shared" si="71"/>
        <v>7165</v>
      </c>
      <c r="L273" s="50">
        <f t="shared" si="71"/>
        <v>1227523</v>
      </c>
      <c r="M273" s="52"/>
      <c r="N273" s="50">
        <f t="shared" si="72"/>
        <v>22381.033000000021</v>
      </c>
      <c r="O273" s="50">
        <f t="shared" si="72"/>
        <v>2984.556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69"/>
        <v>2</v>
      </c>
      <c r="E274" s="76">
        <f t="shared" si="69"/>
        <v>0</v>
      </c>
      <c r="F274" s="76">
        <f t="shared" si="69"/>
        <v>1</v>
      </c>
      <c r="G274" s="76">
        <f t="shared" si="69"/>
        <v>0</v>
      </c>
      <c r="H274" s="76">
        <f t="shared" si="69"/>
        <v>0</v>
      </c>
      <c r="I274" s="55">
        <f t="shared" si="70"/>
        <v>3</v>
      </c>
      <c r="J274" s="146">
        <f t="shared" si="71"/>
        <v>22689</v>
      </c>
      <c r="K274" s="147">
        <f t="shared" si="71"/>
        <v>0</v>
      </c>
      <c r="L274" s="147">
        <f t="shared" si="71"/>
        <v>63808</v>
      </c>
      <c r="M274" s="57"/>
      <c r="N274" s="50">
        <f t="shared" si="72"/>
        <v>1868.5294999999985</v>
      </c>
      <c r="O274" s="50">
        <f t="shared" si="72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3">SUM(D268:D274)</f>
        <v>10</v>
      </c>
      <c r="E275" s="151">
        <f t="shared" si="73"/>
        <v>0</v>
      </c>
      <c r="F275" s="151">
        <f t="shared" si="73"/>
        <v>5</v>
      </c>
      <c r="G275" s="151">
        <f t="shared" si="73"/>
        <v>25</v>
      </c>
      <c r="H275" s="151">
        <f t="shared" si="73"/>
        <v>7</v>
      </c>
      <c r="I275" s="152">
        <f t="shared" si="73"/>
        <v>47</v>
      </c>
      <c r="J275" s="153">
        <f t="shared" si="73"/>
        <v>235361</v>
      </c>
      <c r="K275" s="154">
        <f t="shared" si="73"/>
        <v>23563</v>
      </c>
      <c r="L275" s="155">
        <f t="shared" si="73"/>
        <v>4481150</v>
      </c>
      <c r="M275" s="156"/>
      <c r="N275" s="157">
        <f>SUM(N268:N274)</f>
        <v>114290.45550000005</v>
      </c>
      <c r="O275" s="158">
        <f>SUM(O268:O274)</f>
        <v>10836.922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28</v>
      </c>
      <c r="E277" s="76">
        <f>E255</f>
        <v>20</v>
      </c>
      <c r="F277" s="76">
        <f>F255</f>
        <v>0</v>
      </c>
      <c r="G277" s="76">
        <f>G255</f>
        <v>43</v>
      </c>
      <c r="H277" s="76">
        <f>H255</f>
        <v>0</v>
      </c>
      <c r="I277" s="47">
        <f>SUM(D277:H277)</f>
        <v>91</v>
      </c>
      <c r="J277" s="146">
        <f t="shared" ref="J277:L279" si="74">J13+J35+J57+J79+J101+J123+J145+J167+J189+J211+J233+J255</f>
        <v>597788</v>
      </c>
      <c r="K277" s="77">
        <f t="shared" si="74"/>
        <v>10466814</v>
      </c>
      <c r="L277" s="77">
        <f t="shared" si="74"/>
        <v>25761308</v>
      </c>
      <c r="M277" s="50"/>
      <c r="N277" s="83">
        <f t="shared" ref="N277:O279" si="75">N255</f>
        <v>438059.24499999959</v>
      </c>
      <c r="O277" s="50">
        <f t="shared" si="75"/>
        <v>816242.31200000003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4"/>
        <v>44736</v>
      </c>
      <c r="K278" s="77">
        <f t="shared" si="74"/>
        <v>33894</v>
      </c>
      <c r="L278" s="77">
        <f t="shared" si="74"/>
        <v>237175</v>
      </c>
      <c r="M278" s="50"/>
      <c r="N278" s="83">
        <f t="shared" si="75"/>
        <v>527.72299999999996</v>
      </c>
      <c r="O278" s="50">
        <f t="shared" si="75"/>
        <v>405.76199999999983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0</v>
      </c>
      <c r="E279" s="76">
        <f>E257</f>
        <v>0</v>
      </c>
      <c r="F279" s="76">
        <f>F257</f>
        <v>0</v>
      </c>
      <c r="G279" s="76">
        <f>G257</f>
        <v>24</v>
      </c>
      <c r="H279" s="76">
        <f>H257</f>
        <v>0</v>
      </c>
      <c r="I279" s="47">
        <f>SUM(D279:H279)</f>
        <v>24</v>
      </c>
      <c r="J279" s="146">
        <f t="shared" si="74"/>
        <v>0</v>
      </c>
      <c r="K279" s="77">
        <f t="shared" si="74"/>
        <v>0</v>
      </c>
      <c r="L279" s="77">
        <f t="shared" si="74"/>
        <v>0</v>
      </c>
      <c r="M279" s="50"/>
      <c r="N279" s="83">
        <f t="shared" si="75"/>
        <v>59519.028000000006</v>
      </c>
      <c r="O279" s="50">
        <f t="shared" si="75"/>
        <v>65394.938000000031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6">SUM(D277:D279)</f>
        <v>30</v>
      </c>
      <c r="E280" s="151">
        <f t="shared" si="76"/>
        <v>20</v>
      </c>
      <c r="F280" s="151">
        <f t="shared" si="76"/>
        <v>0</v>
      </c>
      <c r="G280" s="151">
        <f t="shared" si="76"/>
        <v>68</v>
      </c>
      <c r="H280" s="151">
        <f t="shared" si="76"/>
        <v>0</v>
      </c>
      <c r="I280" s="152">
        <f t="shared" si="76"/>
        <v>118</v>
      </c>
      <c r="J280" s="153">
        <f t="shared" si="76"/>
        <v>642524</v>
      </c>
      <c r="K280" s="154">
        <f t="shared" si="76"/>
        <v>10500708</v>
      </c>
      <c r="L280" s="154">
        <f t="shared" si="76"/>
        <v>25998483</v>
      </c>
      <c r="M280" s="158"/>
      <c r="N280" s="157">
        <f>SUM(N277:N279)</f>
        <v>498105.99599999958</v>
      </c>
      <c r="O280" s="158">
        <f>SUM(O277:O279)</f>
        <v>882043.0120000001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7">D275+D280</f>
        <v>40</v>
      </c>
      <c r="E281" s="90">
        <f t="shared" si="77"/>
        <v>20</v>
      </c>
      <c r="F281" s="90">
        <f t="shared" si="77"/>
        <v>5</v>
      </c>
      <c r="G281" s="90">
        <f t="shared" si="77"/>
        <v>93</v>
      </c>
      <c r="H281" s="90">
        <f t="shared" si="77"/>
        <v>7</v>
      </c>
      <c r="I281" s="91">
        <f t="shared" si="77"/>
        <v>165</v>
      </c>
      <c r="J281" s="92">
        <f t="shared" si="77"/>
        <v>877885</v>
      </c>
      <c r="K281" s="93">
        <f t="shared" si="77"/>
        <v>10524271</v>
      </c>
      <c r="L281" s="93">
        <f t="shared" si="77"/>
        <v>30479633</v>
      </c>
      <c r="M281" s="94"/>
      <c r="N281" s="95">
        <f>N275+N280</f>
        <v>612396.45149999962</v>
      </c>
      <c r="O281" s="94">
        <f>O275+O280</f>
        <v>892879.93400000012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630385.45149999962</v>
      </c>
      <c r="O286" s="195">
        <f>O281+O282</f>
        <v>899021.93400000012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22017</v>
      </c>
      <c r="K433" s="209">
        <f>K11</f>
        <v>2303</v>
      </c>
      <c r="L433" s="209">
        <f>L11</f>
        <v>428331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8">O434</f>
        <v>54</v>
      </c>
      <c r="H434" s="207">
        <v>42</v>
      </c>
      <c r="I434" s="208" t="s">
        <v>36</v>
      </c>
      <c r="J434" s="209">
        <f>J33</f>
        <v>18442</v>
      </c>
      <c r="K434" s="209">
        <f>K33</f>
        <v>1581</v>
      </c>
      <c r="L434" s="209">
        <f>L33</f>
        <v>324787</v>
      </c>
      <c r="M434" s="210"/>
      <c r="N434" s="25"/>
      <c r="O434" s="25">
        <v>54</v>
      </c>
      <c r="P434" s="25"/>
      <c r="Q434" s="24">
        <f t="shared" ref="Q434:Q444" si="79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8"/>
        <v>76</v>
      </c>
      <c r="H435" s="207">
        <v>42</v>
      </c>
      <c r="I435" s="208" t="s">
        <v>37</v>
      </c>
      <c r="J435" s="209">
        <f>J55</f>
        <v>19409</v>
      </c>
      <c r="K435" s="209">
        <f>K55</f>
        <v>1734</v>
      </c>
      <c r="L435" s="209">
        <f>L55</f>
        <v>360631</v>
      </c>
      <c r="M435" s="210"/>
      <c r="N435" s="25"/>
      <c r="O435" s="25">
        <v>76</v>
      </c>
      <c r="P435" s="25"/>
      <c r="Q435" s="24">
        <f t="shared" si="79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8"/>
        <v>98</v>
      </c>
      <c r="H436" s="207">
        <v>42</v>
      </c>
      <c r="I436" s="208" t="s">
        <v>38</v>
      </c>
      <c r="J436" s="209">
        <f>J77</f>
        <v>18812</v>
      </c>
      <c r="K436" s="209">
        <f>K77</f>
        <v>1668</v>
      </c>
      <c r="L436" s="209">
        <f>L77</f>
        <v>349952</v>
      </c>
      <c r="M436" s="210"/>
      <c r="N436" s="25"/>
      <c r="O436" s="25">
        <v>98</v>
      </c>
      <c r="P436" s="25"/>
      <c r="Q436" s="24">
        <f t="shared" si="79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8"/>
        <v>120</v>
      </c>
      <c r="H437" s="207">
        <v>42</v>
      </c>
      <c r="I437" s="208" t="s">
        <v>39</v>
      </c>
      <c r="J437" s="209">
        <f>J99</f>
        <v>20702</v>
      </c>
      <c r="K437" s="209">
        <f>K99</f>
        <v>2485</v>
      </c>
      <c r="L437" s="209">
        <f>L99</f>
        <v>428452</v>
      </c>
      <c r="M437" s="210"/>
      <c r="N437" s="25"/>
      <c r="O437" s="25">
        <v>120</v>
      </c>
      <c r="P437" s="25"/>
      <c r="Q437" s="24">
        <f t="shared" si="79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8"/>
        <v>142</v>
      </c>
      <c r="H438" s="207">
        <v>42</v>
      </c>
      <c r="I438" s="208" t="s">
        <v>40</v>
      </c>
      <c r="J438" s="209">
        <f>J121</f>
        <v>22182</v>
      </c>
      <c r="K438" s="209">
        <f>K121</f>
        <v>2680</v>
      </c>
      <c r="L438" s="209">
        <f>L121</f>
        <v>461898</v>
      </c>
      <c r="M438" s="210"/>
      <c r="N438" s="25"/>
      <c r="O438" s="25">
        <v>142</v>
      </c>
      <c r="P438" s="25"/>
      <c r="Q438" s="24">
        <f t="shared" si="79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8"/>
        <v>164</v>
      </c>
      <c r="H439" s="207">
        <v>42</v>
      </c>
      <c r="I439" s="208" t="s">
        <v>41</v>
      </c>
      <c r="J439" s="209">
        <f>J143</f>
        <v>16951</v>
      </c>
      <c r="K439" s="209">
        <f>K143</f>
        <v>1379</v>
      </c>
      <c r="L439" s="209">
        <f>L143</f>
        <v>333239</v>
      </c>
      <c r="M439" s="210"/>
      <c r="N439" s="25"/>
      <c r="O439" s="25">
        <v>164</v>
      </c>
      <c r="P439" s="25"/>
      <c r="Q439" s="24">
        <f t="shared" si="79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8"/>
        <v>186</v>
      </c>
      <c r="H440" s="207">
        <v>42</v>
      </c>
      <c r="I440" s="208" t="s">
        <v>42</v>
      </c>
      <c r="J440" s="209">
        <f>J165</f>
        <v>20458</v>
      </c>
      <c r="K440" s="209">
        <f>K165</f>
        <v>1157</v>
      </c>
      <c r="L440" s="209">
        <f>L165</f>
        <v>258537</v>
      </c>
      <c r="M440" s="210"/>
      <c r="N440" s="25"/>
      <c r="O440" s="25">
        <v>186</v>
      </c>
      <c r="P440" s="25"/>
      <c r="Q440" s="24">
        <f t="shared" si="79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8"/>
        <v>208</v>
      </c>
      <c r="H441" s="207">
        <v>42</v>
      </c>
      <c r="I441" s="208" t="s">
        <v>43</v>
      </c>
      <c r="J441" s="209">
        <f>J187</f>
        <v>16848</v>
      </c>
      <c r="K441" s="209">
        <f>K187</f>
        <v>1790</v>
      </c>
      <c r="L441" s="209">
        <f>L187</f>
        <v>296398</v>
      </c>
      <c r="M441" s="210"/>
      <c r="N441" s="25"/>
      <c r="O441" s="25">
        <f>O440+22</f>
        <v>208</v>
      </c>
      <c r="P441" s="25"/>
      <c r="Q441" s="24">
        <f t="shared" si="79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8"/>
        <v>230</v>
      </c>
      <c r="H442" s="207">
        <v>42</v>
      </c>
      <c r="I442" s="208" t="s">
        <v>44</v>
      </c>
      <c r="J442" s="209">
        <f>J209</f>
        <v>15458</v>
      </c>
      <c r="K442" s="209">
        <f>K209</f>
        <v>1642</v>
      </c>
      <c r="L442" s="209">
        <f>L209</f>
        <v>296377</v>
      </c>
      <c r="M442" s="210"/>
      <c r="N442" s="25"/>
      <c r="O442" s="25">
        <f>O441+22</f>
        <v>230</v>
      </c>
      <c r="P442" s="25"/>
      <c r="Q442" s="24">
        <f t="shared" si="79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8"/>
        <v>252</v>
      </c>
      <c r="H443" s="207">
        <v>42</v>
      </c>
      <c r="I443" s="208" t="s">
        <v>45</v>
      </c>
      <c r="J443" s="209">
        <f>J231</f>
        <v>21044</v>
      </c>
      <c r="K443" s="209">
        <f>K231</f>
        <v>2589</v>
      </c>
      <c r="L443" s="209">
        <f>L231</f>
        <v>458778</v>
      </c>
      <c r="M443" s="210"/>
      <c r="N443" s="25"/>
      <c r="O443" s="25">
        <f>O442+22</f>
        <v>252</v>
      </c>
      <c r="P443" s="25"/>
      <c r="Q443" s="24">
        <f t="shared" si="79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8"/>
        <v>274</v>
      </c>
      <c r="H444" s="207">
        <v>42</v>
      </c>
      <c r="I444" s="208" t="s">
        <v>46</v>
      </c>
      <c r="J444" s="209">
        <f>J253</f>
        <v>23038</v>
      </c>
      <c r="K444" s="209">
        <f>K253</f>
        <v>2555</v>
      </c>
      <c r="L444" s="209">
        <f>L253</f>
        <v>483770</v>
      </c>
      <c r="M444" s="210"/>
      <c r="N444" s="25"/>
      <c r="O444" s="25">
        <f>O443+22</f>
        <v>274</v>
      </c>
      <c r="P444" s="25"/>
      <c r="Q444" s="24">
        <f t="shared" si="79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0">G433+5</f>
        <v>37</v>
      </c>
      <c r="H449" s="207">
        <v>49</v>
      </c>
      <c r="I449" s="208" t="s">
        <v>35</v>
      </c>
      <c r="J449" s="209">
        <f>J16</f>
        <v>61505</v>
      </c>
      <c r="K449" s="209">
        <f>K16</f>
        <v>1029854</v>
      </c>
      <c r="L449" s="209">
        <f>L16</f>
        <v>2305921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0"/>
        <v>59</v>
      </c>
      <c r="H450" s="207">
        <f t="shared" ref="H450:H460" si="81">H449+29</f>
        <v>78</v>
      </c>
      <c r="I450" s="208" t="s">
        <v>36</v>
      </c>
      <c r="J450" s="209">
        <f>J38</f>
        <v>49026</v>
      </c>
      <c r="K450" s="209">
        <f>K38</f>
        <v>882941</v>
      </c>
      <c r="L450" s="209">
        <f>L38</f>
        <v>2099869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0"/>
        <v>81</v>
      </c>
      <c r="H451" s="207">
        <f t="shared" si="81"/>
        <v>107</v>
      </c>
      <c r="I451" s="208" t="s">
        <v>37</v>
      </c>
      <c r="J451" s="209">
        <f>J60</f>
        <v>59267</v>
      </c>
      <c r="K451" s="209">
        <f>K60</f>
        <v>999083</v>
      </c>
      <c r="L451" s="209">
        <f>L60</f>
        <v>2392502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0"/>
        <v>103</v>
      </c>
      <c r="H452" s="207">
        <f t="shared" si="81"/>
        <v>136</v>
      </c>
      <c r="I452" s="208" t="s">
        <v>38</v>
      </c>
      <c r="J452" s="209">
        <f>J82</f>
        <v>52411</v>
      </c>
      <c r="K452" s="209">
        <f>K82</f>
        <v>922613</v>
      </c>
      <c r="L452" s="209">
        <f>L82</f>
        <v>2202576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0"/>
        <v>125</v>
      </c>
      <c r="H453" s="207">
        <f t="shared" si="81"/>
        <v>165</v>
      </c>
      <c r="I453" s="208" t="s">
        <v>39</v>
      </c>
      <c r="J453" s="209">
        <f>J104</f>
        <v>61275</v>
      </c>
      <c r="K453" s="209">
        <f>K104</f>
        <v>985145</v>
      </c>
      <c r="L453" s="209">
        <f>L104</f>
        <v>2208233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0"/>
        <v>147</v>
      </c>
      <c r="H454" s="207">
        <f t="shared" si="81"/>
        <v>194</v>
      </c>
      <c r="I454" s="208" t="s">
        <v>40</v>
      </c>
      <c r="J454" s="209">
        <f>J126</f>
        <v>61366</v>
      </c>
      <c r="K454" s="209">
        <f>K126</f>
        <v>976970</v>
      </c>
      <c r="L454" s="209">
        <f>L126</f>
        <v>2179014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0"/>
        <v>169</v>
      </c>
      <c r="H455" s="207">
        <f t="shared" si="81"/>
        <v>223</v>
      </c>
      <c r="I455" s="208" t="s">
        <v>41</v>
      </c>
      <c r="J455" s="209">
        <f>J148</f>
        <v>48159</v>
      </c>
      <c r="K455" s="209">
        <f>K148</f>
        <v>766307</v>
      </c>
      <c r="L455" s="209">
        <f>L148</f>
        <v>2017537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0"/>
        <v>191</v>
      </c>
      <c r="H456" s="207">
        <f t="shared" si="81"/>
        <v>252</v>
      </c>
      <c r="I456" s="208" t="s">
        <v>42</v>
      </c>
      <c r="J456" s="209">
        <f>J170</f>
        <v>59543</v>
      </c>
      <c r="K456" s="209">
        <f>K170</f>
        <v>844857</v>
      </c>
      <c r="L456" s="209">
        <f>L170</f>
        <v>2295592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0"/>
        <v>213</v>
      </c>
      <c r="H457" s="207">
        <f t="shared" si="81"/>
        <v>281</v>
      </c>
      <c r="I457" s="208" t="s">
        <v>43</v>
      </c>
      <c r="J457" s="209">
        <f>J192</f>
        <v>54572</v>
      </c>
      <c r="K457" s="209">
        <f>K192</f>
        <v>826539</v>
      </c>
      <c r="L457" s="209">
        <f>L192</f>
        <v>2166764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0"/>
        <v>235</v>
      </c>
      <c r="H458" s="207">
        <f t="shared" si="81"/>
        <v>310</v>
      </c>
      <c r="I458" s="208" t="s">
        <v>44</v>
      </c>
      <c r="J458" s="209">
        <f>J214</f>
        <v>51968</v>
      </c>
      <c r="K458" s="209">
        <f>K214</f>
        <v>847851</v>
      </c>
      <c r="L458" s="209">
        <f>L214</f>
        <v>2083119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0"/>
        <v>257</v>
      </c>
      <c r="H459" s="207">
        <f t="shared" si="81"/>
        <v>339</v>
      </c>
      <c r="I459" s="208" t="s">
        <v>45</v>
      </c>
      <c r="J459" s="209">
        <f>J236</f>
        <v>43539</v>
      </c>
      <c r="K459" s="209">
        <f>K236</f>
        <v>751915</v>
      </c>
      <c r="L459" s="209">
        <f>L236</f>
        <v>2039032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0"/>
        <v>279</v>
      </c>
      <c r="H460" s="207">
        <f t="shared" si="81"/>
        <v>368</v>
      </c>
      <c r="I460" s="208" t="s">
        <v>46</v>
      </c>
      <c r="J460" s="209">
        <f>J258</f>
        <v>39893</v>
      </c>
      <c r="K460" s="209">
        <f>K258</f>
        <v>666633</v>
      </c>
      <c r="L460" s="209">
        <f>L258</f>
        <v>2008324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83522</v>
      </c>
      <c r="K465" s="209">
        <f>K17</f>
        <v>1032157</v>
      </c>
      <c r="L465" s="209">
        <f>L17</f>
        <v>2734252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2">H465+29</f>
        <v>81</v>
      </c>
      <c r="I466" s="208" t="s">
        <v>36</v>
      </c>
      <c r="J466" s="209">
        <f>J39</f>
        <v>67468</v>
      </c>
      <c r="K466" s="209">
        <f>K39</f>
        <v>884522</v>
      </c>
      <c r="L466" s="209">
        <f>L39</f>
        <v>2424656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3">G451+1</f>
        <v>82</v>
      </c>
      <c r="H467" s="207">
        <f t="shared" si="82"/>
        <v>110</v>
      </c>
      <c r="I467" s="208" t="s">
        <v>37</v>
      </c>
      <c r="J467" s="209">
        <f>J61</f>
        <v>78676</v>
      </c>
      <c r="K467" s="209">
        <f>K61</f>
        <v>1000817</v>
      </c>
      <c r="L467" s="209">
        <f>L61</f>
        <v>2753133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3"/>
        <v>104</v>
      </c>
      <c r="H468" s="207">
        <f t="shared" si="82"/>
        <v>139</v>
      </c>
      <c r="I468" s="208" t="s">
        <v>38</v>
      </c>
      <c r="J468" s="209">
        <f>J83</f>
        <v>71223</v>
      </c>
      <c r="K468" s="209">
        <f>K83</f>
        <v>924281</v>
      </c>
      <c r="L468" s="209">
        <f>L83</f>
        <v>2552528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3"/>
        <v>126</v>
      </c>
      <c r="H469" s="207">
        <f t="shared" si="82"/>
        <v>168</v>
      </c>
      <c r="I469" s="208" t="s">
        <v>39</v>
      </c>
      <c r="J469" s="209">
        <f>J105</f>
        <v>81977</v>
      </c>
      <c r="K469" s="209">
        <f>K105</f>
        <v>987630</v>
      </c>
      <c r="L469" s="209">
        <f>L105</f>
        <v>2636685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3"/>
        <v>148</v>
      </c>
      <c r="H470" s="207">
        <f t="shared" si="82"/>
        <v>197</v>
      </c>
      <c r="I470" s="208" t="s">
        <v>40</v>
      </c>
      <c r="J470" s="209">
        <f>J127</f>
        <v>83548</v>
      </c>
      <c r="K470" s="209">
        <f>K127</f>
        <v>979650</v>
      </c>
      <c r="L470" s="209">
        <f>L127</f>
        <v>2640912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3"/>
        <v>170</v>
      </c>
      <c r="H471" s="207">
        <f t="shared" si="82"/>
        <v>226</v>
      </c>
      <c r="I471" s="208" t="s">
        <v>41</v>
      </c>
      <c r="J471" s="209">
        <f>J149</f>
        <v>65110</v>
      </c>
      <c r="K471" s="209">
        <f>K149</f>
        <v>767686</v>
      </c>
      <c r="L471" s="209">
        <f>L149</f>
        <v>2350776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3"/>
        <v>192</v>
      </c>
      <c r="H472" s="207">
        <f t="shared" si="82"/>
        <v>255</v>
      </c>
      <c r="I472" s="208" t="s">
        <v>42</v>
      </c>
      <c r="J472" s="209">
        <f>J171</f>
        <v>80001</v>
      </c>
      <c r="K472" s="209">
        <f>K171</f>
        <v>846014</v>
      </c>
      <c r="L472" s="209">
        <f>L171</f>
        <v>2554129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3"/>
        <v>214</v>
      </c>
      <c r="H473" s="207">
        <f t="shared" si="82"/>
        <v>284</v>
      </c>
      <c r="I473" s="208" t="s">
        <v>43</v>
      </c>
      <c r="J473" s="209">
        <f>J193</f>
        <v>71420</v>
      </c>
      <c r="K473" s="209">
        <f>K193</f>
        <v>828329</v>
      </c>
      <c r="L473" s="209">
        <f>L193</f>
        <v>2463162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3"/>
        <v>236</v>
      </c>
      <c r="H474" s="207">
        <f t="shared" si="82"/>
        <v>313</v>
      </c>
      <c r="I474" s="208" t="s">
        <v>44</v>
      </c>
      <c r="J474" s="209">
        <f>J215</f>
        <v>67426</v>
      </c>
      <c r="K474" s="209">
        <f>K215</f>
        <v>849493</v>
      </c>
      <c r="L474" s="209">
        <f>L215</f>
        <v>2379496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3"/>
        <v>258</v>
      </c>
      <c r="H475" s="207">
        <f t="shared" si="82"/>
        <v>342</v>
      </c>
      <c r="I475" s="208" t="s">
        <v>45</v>
      </c>
      <c r="J475" s="209">
        <f>J237</f>
        <v>64583</v>
      </c>
      <c r="K475" s="209">
        <f>K237</f>
        <v>754504</v>
      </c>
      <c r="L475" s="209">
        <f>L237</f>
        <v>2497810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3"/>
        <v>280</v>
      </c>
      <c r="H476" s="207">
        <f t="shared" si="82"/>
        <v>371</v>
      </c>
      <c r="I476" s="208" t="s">
        <v>46</v>
      </c>
      <c r="J476" s="209">
        <f>J259</f>
        <v>62931</v>
      </c>
      <c r="K476" s="209">
        <f>K259</f>
        <v>669188</v>
      </c>
      <c r="L476" s="209">
        <f>L259</f>
        <v>2492094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mergeCells count="2">
    <mergeCell ref="A1:C1"/>
    <mergeCell ref="A23:C23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E188-02D0-4944-95DB-15915FC03A39}">
  <sheetPr>
    <tabColor theme="0"/>
  </sheetPr>
  <dimension ref="A1:AD480"/>
  <sheetViews>
    <sheetView showGridLines="0" topLeftCell="A328" zoomScale="130" zoomScaleNormal="130" workbookViewId="0">
      <selection activeCell="N48" sqref="N48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417">
        <v>44927</v>
      </c>
      <c r="B1" s="418"/>
      <c r="C1" s="419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'2022'!$N$268+(J4/1000)</f>
        <v>18549.499</v>
      </c>
      <c r="O4" s="50">
        <f>'2022'!$O$268+(K4/1000)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5</v>
      </c>
      <c r="E5" s="46">
        <v>0</v>
      </c>
      <c r="F5" s="46">
        <v>1</v>
      </c>
      <c r="G5" s="46">
        <v>3</v>
      </c>
      <c r="H5" s="46">
        <v>0</v>
      </c>
      <c r="I5" s="47">
        <f>SUM(D5:H5)</f>
        <v>9</v>
      </c>
      <c r="J5" s="48">
        <v>7996</v>
      </c>
      <c r="K5" s="48">
        <v>1916</v>
      </c>
      <c r="L5" s="48">
        <v>253116</v>
      </c>
      <c r="M5" s="52"/>
      <c r="N5" s="50">
        <f>'2022'!$N$269+(J5/1000)</f>
        <v>49694.174999999996</v>
      </c>
      <c r="O5" s="50">
        <f>'2022'!$O$269+(K5/1000)</f>
        <v>4049.4430000000043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1</v>
      </c>
      <c r="G6" s="46">
        <v>7</v>
      </c>
      <c r="H6" s="46">
        <v>3</v>
      </c>
      <c r="I6" s="47">
        <f t="shared" si="0"/>
        <v>13</v>
      </c>
      <c r="J6" s="48">
        <v>2111</v>
      </c>
      <c r="K6" s="48">
        <v>1108</v>
      </c>
      <c r="L6" s="48">
        <v>98433</v>
      </c>
      <c r="M6" s="52"/>
      <c r="N6" s="50">
        <f>'2022'!$N$270+(J6/1000)</f>
        <v>13872.735000000006</v>
      </c>
      <c r="O6" s="50">
        <f>'2022'!$O$270+(K6/1000)</f>
        <v>1274.8219999999992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'2022'!$N$271+(J7/1000)</f>
        <v>6104.5660000000034</v>
      </c>
      <c r="O7" s="50">
        <f>'2022'!$O$271+(K7/1000)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918</v>
      </c>
      <c r="K8" s="48">
        <v>0</v>
      </c>
      <c r="L8" s="48">
        <v>4545</v>
      </c>
      <c r="M8" s="52"/>
      <c r="N8" s="50">
        <f>'2022'!$N$272+(J8/1000)</f>
        <v>1548.7039999999993</v>
      </c>
      <c r="O8" s="50">
        <f>'2022'!$O$272+(K8/1000)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3</v>
      </c>
      <c r="E9" s="46">
        <v>0</v>
      </c>
      <c r="F9" s="46">
        <v>1</v>
      </c>
      <c r="G9" s="46">
        <v>10</v>
      </c>
      <c r="H9" s="46">
        <v>2</v>
      </c>
      <c r="I9" s="47">
        <f t="shared" si="0"/>
        <v>16</v>
      </c>
      <c r="J9" s="48">
        <v>8881</v>
      </c>
      <c r="K9" s="48">
        <v>5897</v>
      </c>
      <c r="L9" s="48">
        <v>107208</v>
      </c>
      <c r="M9" s="52"/>
      <c r="N9" s="50">
        <f>'2022'!$N$273+(J9/1000)</f>
        <v>22208.289000000022</v>
      </c>
      <c r="O9" s="50">
        <f>'2022'!$O$273+(K9/1000)</f>
        <v>2928.9910000000004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1</v>
      </c>
      <c r="G10" s="46">
        <v>1</v>
      </c>
      <c r="H10" s="46">
        <v>0</v>
      </c>
      <c r="I10" s="55">
        <f t="shared" si="0"/>
        <v>4</v>
      </c>
      <c r="J10" s="48">
        <v>1947</v>
      </c>
      <c r="K10" s="48">
        <v>0</v>
      </c>
      <c r="L10" s="48">
        <v>4790</v>
      </c>
      <c r="M10" s="57"/>
      <c r="N10" s="50">
        <f>'2022'!$N$274+(J10/1000)</f>
        <v>1825.5254999999986</v>
      </c>
      <c r="O10" s="50">
        <f>'2022'!$O$274+(K10/1000)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13</v>
      </c>
      <c r="E11" s="62">
        <f t="shared" si="1"/>
        <v>0</v>
      </c>
      <c r="F11" s="62">
        <f t="shared" si="1"/>
        <v>5</v>
      </c>
      <c r="G11" s="62">
        <f t="shared" si="1"/>
        <v>25</v>
      </c>
      <c r="H11" s="62">
        <f t="shared" si="1"/>
        <v>5</v>
      </c>
      <c r="I11" s="63">
        <f t="shared" si="1"/>
        <v>48</v>
      </c>
      <c r="J11" s="64">
        <f>SUM(J4:J10)</f>
        <v>21853</v>
      </c>
      <c r="K11" s="65">
        <f t="shared" si="1"/>
        <v>8921</v>
      </c>
      <c r="L11" s="65">
        <f t="shared" si="1"/>
        <v>468092</v>
      </c>
      <c r="M11" s="67"/>
      <c r="N11" s="68">
        <f>SUM(N4:N10)</f>
        <v>113803.49350000003</v>
      </c>
      <c r="O11" s="69">
        <f>SUM(O4:O10)</f>
        <v>10732.559000000003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33</v>
      </c>
      <c r="E13" s="46">
        <v>22</v>
      </c>
      <c r="F13" s="46">
        <v>0</v>
      </c>
      <c r="G13" s="46">
        <v>38</v>
      </c>
      <c r="H13" s="46">
        <v>0</v>
      </c>
      <c r="I13" s="47">
        <f>SUM(D13:H13)</f>
        <v>93</v>
      </c>
      <c r="J13" s="82">
        <v>68237</v>
      </c>
      <c r="K13" s="82">
        <v>1138983</v>
      </c>
      <c r="L13" s="82">
        <v>2316845</v>
      </c>
      <c r="M13" s="50"/>
      <c r="N13" s="83">
        <f>'2022'!N277+(J13/1000)</f>
        <v>436840.92799999961</v>
      </c>
      <c r="O13" s="50">
        <f>'2022'!O277+(K13/1000)</f>
        <v>795354.84699999995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3275</v>
      </c>
      <c r="K14" s="82">
        <v>2012</v>
      </c>
      <c r="L14" s="82">
        <v>22300</v>
      </c>
      <c r="M14" s="50"/>
      <c r="N14" s="83">
        <f>'2022'!N278+(J14/1000)</f>
        <v>456.88099999999997</v>
      </c>
      <c r="O14" s="50">
        <f>'2022'!O278+(K14/1000)</f>
        <v>354.72699999999992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6</v>
      </c>
      <c r="E15" s="46">
        <v>0</v>
      </c>
      <c r="F15" s="46">
        <v>5</v>
      </c>
      <c r="G15" s="46">
        <v>11</v>
      </c>
      <c r="H15" s="46">
        <v>2</v>
      </c>
      <c r="I15" s="47">
        <f>SUM(D15:H15)</f>
        <v>24</v>
      </c>
      <c r="J15" s="82">
        <v>0</v>
      </c>
      <c r="K15" s="82">
        <v>1465</v>
      </c>
      <c r="L15" s="82">
        <v>29426</v>
      </c>
      <c r="M15" s="50"/>
      <c r="N15" s="83">
        <f>'2022'!N279+(J15/1000)</f>
        <v>59488.538</v>
      </c>
      <c r="O15" s="147">
        <f>'2022'!O279+(K15/1000)</f>
        <v>65301.590000000033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41</v>
      </c>
      <c r="E16" s="62">
        <f t="shared" si="2"/>
        <v>22</v>
      </c>
      <c r="F16" s="62">
        <f t="shared" si="2"/>
        <v>5</v>
      </c>
      <c r="G16" s="62">
        <f t="shared" si="2"/>
        <v>50</v>
      </c>
      <c r="H16" s="62">
        <f t="shared" si="2"/>
        <v>2</v>
      </c>
      <c r="I16" s="85">
        <f t="shared" si="2"/>
        <v>120</v>
      </c>
      <c r="J16" s="64">
        <f t="shared" si="2"/>
        <v>71512</v>
      </c>
      <c r="K16" s="65">
        <f t="shared" si="2"/>
        <v>1142460</v>
      </c>
      <c r="L16" s="65">
        <f t="shared" si="2"/>
        <v>2368571</v>
      </c>
      <c r="M16" s="69"/>
      <c r="N16" s="68">
        <f>SUM(N13:N15)</f>
        <v>496786.3469999996</v>
      </c>
      <c r="O16" s="67">
        <f>SUM(O13:O15)</f>
        <v>861011.16399999999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54</v>
      </c>
      <c r="E17" s="90">
        <f t="shared" si="3"/>
        <v>22</v>
      </c>
      <c r="F17" s="90">
        <f t="shared" si="3"/>
        <v>10</v>
      </c>
      <c r="G17" s="90">
        <f t="shared" si="3"/>
        <v>75</v>
      </c>
      <c r="H17" s="90">
        <f t="shared" si="3"/>
        <v>7</v>
      </c>
      <c r="I17" s="91">
        <f t="shared" si="3"/>
        <v>168</v>
      </c>
      <c r="J17" s="92">
        <f t="shared" si="3"/>
        <v>93365</v>
      </c>
      <c r="K17" s="93">
        <f t="shared" si="3"/>
        <v>1151381</v>
      </c>
      <c r="L17" s="93">
        <f t="shared" si="3"/>
        <v>2836663</v>
      </c>
      <c r="M17" s="94"/>
      <c r="N17" s="95">
        <f>N11+N16</f>
        <v>610589.84049999958</v>
      </c>
      <c r="O17" s="94">
        <f>O11+O16</f>
        <v>871743.723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628578.84049999958</v>
      </c>
      <c r="O22" s="121">
        <f>O17+O18</f>
        <v>877885.723</v>
      </c>
      <c r="P22" s="119"/>
      <c r="Q22" s="23"/>
      <c r="R22" s="23"/>
    </row>
    <row r="23" spans="1:18" s="24" customFormat="1" ht="23.25" x14ac:dyDescent="0.35">
      <c r="A23" s="420">
        <f>A1+31</f>
        <v>44958</v>
      </c>
      <c r="B23" s="421"/>
      <c r="C23" s="422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5</v>
      </c>
      <c r="E27" s="46">
        <v>0</v>
      </c>
      <c r="F27" s="46">
        <v>1</v>
      </c>
      <c r="G27" s="46">
        <v>3</v>
      </c>
      <c r="H27" s="46">
        <v>0</v>
      </c>
      <c r="I27" s="47">
        <f t="shared" si="4"/>
        <v>9</v>
      </c>
      <c r="J27" s="48">
        <v>9093</v>
      </c>
      <c r="K27" s="48">
        <v>1761</v>
      </c>
      <c r="L27" s="48">
        <v>267146</v>
      </c>
      <c r="M27" s="52"/>
      <c r="N27" s="50">
        <f t="shared" si="5"/>
        <v>49703.267999999996</v>
      </c>
      <c r="O27" s="50">
        <f t="shared" si="5"/>
        <v>4051.2040000000043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1</v>
      </c>
      <c r="E28" s="46">
        <v>0</v>
      </c>
      <c r="F28" s="46">
        <v>1</v>
      </c>
      <c r="G28" s="46">
        <v>8</v>
      </c>
      <c r="H28" s="46">
        <v>3</v>
      </c>
      <c r="I28" s="47">
        <f t="shared" si="4"/>
        <v>13</v>
      </c>
      <c r="J28" s="48">
        <v>1156</v>
      </c>
      <c r="K28" s="48">
        <v>941</v>
      </c>
      <c r="L28" s="48">
        <v>61779</v>
      </c>
      <c r="M28" s="52"/>
      <c r="N28" s="50">
        <f t="shared" si="5"/>
        <v>13873.891000000007</v>
      </c>
      <c r="O28" s="50">
        <f t="shared" si="5"/>
        <v>1275.7629999999992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954</v>
      </c>
      <c r="K30" s="48">
        <v>0</v>
      </c>
      <c r="L30" s="48">
        <v>4760</v>
      </c>
      <c r="M30" s="52"/>
      <c r="N30" s="50">
        <f t="shared" si="5"/>
        <v>1549.6579999999992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3</v>
      </c>
      <c r="E31" s="46">
        <v>0</v>
      </c>
      <c r="F31" s="46">
        <v>1</v>
      </c>
      <c r="G31" s="46">
        <v>10</v>
      </c>
      <c r="H31" s="46">
        <v>2</v>
      </c>
      <c r="I31" s="47">
        <f t="shared" si="4"/>
        <v>16</v>
      </c>
      <c r="J31" s="48">
        <v>8730</v>
      </c>
      <c r="K31" s="48">
        <v>5461</v>
      </c>
      <c r="L31" s="48">
        <v>99782</v>
      </c>
      <c r="M31" s="52"/>
      <c r="N31" s="50">
        <f t="shared" si="5"/>
        <v>22217.019000000022</v>
      </c>
      <c r="O31" s="50">
        <f t="shared" si="5"/>
        <v>2934.4520000000002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1</v>
      </c>
      <c r="G32" s="46">
        <v>1</v>
      </c>
      <c r="H32" s="46">
        <v>0</v>
      </c>
      <c r="I32" s="55">
        <f t="shared" si="4"/>
        <v>4</v>
      </c>
      <c r="J32" s="48">
        <v>2018</v>
      </c>
      <c r="K32" s="48">
        <v>0</v>
      </c>
      <c r="L32" s="48">
        <v>4884</v>
      </c>
      <c r="M32" s="57"/>
      <c r="N32" s="50">
        <f t="shared" si="5"/>
        <v>1827.5434999999986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/>
      <c r="E33" s="62"/>
      <c r="F33" s="62"/>
      <c r="G33" s="62"/>
      <c r="H33" s="62"/>
      <c r="I33" s="63">
        <f>SUM(I26:I32)</f>
        <v>48</v>
      </c>
      <c r="J33" s="64">
        <f>SUM(J26:J32)</f>
        <v>21951</v>
      </c>
      <c r="K33" s="65">
        <f>SUM(K26:K32)</f>
        <v>8163</v>
      </c>
      <c r="L33" s="65">
        <f>SUM(L26:L32)</f>
        <v>438351</v>
      </c>
      <c r="M33" s="67"/>
      <c r="N33" s="68">
        <f>SUM(N26:N32)</f>
        <v>113825.44450000001</v>
      </c>
      <c r="O33" s="69">
        <f>SUM(O26:O32)</f>
        <v>10740.722000000003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31</v>
      </c>
      <c r="E35" s="46">
        <v>23</v>
      </c>
      <c r="F35" s="46">
        <v>0</v>
      </c>
      <c r="G35" s="46">
        <v>39</v>
      </c>
      <c r="H35" s="46">
        <v>0</v>
      </c>
      <c r="I35" s="47">
        <f>SUM(D35:H35)</f>
        <v>93</v>
      </c>
      <c r="J35" s="82">
        <v>9439</v>
      </c>
      <c r="K35" s="82">
        <v>192477</v>
      </c>
      <c r="L35" s="82">
        <v>386867</v>
      </c>
      <c r="M35" s="50"/>
      <c r="N35" s="83">
        <f t="shared" ref="N35:O37" si="6">N13+(J35/1000)</f>
        <v>436850.36699999962</v>
      </c>
      <c r="O35" s="50">
        <f t="shared" si="6"/>
        <v>795547.32399999991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1</v>
      </c>
      <c r="E36" s="46">
        <v>0</v>
      </c>
      <c r="F36" s="46">
        <v>0</v>
      </c>
      <c r="G36" s="46">
        <v>2</v>
      </c>
      <c r="H36" s="46">
        <v>0</v>
      </c>
      <c r="I36" s="47">
        <f>SUM(D36:H36)</f>
        <v>3</v>
      </c>
      <c r="J36" s="82">
        <v>2367</v>
      </c>
      <c r="K36" s="82">
        <v>1417</v>
      </c>
      <c r="L36" s="82">
        <v>11418</v>
      </c>
      <c r="M36" s="50"/>
      <c r="N36" s="83">
        <f t="shared" si="6"/>
        <v>459.24799999999999</v>
      </c>
      <c r="O36" s="50">
        <f t="shared" si="6"/>
        <v>356.14399999999989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7</v>
      </c>
      <c r="E37" s="46">
        <v>5</v>
      </c>
      <c r="F37" s="46">
        <v>0</v>
      </c>
      <c r="G37" s="46">
        <v>10</v>
      </c>
      <c r="H37" s="46">
        <v>2</v>
      </c>
      <c r="I37" s="47">
        <f>SUM(D37:H37)</f>
        <v>24</v>
      </c>
      <c r="J37" s="82">
        <v>1647</v>
      </c>
      <c r="K37" s="82">
        <v>7008</v>
      </c>
      <c r="L37" s="82">
        <v>174139</v>
      </c>
      <c r="M37" s="50"/>
      <c r="N37" s="83">
        <f t="shared" si="6"/>
        <v>59490.184999999998</v>
      </c>
      <c r="O37" s="50">
        <f t="shared" si="6"/>
        <v>65308.598000000035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7">SUM(D35:D37)</f>
        <v>39</v>
      </c>
      <c r="E38" s="62">
        <f t="shared" si="7"/>
        <v>28</v>
      </c>
      <c r="F38" s="62">
        <f t="shared" si="7"/>
        <v>0</v>
      </c>
      <c r="G38" s="62">
        <f t="shared" si="7"/>
        <v>51</v>
      </c>
      <c r="H38" s="62">
        <f t="shared" si="7"/>
        <v>2</v>
      </c>
      <c r="I38" s="85">
        <f t="shared" si="7"/>
        <v>120</v>
      </c>
      <c r="J38" s="64">
        <f t="shared" si="7"/>
        <v>13453</v>
      </c>
      <c r="K38" s="65">
        <f t="shared" si="7"/>
        <v>200902</v>
      </c>
      <c r="L38" s="65">
        <f>SUM(L35:L37)</f>
        <v>572424</v>
      </c>
      <c r="M38" s="69"/>
      <c r="N38" s="68">
        <f>SUM(N35:N37)</f>
        <v>496799.79999999964</v>
      </c>
      <c r="O38" s="69">
        <f>SUM(O35:O37)</f>
        <v>861212.06599999988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8">D33+D38</f>
        <v>39</v>
      </c>
      <c r="E39" s="90">
        <f t="shared" si="8"/>
        <v>28</v>
      </c>
      <c r="F39" s="90">
        <f t="shared" si="8"/>
        <v>0</v>
      </c>
      <c r="G39" s="90">
        <f t="shared" si="8"/>
        <v>51</v>
      </c>
      <c r="H39" s="90">
        <f t="shared" si="8"/>
        <v>2</v>
      </c>
      <c r="I39" s="91">
        <f t="shared" si="8"/>
        <v>168</v>
      </c>
      <c r="J39" s="92">
        <f t="shared" si="8"/>
        <v>35404</v>
      </c>
      <c r="K39" s="93">
        <f t="shared" si="8"/>
        <v>209065</v>
      </c>
      <c r="L39" s="93">
        <f t="shared" si="8"/>
        <v>1010775</v>
      </c>
      <c r="M39" s="94"/>
      <c r="N39" s="95">
        <f>N33+N38</f>
        <v>610625.24449999968</v>
      </c>
      <c r="O39" s="94">
        <f>O33+O38</f>
        <v>871952.78799999983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628614.24449999968</v>
      </c>
      <c r="O44" s="121">
        <f>O39+O40</f>
        <v>878094.78799999983</v>
      </c>
      <c r="P44" s="119"/>
      <c r="Q44" s="23"/>
      <c r="R44" s="23"/>
    </row>
    <row r="45" spans="1:18" s="24" customFormat="1" ht="23.25" x14ac:dyDescent="0.35">
      <c r="A45" s="120">
        <f>A23+31</f>
        <v>44989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9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0">N26+(J48/1000)</f>
        <v>18549.499</v>
      </c>
      <c r="O48" s="50">
        <f t="shared" si="10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5</v>
      </c>
      <c r="E49" s="46">
        <v>0</v>
      </c>
      <c r="F49" s="46">
        <v>1</v>
      </c>
      <c r="G49" s="46">
        <v>3</v>
      </c>
      <c r="H49" s="46">
        <v>0</v>
      </c>
      <c r="I49" s="47">
        <f t="shared" si="9"/>
        <v>9</v>
      </c>
      <c r="J49" s="48">
        <v>10290</v>
      </c>
      <c r="K49" s="48">
        <v>1831</v>
      </c>
      <c r="L49" s="48">
        <v>305608</v>
      </c>
      <c r="M49" s="52"/>
      <c r="N49" s="50">
        <f t="shared" si="10"/>
        <v>49713.557999999997</v>
      </c>
      <c r="O49" s="50">
        <f t="shared" si="10"/>
        <v>4053.0350000000044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1</v>
      </c>
      <c r="E50" s="46">
        <v>0</v>
      </c>
      <c r="F50" s="46">
        <v>1</v>
      </c>
      <c r="G50" s="46">
        <v>8</v>
      </c>
      <c r="H50" s="46">
        <v>3</v>
      </c>
      <c r="I50" s="47">
        <f t="shared" si="9"/>
        <v>13</v>
      </c>
      <c r="J50" s="48">
        <v>1365</v>
      </c>
      <c r="K50" s="48">
        <v>1102</v>
      </c>
      <c r="L50" s="48">
        <v>66637</v>
      </c>
      <c r="M50" s="52"/>
      <c r="N50" s="50">
        <f t="shared" si="10"/>
        <v>13875.256000000007</v>
      </c>
      <c r="O50" s="50">
        <f t="shared" si="10"/>
        <v>1276.8649999999993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9"/>
        <v>2</v>
      </c>
      <c r="J51" s="48">
        <v>0</v>
      </c>
      <c r="K51" s="48">
        <v>0</v>
      </c>
      <c r="L51" s="48">
        <v>0</v>
      </c>
      <c r="M51" s="52"/>
      <c r="N51" s="50">
        <f t="shared" si="10"/>
        <v>6104.5660000000034</v>
      </c>
      <c r="O51" s="50">
        <f t="shared" si="10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9"/>
        <v>2</v>
      </c>
      <c r="J52" s="48">
        <v>1015</v>
      </c>
      <c r="K52" s="48">
        <v>0</v>
      </c>
      <c r="L52" s="48">
        <v>5005</v>
      </c>
      <c r="M52" s="52"/>
      <c r="N52" s="50">
        <f t="shared" si="10"/>
        <v>1550.6729999999993</v>
      </c>
      <c r="O52" s="50">
        <f t="shared" si="10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3</v>
      </c>
      <c r="E53" s="46">
        <v>0</v>
      </c>
      <c r="F53" s="46">
        <v>1</v>
      </c>
      <c r="G53" s="46">
        <v>10</v>
      </c>
      <c r="H53" s="46">
        <v>2</v>
      </c>
      <c r="I53" s="47">
        <f t="shared" si="9"/>
        <v>16</v>
      </c>
      <c r="J53" s="48">
        <v>9061</v>
      </c>
      <c r="K53" s="48">
        <v>6072</v>
      </c>
      <c r="L53" s="48">
        <v>112362</v>
      </c>
      <c r="M53" s="52"/>
      <c r="N53" s="50">
        <f t="shared" si="10"/>
        <v>22226.080000000024</v>
      </c>
      <c r="O53" s="50">
        <f t="shared" si="10"/>
        <v>2940.5240000000003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1</v>
      </c>
      <c r="G54" s="46">
        <v>1</v>
      </c>
      <c r="H54" s="46">
        <v>0</v>
      </c>
      <c r="I54" s="55">
        <f t="shared" si="9"/>
        <v>4</v>
      </c>
      <c r="J54" s="48">
        <v>2517</v>
      </c>
      <c r="K54" s="48">
        <v>0</v>
      </c>
      <c r="L54" s="48">
        <v>6607</v>
      </c>
      <c r="M54" s="57"/>
      <c r="N54" s="50">
        <f t="shared" si="10"/>
        <v>1830.0604999999987</v>
      </c>
      <c r="O54" s="50">
        <f t="shared" si="10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1">SUM(D48:D54)</f>
        <v>12</v>
      </c>
      <c r="E55" s="62">
        <f t="shared" si="11"/>
        <v>0</v>
      </c>
      <c r="F55" s="62">
        <f t="shared" si="11"/>
        <v>5</v>
      </c>
      <c r="G55" s="62">
        <f t="shared" si="11"/>
        <v>26</v>
      </c>
      <c r="H55" s="62">
        <f t="shared" si="11"/>
        <v>5</v>
      </c>
      <c r="I55" s="63">
        <f t="shared" si="11"/>
        <v>48</v>
      </c>
      <c r="J55" s="64">
        <f>SUM(J48:J54)</f>
        <v>24248</v>
      </c>
      <c r="K55" s="65">
        <f>SUM(K48:K54)</f>
        <v>9005</v>
      </c>
      <c r="L55" s="65">
        <f>SUM(L48:L54)</f>
        <v>496219</v>
      </c>
      <c r="M55" s="67"/>
      <c r="N55" s="68">
        <f>SUM(N48:N54)</f>
        <v>113849.69250000003</v>
      </c>
      <c r="O55" s="69">
        <f>SUM(O48:O54)</f>
        <v>10749.727000000004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33</v>
      </c>
      <c r="E57" s="46">
        <v>23</v>
      </c>
      <c r="F57" s="46">
        <v>0</v>
      </c>
      <c r="G57" s="46">
        <v>37</v>
      </c>
      <c r="H57" s="46">
        <v>0</v>
      </c>
      <c r="I57" s="47">
        <f>SUM(D57:H57)</f>
        <v>93</v>
      </c>
      <c r="J57" s="82">
        <v>19027</v>
      </c>
      <c r="K57" s="82">
        <v>376842</v>
      </c>
      <c r="L57" s="82">
        <v>914320</v>
      </c>
      <c r="M57" s="50"/>
      <c r="N57" s="83">
        <f t="shared" ref="N57:O59" si="12">N35+(J57/1000)</f>
        <v>436869.39399999962</v>
      </c>
      <c r="O57" s="50">
        <f t="shared" si="12"/>
        <v>795924.16599999985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1</v>
      </c>
      <c r="E58" s="46">
        <v>0</v>
      </c>
      <c r="F58" s="46">
        <v>0</v>
      </c>
      <c r="G58" s="46">
        <v>2</v>
      </c>
      <c r="H58" s="46">
        <v>0</v>
      </c>
      <c r="I58" s="47">
        <f>SUM(D58:H58)</f>
        <v>3</v>
      </c>
      <c r="J58" s="82">
        <v>2843</v>
      </c>
      <c r="K58" s="82">
        <v>1581</v>
      </c>
      <c r="L58" s="82">
        <v>12466</v>
      </c>
      <c r="M58" s="50"/>
      <c r="N58" s="83">
        <f t="shared" si="12"/>
        <v>462.09100000000001</v>
      </c>
      <c r="O58" s="50">
        <f t="shared" si="12"/>
        <v>357.72499999999991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7</v>
      </c>
      <c r="E59" s="46">
        <v>5</v>
      </c>
      <c r="F59" s="46">
        <v>0</v>
      </c>
      <c r="G59" s="46">
        <v>10</v>
      </c>
      <c r="H59" s="46">
        <v>2</v>
      </c>
      <c r="I59" s="47">
        <f>SUM(D59:H59)</f>
        <v>24</v>
      </c>
      <c r="J59" s="82">
        <v>2217</v>
      </c>
      <c r="K59" s="82">
        <v>9861</v>
      </c>
      <c r="L59" s="82">
        <v>228979</v>
      </c>
      <c r="M59" s="50"/>
      <c r="N59" s="83">
        <f t="shared" si="12"/>
        <v>59492.401999999995</v>
      </c>
      <c r="O59" s="50">
        <f t="shared" si="12"/>
        <v>65318.459000000032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3">SUM(D57:D59)</f>
        <v>41</v>
      </c>
      <c r="E60" s="62">
        <f t="shared" si="13"/>
        <v>28</v>
      </c>
      <c r="F60" s="62">
        <f t="shared" si="13"/>
        <v>0</v>
      </c>
      <c r="G60" s="62">
        <f t="shared" si="13"/>
        <v>49</v>
      </c>
      <c r="H60" s="62">
        <f t="shared" si="13"/>
        <v>2</v>
      </c>
      <c r="I60" s="85">
        <f t="shared" si="13"/>
        <v>120</v>
      </c>
      <c r="J60" s="64">
        <f t="shared" si="13"/>
        <v>24087</v>
      </c>
      <c r="K60" s="65">
        <f t="shared" si="13"/>
        <v>388284</v>
      </c>
      <c r="L60" s="65">
        <f t="shared" si="13"/>
        <v>1155765</v>
      </c>
      <c r="M60" s="69"/>
      <c r="N60" s="68">
        <f>SUM(N57:N59)</f>
        <v>496823.88699999964</v>
      </c>
      <c r="O60" s="69">
        <f>SUM(O57:O59)</f>
        <v>861600.34999999986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4">D55+D60</f>
        <v>53</v>
      </c>
      <c r="E61" s="90">
        <f t="shared" si="14"/>
        <v>28</v>
      </c>
      <c r="F61" s="90">
        <f t="shared" si="14"/>
        <v>5</v>
      </c>
      <c r="G61" s="90">
        <f t="shared" si="14"/>
        <v>75</v>
      </c>
      <c r="H61" s="90">
        <f t="shared" si="14"/>
        <v>7</v>
      </c>
      <c r="I61" s="91">
        <f t="shared" si="14"/>
        <v>168</v>
      </c>
      <c r="J61" s="92">
        <f t="shared" si="14"/>
        <v>48335</v>
      </c>
      <c r="K61" s="93">
        <f t="shared" si="14"/>
        <v>397289</v>
      </c>
      <c r="L61" s="93">
        <f t="shared" si="14"/>
        <v>1651984</v>
      </c>
      <c r="M61" s="94"/>
      <c r="N61" s="95">
        <f>N55+N60</f>
        <v>610673.57949999964</v>
      </c>
      <c r="O61" s="94">
        <f>O55+O60</f>
        <v>872350.07699999982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628662.57949999964</v>
      </c>
      <c r="O66" s="121">
        <f>O61+O62</f>
        <v>878492.07699999982</v>
      </c>
      <c r="P66" s="119"/>
      <c r="Q66" s="23"/>
      <c r="R66" s="23"/>
    </row>
    <row r="67" spans="1:18" s="24" customFormat="1" ht="23.25" x14ac:dyDescent="0.35">
      <c r="A67" s="120">
        <f>A45+31</f>
        <v>45020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5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6">N48+(J70/1000)</f>
        <v>18549.499</v>
      </c>
      <c r="O70" s="50">
        <f t="shared" si="16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5</v>
      </c>
      <c r="E71" s="46">
        <v>0</v>
      </c>
      <c r="F71" s="46">
        <v>1</v>
      </c>
      <c r="G71" s="46">
        <v>3</v>
      </c>
      <c r="H71" s="46">
        <v>0</v>
      </c>
      <c r="I71" s="47">
        <f>SUM(D71:H71)</f>
        <v>9</v>
      </c>
      <c r="J71" s="48">
        <v>10056</v>
      </c>
      <c r="K71" s="48">
        <v>1984</v>
      </c>
      <c r="L71" s="48">
        <v>295826</v>
      </c>
      <c r="M71" s="52"/>
      <c r="N71" s="50">
        <f t="shared" si="16"/>
        <v>49723.613999999994</v>
      </c>
      <c r="O71" s="50">
        <f t="shared" si="16"/>
        <v>4055.0190000000043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1</v>
      </c>
      <c r="G72" s="46">
        <v>7</v>
      </c>
      <c r="H72" s="46">
        <v>3</v>
      </c>
      <c r="I72" s="47">
        <f>SUM(D72:H72)</f>
        <v>13</v>
      </c>
      <c r="J72" s="48">
        <v>3570</v>
      </c>
      <c r="K72" s="48">
        <v>1283</v>
      </c>
      <c r="L72" s="48">
        <v>107478</v>
      </c>
      <c r="M72" s="52"/>
      <c r="N72" s="50">
        <f t="shared" si="16"/>
        <v>13878.826000000006</v>
      </c>
      <c r="O72" s="50">
        <f t="shared" si="16"/>
        <v>1278.1479999999992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6"/>
        <v>6104.5660000000034</v>
      </c>
      <c r="O73" s="50">
        <f t="shared" si="16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5"/>
        <v>2</v>
      </c>
      <c r="J74" s="48">
        <v>1006</v>
      </c>
      <c r="K74" s="48">
        <v>0</v>
      </c>
      <c r="L74" s="48">
        <v>4950</v>
      </c>
      <c r="M74" s="52"/>
      <c r="N74" s="50">
        <f t="shared" si="16"/>
        <v>1551.6789999999994</v>
      </c>
      <c r="O74" s="50">
        <f t="shared" si="16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3</v>
      </c>
      <c r="E75" s="46">
        <v>0</v>
      </c>
      <c r="F75" s="46">
        <v>1</v>
      </c>
      <c r="G75" s="46">
        <v>9</v>
      </c>
      <c r="H75" s="46">
        <v>3</v>
      </c>
      <c r="I75" s="47">
        <f t="shared" si="15"/>
        <v>16</v>
      </c>
      <c r="J75" s="48">
        <v>8607</v>
      </c>
      <c r="K75" s="48">
        <v>5844</v>
      </c>
      <c r="L75" s="48">
        <v>113550</v>
      </c>
      <c r="M75" s="52"/>
      <c r="N75" s="50">
        <f t="shared" si="16"/>
        <v>22234.687000000024</v>
      </c>
      <c r="O75" s="50">
        <f t="shared" si="16"/>
        <v>2946.3680000000004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5"/>
        <v>4</v>
      </c>
      <c r="J76" s="48">
        <v>2186</v>
      </c>
      <c r="K76" s="48">
        <v>0</v>
      </c>
      <c r="L76" s="48">
        <v>4180</v>
      </c>
      <c r="M76" s="57"/>
      <c r="N76" s="50">
        <f t="shared" si="16"/>
        <v>1832.2464999999986</v>
      </c>
      <c r="O76" s="50">
        <f t="shared" si="16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7">SUM(D70:D76)</f>
        <v>13</v>
      </c>
      <c r="E77" s="62">
        <f t="shared" si="17"/>
        <v>0</v>
      </c>
      <c r="F77" s="62">
        <f t="shared" si="17"/>
        <v>5</v>
      </c>
      <c r="G77" s="62">
        <f t="shared" si="17"/>
        <v>24</v>
      </c>
      <c r="H77" s="62">
        <f t="shared" si="17"/>
        <v>6</v>
      </c>
      <c r="I77" s="63">
        <f t="shared" si="17"/>
        <v>48</v>
      </c>
      <c r="J77" s="64">
        <f>SUM(J70:J76)</f>
        <v>25425</v>
      </c>
      <c r="K77" s="65">
        <f>SUM(K70:K76)</f>
        <v>9111</v>
      </c>
      <c r="L77" s="65">
        <f>SUM(L70:L76)</f>
        <v>525984</v>
      </c>
      <c r="M77" s="67"/>
      <c r="N77" s="68">
        <f>SUM(N70:N76)</f>
        <v>113875.11750000002</v>
      </c>
      <c r="O77" s="69">
        <f>SUM(O70:O76)</f>
        <v>10758.838000000003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33</v>
      </c>
      <c r="E79" s="46">
        <v>21</v>
      </c>
      <c r="F79" s="46">
        <v>0</v>
      </c>
      <c r="G79" s="46">
        <v>39</v>
      </c>
      <c r="H79" s="46">
        <v>0</v>
      </c>
      <c r="I79" s="47">
        <f>SUM(D79:H79)</f>
        <v>93</v>
      </c>
      <c r="J79" s="82">
        <v>65258</v>
      </c>
      <c r="K79" s="82">
        <v>1120802</v>
      </c>
      <c r="L79" s="82">
        <v>2650541</v>
      </c>
      <c r="M79" s="50"/>
      <c r="N79" s="83">
        <f t="shared" ref="N79:O81" si="18">N57+(J79/1000)</f>
        <v>436934.65199999959</v>
      </c>
      <c r="O79" s="50">
        <f t="shared" si="18"/>
        <v>797044.96799999988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1</v>
      </c>
      <c r="E80" s="46">
        <v>0</v>
      </c>
      <c r="F80" s="46">
        <v>0</v>
      </c>
      <c r="G80" s="46">
        <v>2</v>
      </c>
      <c r="H80" s="46">
        <v>0</v>
      </c>
      <c r="I80" s="47">
        <f>SUM(D80:H80)</f>
        <v>3</v>
      </c>
      <c r="J80" s="82">
        <v>2367</v>
      </c>
      <c r="K80" s="82">
        <v>1498</v>
      </c>
      <c r="L80" s="82">
        <v>12697</v>
      </c>
      <c r="M80" s="50"/>
      <c r="N80" s="83">
        <f t="shared" si="18"/>
        <v>464.45800000000003</v>
      </c>
      <c r="O80" s="50">
        <f t="shared" si="18"/>
        <v>359.2229999999999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7</v>
      </c>
      <c r="E81" s="46">
        <v>5</v>
      </c>
      <c r="F81" s="46">
        <v>0</v>
      </c>
      <c r="G81" s="46">
        <v>10</v>
      </c>
      <c r="H81" s="46">
        <v>2</v>
      </c>
      <c r="I81" s="47">
        <f>SUM(D81:H81)</f>
        <v>24</v>
      </c>
      <c r="J81" s="82">
        <v>4264</v>
      </c>
      <c r="K81" s="82">
        <v>12022</v>
      </c>
      <c r="L81" s="82">
        <v>291164</v>
      </c>
      <c r="M81" s="50"/>
      <c r="N81" s="83">
        <f t="shared" si="18"/>
        <v>59496.665999999997</v>
      </c>
      <c r="O81" s="50">
        <f t="shared" si="18"/>
        <v>65330.481000000029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19">SUM(D79:D81)</f>
        <v>41</v>
      </c>
      <c r="E82" s="62">
        <f t="shared" si="19"/>
        <v>26</v>
      </c>
      <c r="F82" s="62">
        <f t="shared" si="19"/>
        <v>0</v>
      </c>
      <c r="G82" s="62">
        <f t="shared" si="19"/>
        <v>51</v>
      </c>
      <c r="H82" s="62">
        <f t="shared" si="19"/>
        <v>2</v>
      </c>
      <c r="I82" s="85">
        <f t="shared" si="19"/>
        <v>120</v>
      </c>
      <c r="J82" s="64">
        <f t="shared" si="19"/>
        <v>71889</v>
      </c>
      <c r="K82" s="65">
        <f t="shared" si="19"/>
        <v>1134322</v>
      </c>
      <c r="L82" s="65">
        <f t="shared" si="19"/>
        <v>2954402</v>
      </c>
      <c r="M82" s="69"/>
      <c r="N82" s="68">
        <f>SUM(N79:N81)</f>
        <v>496895.77599999961</v>
      </c>
      <c r="O82" s="69">
        <f>SUM(O79:O81)</f>
        <v>862734.6719999999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0">D77+D82</f>
        <v>54</v>
      </c>
      <c r="E83" s="90">
        <f t="shared" si="20"/>
        <v>26</v>
      </c>
      <c r="F83" s="90">
        <f t="shared" si="20"/>
        <v>5</v>
      </c>
      <c r="G83" s="90">
        <f t="shared" si="20"/>
        <v>75</v>
      </c>
      <c r="H83" s="90">
        <f t="shared" si="20"/>
        <v>8</v>
      </c>
      <c r="I83" s="91">
        <f t="shared" si="20"/>
        <v>168</v>
      </c>
      <c r="J83" s="92">
        <f t="shared" si="20"/>
        <v>97314</v>
      </c>
      <c r="K83" s="93">
        <f t="shared" si="20"/>
        <v>1143433</v>
      </c>
      <c r="L83" s="93">
        <f t="shared" si="20"/>
        <v>3480386</v>
      </c>
      <c r="M83" s="94"/>
      <c r="N83" s="95">
        <f>N77+N82</f>
        <v>610770.89349999966</v>
      </c>
      <c r="O83" s="94">
        <f>O77+O82</f>
        <v>873493.50999999989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628759.89349999966</v>
      </c>
      <c r="O88" s="121">
        <f>O83+O84</f>
        <v>879635.50999999989</v>
      </c>
      <c r="P88" s="119"/>
      <c r="Q88" s="23"/>
      <c r="R88" s="23"/>
    </row>
    <row r="89" spans="1:18" s="24" customFormat="1" ht="23.25" x14ac:dyDescent="0.35">
      <c r="A89" s="120">
        <f>A67+31</f>
        <v>45051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1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2">N70+(J92/1000)</f>
        <v>18549.499</v>
      </c>
      <c r="O92" s="50">
        <f t="shared" si="22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1</v>
      </c>
      <c r="G93" s="46">
        <v>4</v>
      </c>
      <c r="H93" s="46">
        <v>0</v>
      </c>
      <c r="I93" s="47">
        <f t="shared" si="21"/>
        <v>9</v>
      </c>
      <c r="J93" s="48">
        <v>10686</v>
      </c>
      <c r="K93" s="48">
        <v>2104</v>
      </c>
      <c r="L93" s="48">
        <v>311715</v>
      </c>
      <c r="M93" s="52"/>
      <c r="N93" s="50">
        <f t="shared" si="22"/>
        <v>49734.299999999996</v>
      </c>
      <c r="O93" s="50">
        <f t="shared" si="22"/>
        <v>4057.1230000000041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1</v>
      </c>
      <c r="G94" s="46">
        <v>7</v>
      </c>
      <c r="H94" s="46">
        <v>3</v>
      </c>
      <c r="I94" s="47">
        <f t="shared" si="21"/>
        <v>13</v>
      </c>
      <c r="J94" s="48">
        <v>3721</v>
      </c>
      <c r="K94" s="48">
        <v>1218</v>
      </c>
      <c r="L94" s="48">
        <v>122439</v>
      </c>
      <c r="M94" s="52"/>
      <c r="N94" s="50">
        <f t="shared" si="22"/>
        <v>13882.547000000006</v>
      </c>
      <c r="O94" s="50">
        <f t="shared" si="22"/>
        <v>1279.3659999999993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1"/>
        <v>2</v>
      </c>
      <c r="J95" s="48">
        <v>0</v>
      </c>
      <c r="K95" s="48">
        <v>0</v>
      </c>
      <c r="L95" s="48">
        <v>0</v>
      </c>
      <c r="M95" s="52"/>
      <c r="N95" s="50">
        <f t="shared" si="22"/>
        <v>6104.5660000000034</v>
      </c>
      <c r="O95" s="50">
        <f t="shared" si="22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1"/>
        <v>2</v>
      </c>
      <c r="J96" s="48">
        <v>607</v>
      </c>
      <c r="K96" s="48">
        <v>0</v>
      </c>
      <c r="L96" s="48">
        <v>2976</v>
      </c>
      <c r="M96" s="52"/>
      <c r="N96" s="50">
        <f t="shared" si="22"/>
        <v>1552.2859999999994</v>
      </c>
      <c r="O96" s="50">
        <f t="shared" si="22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3</v>
      </c>
      <c r="E97" s="46">
        <v>0</v>
      </c>
      <c r="F97" s="46">
        <v>1</v>
      </c>
      <c r="G97" s="46">
        <v>10</v>
      </c>
      <c r="H97" s="46">
        <v>2</v>
      </c>
      <c r="I97" s="47">
        <f t="shared" si="21"/>
        <v>16</v>
      </c>
      <c r="J97" s="48">
        <v>7052</v>
      </c>
      <c r="K97" s="48">
        <v>5985</v>
      </c>
      <c r="L97" s="48">
        <v>116648</v>
      </c>
      <c r="M97" s="52"/>
      <c r="N97" s="50">
        <f t="shared" si="22"/>
        <v>22241.739000000023</v>
      </c>
      <c r="O97" s="50">
        <f t="shared" si="22"/>
        <v>2952.3530000000005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1</v>
      </c>
      <c r="G98" s="46">
        <v>2</v>
      </c>
      <c r="H98" s="46">
        <v>0</v>
      </c>
      <c r="I98" s="55">
        <f t="shared" si="21"/>
        <v>4</v>
      </c>
      <c r="J98" s="48">
        <v>1499</v>
      </c>
      <c r="K98" s="48">
        <v>0</v>
      </c>
      <c r="L98" s="48">
        <v>1720</v>
      </c>
      <c r="M98" s="57"/>
      <c r="N98" s="50">
        <f t="shared" si="22"/>
        <v>1833.7454999999986</v>
      </c>
      <c r="O98" s="50">
        <f t="shared" si="22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3">SUM(D92:D98)</f>
        <v>11</v>
      </c>
      <c r="E99" s="62">
        <f t="shared" si="23"/>
        <v>0</v>
      </c>
      <c r="F99" s="62">
        <f t="shared" si="23"/>
        <v>5</v>
      </c>
      <c r="G99" s="62">
        <f t="shared" si="23"/>
        <v>27</v>
      </c>
      <c r="H99" s="62">
        <f t="shared" si="23"/>
        <v>5</v>
      </c>
      <c r="I99" s="63">
        <f t="shared" si="23"/>
        <v>48</v>
      </c>
      <c r="J99" s="64">
        <f>SUM(J92:J98)</f>
        <v>23565</v>
      </c>
      <c r="K99" s="65">
        <f>SUM(K92:K98)</f>
        <v>9307</v>
      </c>
      <c r="L99" s="65">
        <f>SUM(L92:L98)</f>
        <v>555498</v>
      </c>
      <c r="M99" s="67"/>
      <c r="N99" s="68">
        <f>SUM(N92:N98)</f>
        <v>113898.68250000004</v>
      </c>
      <c r="O99" s="69">
        <f>SUM(O92:O98)</f>
        <v>10768.145000000002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31</v>
      </c>
      <c r="E101" s="46">
        <v>21</v>
      </c>
      <c r="F101" s="46">
        <v>0</v>
      </c>
      <c r="G101" s="46">
        <v>41</v>
      </c>
      <c r="H101" s="46">
        <v>0</v>
      </c>
      <c r="I101" s="47">
        <f>SUM(D101:H101)</f>
        <v>93</v>
      </c>
      <c r="J101" s="82">
        <v>50354</v>
      </c>
      <c r="K101" s="82">
        <v>867797</v>
      </c>
      <c r="L101" s="82">
        <v>1930106</v>
      </c>
      <c r="M101" s="50"/>
      <c r="N101" s="83">
        <f t="shared" ref="N101:O103" si="24">N79+(J101/1000)</f>
        <v>436985.00599999959</v>
      </c>
      <c r="O101" s="50">
        <f t="shared" si="24"/>
        <v>797912.7649999999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1</v>
      </c>
      <c r="E102" s="46">
        <v>0</v>
      </c>
      <c r="F102" s="46">
        <v>0</v>
      </c>
      <c r="G102" s="46">
        <v>2</v>
      </c>
      <c r="H102" s="46">
        <v>0</v>
      </c>
      <c r="I102" s="47">
        <f>SUM(D102:H102)</f>
        <v>3</v>
      </c>
      <c r="J102" s="82">
        <v>2352</v>
      </c>
      <c r="K102" s="82">
        <v>1496</v>
      </c>
      <c r="L102" s="82">
        <v>12632</v>
      </c>
      <c r="M102" s="50"/>
      <c r="N102" s="83">
        <f t="shared" si="24"/>
        <v>466.81</v>
      </c>
      <c r="O102" s="50">
        <f t="shared" si="24"/>
        <v>360.71899999999988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7</v>
      </c>
      <c r="E103" s="46">
        <v>5</v>
      </c>
      <c r="F103" s="46">
        <v>0</v>
      </c>
      <c r="G103" s="46">
        <v>10</v>
      </c>
      <c r="H103" s="46">
        <v>2</v>
      </c>
      <c r="I103" s="47">
        <f>SUM(D103:H103)</f>
        <v>24</v>
      </c>
      <c r="J103" s="82">
        <v>5053</v>
      </c>
      <c r="K103" s="82">
        <v>12577</v>
      </c>
      <c r="L103" s="82">
        <v>307198</v>
      </c>
      <c r="M103" s="50"/>
      <c r="N103" s="83">
        <f t="shared" si="24"/>
        <v>59501.718999999997</v>
      </c>
      <c r="O103" s="50">
        <f t="shared" si="24"/>
        <v>65343.058000000026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5">SUM(D101:D103)</f>
        <v>39</v>
      </c>
      <c r="E104" s="62">
        <f t="shared" si="25"/>
        <v>26</v>
      </c>
      <c r="F104" s="62">
        <f t="shared" si="25"/>
        <v>0</v>
      </c>
      <c r="G104" s="62">
        <f t="shared" si="25"/>
        <v>53</v>
      </c>
      <c r="H104" s="62">
        <f t="shared" si="25"/>
        <v>2</v>
      </c>
      <c r="I104" s="85">
        <f t="shared" si="25"/>
        <v>120</v>
      </c>
      <c r="J104" s="64">
        <f t="shared" si="25"/>
        <v>57759</v>
      </c>
      <c r="K104" s="65">
        <f t="shared" si="25"/>
        <v>881870</v>
      </c>
      <c r="L104" s="65">
        <f t="shared" si="25"/>
        <v>2249936</v>
      </c>
      <c r="M104" s="69"/>
      <c r="N104" s="68">
        <f>SUM(N101:N103)</f>
        <v>496953.53499999957</v>
      </c>
      <c r="O104" s="69">
        <f>SUM(O101:O103)</f>
        <v>863616.54200000002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6">D99+D104</f>
        <v>50</v>
      </c>
      <c r="E105" s="90">
        <f t="shared" si="26"/>
        <v>26</v>
      </c>
      <c r="F105" s="90">
        <f t="shared" si="26"/>
        <v>5</v>
      </c>
      <c r="G105" s="90">
        <f t="shared" si="26"/>
        <v>80</v>
      </c>
      <c r="H105" s="90">
        <f t="shared" si="26"/>
        <v>7</v>
      </c>
      <c r="I105" s="91">
        <f t="shared" si="26"/>
        <v>168</v>
      </c>
      <c r="J105" s="92">
        <f t="shared" si="26"/>
        <v>81324</v>
      </c>
      <c r="K105" s="93">
        <f t="shared" si="26"/>
        <v>891177</v>
      </c>
      <c r="L105" s="93">
        <f t="shared" si="26"/>
        <v>2805434</v>
      </c>
      <c r="M105" s="94"/>
      <c r="N105" s="95">
        <f>N99+N104</f>
        <v>610852.21749999956</v>
      </c>
      <c r="O105" s="94">
        <f>O99+O104</f>
        <v>874384.68700000003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628841.21749999956</v>
      </c>
      <c r="O110" s="121">
        <f>O105+O106</f>
        <v>880526.68700000003</v>
      </c>
      <c r="P110" s="119"/>
      <c r="Q110" s="23"/>
      <c r="R110" s="23"/>
    </row>
    <row r="111" spans="1:18" s="24" customFormat="1" ht="23.25" x14ac:dyDescent="0.35">
      <c r="A111" s="120">
        <f>A89+31</f>
        <v>45082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7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8">N92+(J114/1000)</f>
        <v>18549.499</v>
      </c>
      <c r="O114" s="50">
        <f t="shared" si="28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1</v>
      </c>
      <c r="G115" s="46">
        <v>4</v>
      </c>
      <c r="H115" s="46">
        <v>0</v>
      </c>
      <c r="I115" s="47">
        <f t="shared" si="27"/>
        <v>9</v>
      </c>
      <c r="J115" s="48">
        <v>9975</v>
      </c>
      <c r="K115" s="48">
        <v>2031</v>
      </c>
      <c r="L115" s="48">
        <v>290280</v>
      </c>
      <c r="M115" s="52"/>
      <c r="N115" s="50">
        <f t="shared" si="28"/>
        <v>49744.274999999994</v>
      </c>
      <c r="O115" s="50">
        <f t="shared" si="28"/>
        <v>4059.1540000000041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1</v>
      </c>
      <c r="G116" s="46">
        <v>7</v>
      </c>
      <c r="H116" s="46">
        <v>3</v>
      </c>
      <c r="I116" s="47">
        <f t="shared" si="27"/>
        <v>13</v>
      </c>
      <c r="J116" s="48">
        <v>3030</v>
      </c>
      <c r="K116" s="48">
        <v>864</v>
      </c>
      <c r="L116" s="48">
        <v>91770</v>
      </c>
      <c r="M116" s="52"/>
      <c r="N116" s="50">
        <f t="shared" si="28"/>
        <v>13885.577000000007</v>
      </c>
      <c r="O116" s="50">
        <f t="shared" si="28"/>
        <v>1280.2299999999993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7"/>
        <v>2</v>
      </c>
      <c r="J117" s="48">
        <v>0</v>
      </c>
      <c r="K117" s="48">
        <v>0</v>
      </c>
      <c r="L117" s="48">
        <v>0</v>
      </c>
      <c r="M117" s="52"/>
      <c r="N117" s="50">
        <f t="shared" si="28"/>
        <v>6104.5660000000034</v>
      </c>
      <c r="O117" s="50">
        <f t="shared" si="28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7"/>
        <v>2</v>
      </c>
      <c r="J118" s="48">
        <v>577</v>
      </c>
      <c r="K118" s="48">
        <v>0</v>
      </c>
      <c r="L118" s="48">
        <v>2843</v>
      </c>
      <c r="M118" s="52"/>
      <c r="N118" s="50">
        <f t="shared" si="28"/>
        <v>1552.8629999999994</v>
      </c>
      <c r="O118" s="50">
        <f t="shared" si="28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2</v>
      </c>
      <c r="E119" s="46">
        <v>0</v>
      </c>
      <c r="F119" s="46">
        <v>1</v>
      </c>
      <c r="G119" s="46">
        <v>10</v>
      </c>
      <c r="H119" s="46">
        <v>3</v>
      </c>
      <c r="I119" s="47">
        <f t="shared" si="27"/>
        <v>16</v>
      </c>
      <c r="J119" s="48">
        <v>6758</v>
      </c>
      <c r="K119" s="48">
        <v>5801</v>
      </c>
      <c r="L119" s="48">
        <v>96030</v>
      </c>
      <c r="M119" s="52"/>
      <c r="N119" s="50">
        <f t="shared" si="28"/>
        <v>22248.497000000025</v>
      </c>
      <c r="O119" s="50">
        <f t="shared" si="28"/>
        <v>2958.1540000000005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1</v>
      </c>
      <c r="G120" s="46">
        <v>1</v>
      </c>
      <c r="H120" s="46">
        <v>0</v>
      </c>
      <c r="I120" s="55">
        <f t="shared" si="27"/>
        <v>4</v>
      </c>
      <c r="J120" s="48">
        <v>897</v>
      </c>
      <c r="K120" s="48">
        <v>0</v>
      </c>
      <c r="L120" s="48">
        <v>4425</v>
      </c>
      <c r="M120" s="57"/>
      <c r="N120" s="50">
        <f t="shared" si="28"/>
        <v>1834.6424999999986</v>
      </c>
      <c r="O120" s="50">
        <f t="shared" si="28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29">SUM(D114:D120)</f>
        <v>11</v>
      </c>
      <c r="E121" s="62">
        <f t="shared" si="29"/>
        <v>0</v>
      </c>
      <c r="F121" s="62">
        <f t="shared" si="29"/>
        <v>5</v>
      </c>
      <c r="G121" s="62">
        <f t="shared" si="29"/>
        <v>26</v>
      </c>
      <c r="H121" s="62">
        <f t="shared" si="29"/>
        <v>6</v>
      </c>
      <c r="I121" s="63">
        <f t="shared" si="29"/>
        <v>48</v>
      </c>
      <c r="J121" s="64">
        <f>SUM(J114:J120)</f>
        <v>21237</v>
      </c>
      <c r="K121" s="65">
        <f>SUM(K114:K120)</f>
        <v>8696</v>
      </c>
      <c r="L121" s="65">
        <f>SUM(L114:L120)</f>
        <v>485348</v>
      </c>
      <c r="M121" s="67"/>
      <c r="N121" s="68">
        <f>SUM(N114:N120)</f>
        <v>113919.91950000003</v>
      </c>
      <c r="O121" s="69">
        <f>SUM(O114:O120)</f>
        <v>10776.841000000002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40</v>
      </c>
      <c r="E123" s="46">
        <v>21</v>
      </c>
      <c r="F123" s="46">
        <v>0</v>
      </c>
      <c r="G123" s="46">
        <v>32</v>
      </c>
      <c r="H123" s="46">
        <v>0</v>
      </c>
      <c r="I123" s="47">
        <f>SUM(D123:H123)</f>
        <v>93</v>
      </c>
      <c r="J123" s="82">
        <v>63179</v>
      </c>
      <c r="K123" s="82">
        <v>1074371</v>
      </c>
      <c r="L123" s="82">
        <v>2465069</v>
      </c>
      <c r="M123" s="50"/>
      <c r="N123" s="83">
        <f t="shared" ref="N123:O125" si="30">N101+(J123/1000)</f>
        <v>437048.18499999959</v>
      </c>
      <c r="O123" s="50">
        <f t="shared" si="30"/>
        <v>798987.13599999994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1</v>
      </c>
      <c r="E124" s="46">
        <v>0</v>
      </c>
      <c r="F124" s="46">
        <v>0</v>
      </c>
      <c r="G124" s="46">
        <v>2</v>
      </c>
      <c r="H124" s="46">
        <v>0</v>
      </c>
      <c r="I124" s="47">
        <f>SUM(D124:H124)</f>
        <v>3</v>
      </c>
      <c r="J124" s="82">
        <v>2106</v>
      </c>
      <c r="K124" s="82">
        <v>1483</v>
      </c>
      <c r="L124" s="82">
        <v>11514</v>
      </c>
      <c r="M124" s="50"/>
      <c r="N124" s="83">
        <f t="shared" si="30"/>
        <v>468.916</v>
      </c>
      <c r="O124" s="50">
        <f t="shared" si="30"/>
        <v>362.20199999999988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7</v>
      </c>
      <c r="E125" s="46">
        <v>5</v>
      </c>
      <c r="F125" s="46">
        <v>0</v>
      </c>
      <c r="G125" s="46">
        <v>10</v>
      </c>
      <c r="H125" s="46">
        <v>2</v>
      </c>
      <c r="I125" s="47">
        <f>SUM(D125:H125)</f>
        <v>24</v>
      </c>
      <c r="J125" s="82">
        <v>4080</v>
      </c>
      <c r="K125" s="82">
        <v>13732</v>
      </c>
      <c r="L125" s="82">
        <v>323405</v>
      </c>
      <c r="M125" s="50"/>
      <c r="N125" s="83">
        <f t="shared" si="30"/>
        <v>59505.798999999999</v>
      </c>
      <c r="O125" s="50">
        <f t="shared" si="30"/>
        <v>65356.79000000003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1">SUM(D123:D125)</f>
        <v>48</v>
      </c>
      <c r="E126" s="62">
        <f t="shared" si="31"/>
        <v>26</v>
      </c>
      <c r="F126" s="62">
        <f t="shared" si="31"/>
        <v>0</v>
      </c>
      <c r="G126" s="62">
        <f t="shared" si="31"/>
        <v>44</v>
      </c>
      <c r="H126" s="62">
        <f t="shared" si="31"/>
        <v>2</v>
      </c>
      <c r="I126" s="85">
        <f t="shared" si="31"/>
        <v>120</v>
      </c>
      <c r="J126" s="64">
        <f t="shared" si="31"/>
        <v>69365</v>
      </c>
      <c r="K126" s="65">
        <f t="shared" si="31"/>
        <v>1089586</v>
      </c>
      <c r="L126" s="65">
        <f t="shared" si="31"/>
        <v>2799988</v>
      </c>
      <c r="M126" s="69"/>
      <c r="N126" s="68">
        <f>SUM(N123:N125)</f>
        <v>497022.89999999962</v>
      </c>
      <c r="O126" s="69">
        <f>SUM(O123:O125)</f>
        <v>864706.12800000003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2">D121+D126</f>
        <v>59</v>
      </c>
      <c r="E127" s="90">
        <f t="shared" si="32"/>
        <v>26</v>
      </c>
      <c r="F127" s="90">
        <f t="shared" si="32"/>
        <v>5</v>
      </c>
      <c r="G127" s="90">
        <f t="shared" si="32"/>
        <v>70</v>
      </c>
      <c r="H127" s="90">
        <f t="shared" si="32"/>
        <v>8</v>
      </c>
      <c r="I127" s="91">
        <f t="shared" si="32"/>
        <v>168</v>
      </c>
      <c r="J127" s="92">
        <f t="shared" si="32"/>
        <v>90602</v>
      </c>
      <c r="K127" s="93">
        <f t="shared" si="32"/>
        <v>1098282</v>
      </c>
      <c r="L127" s="93">
        <f t="shared" si="32"/>
        <v>3285336</v>
      </c>
      <c r="M127" s="94"/>
      <c r="N127" s="95">
        <f>N121+N126</f>
        <v>610942.81949999963</v>
      </c>
      <c r="O127" s="94">
        <f>O121+O126</f>
        <v>875482.96900000004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628931.81949999963</v>
      </c>
      <c r="O132" s="121">
        <f>O127+O128</f>
        <v>881624.96900000004</v>
      </c>
      <c r="P132" s="119"/>
      <c r="Q132" s="23"/>
      <c r="R132" s="23"/>
    </row>
    <row r="133" spans="1:18" s="24" customFormat="1" ht="23.25" x14ac:dyDescent="0.35">
      <c r="A133" s="120">
        <f>A111+31</f>
        <v>45113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3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4">N114+(J136/1000)</f>
        <v>18549.499</v>
      </c>
      <c r="O136" s="50">
        <f t="shared" si="34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4</v>
      </c>
      <c r="E137" s="46">
        <v>0</v>
      </c>
      <c r="F137" s="46">
        <v>1</v>
      </c>
      <c r="G137" s="46">
        <v>4</v>
      </c>
      <c r="H137" s="46">
        <v>0</v>
      </c>
      <c r="I137" s="47">
        <f t="shared" si="33"/>
        <v>9</v>
      </c>
      <c r="J137" s="48">
        <v>10447</v>
      </c>
      <c r="K137" s="48">
        <v>2394</v>
      </c>
      <c r="L137" s="48">
        <v>301188</v>
      </c>
      <c r="M137" s="52"/>
      <c r="N137" s="50">
        <f t="shared" si="34"/>
        <v>49754.721999999994</v>
      </c>
      <c r="O137" s="50">
        <f t="shared" si="34"/>
        <v>4061.5480000000039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2</v>
      </c>
      <c r="E138" s="46">
        <v>0</v>
      </c>
      <c r="F138" s="46">
        <v>1</v>
      </c>
      <c r="G138" s="46">
        <v>7</v>
      </c>
      <c r="H138" s="46">
        <v>3</v>
      </c>
      <c r="I138" s="47">
        <f t="shared" si="33"/>
        <v>13</v>
      </c>
      <c r="J138" s="48">
        <v>3378</v>
      </c>
      <c r="K138" s="48">
        <v>1027</v>
      </c>
      <c r="L138" s="48">
        <v>112129</v>
      </c>
      <c r="M138" s="52"/>
      <c r="N138" s="50">
        <f t="shared" si="34"/>
        <v>13888.955000000007</v>
      </c>
      <c r="O138" s="50">
        <f t="shared" si="34"/>
        <v>1281.2569999999994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3"/>
        <v>2</v>
      </c>
      <c r="J139" s="48">
        <v>0</v>
      </c>
      <c r="K139" s="48">
        <v>0</v>
      </c>
      <c r="L139" s="48">
        <v>0</v>
      </c>
      <c r="M139" s="52"/>
      <c r="N139" s="50">
        <f t="shared" si="34"/>
        <v>6104.5660000000034</v>
      </c>
      <c r="O139" s="50">
        <f t="shared" si="34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 t="shared" si="33"/>
        <v>2</v>
      </c>
      <c r="J140" s="48">
        <v>442</v>
      </c>
      <c r="K140" s="48">
        <v>0</v>
      </c>
      <c r="L140" s="48">
        <v>2203</v>
      </c>
      <c r="M140" s="52"/>
      <c r="N140" s="50">
        <f t="shared" si="34"/>
        <v>1553.3049999999994</v>
      </c>
      <c r="O140" s="50">
        <f t="shared" si="34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2</v>
      </c>
      <c r="E141" s="46">
        <v>0</v>
      </c>
      <c r="F141" s="46">
        <v>1</v>
      </c>
      <c r="G141" s="46">
        <v>10</v>
      </c>
      <c r="H141" s="46">
        <v>3</v>
      </c>
      <c r="I141" s="47">
        <f t="shared" si="33"/>
        <v>16</v>
      </c>
      <c r="J141" s="48">
        <v>7367</v>
      </c>
      <c r="K141" s="48">
        <v>5979</v>
      </c>
      <c r="L141" s="48">
        <v>115937</v>
      </c>
      <c r="M141" s="52"/>
      <c r="N141" s="50">
        <f t="shared" si="34"/>
        <v>22255.864000000023</v>
      </c>
      <c r="O141" s="50">
        <f t="shared" si="34"/>
        <v>2964.1330000000003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1</v>
      </c>
      <c r="G142" s="46">
        <v>1</v>
      </c>
      <c r="H142" s="46">
        <v>0</v>
      </c>
      <c r="I142" s="55">
        <f t="shared" si="33"/>
        <v>4</v>
      </c>
      <c r="J142" s="48">
        <v>2605</v>
      </c>
      <c r="K142" s="48">
        <v>0</v>
      </c>
      <c r="L142" s="48">
        <v>7435</v>
      </c>
      <c r="M142" s="57"/>
      <c r="N142" s="50">
        <f t="shared" si="34"/>
        <v>1837.2474999999986</v>
      </c>
      <c r="O142" s="50">
        <f t="shared" si="34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5">SUM(D136:D142)</f>
        <v>11</v>
      </c>
      <c r="E143" s="62">
        <f t="shared" si="35"/>
        <v>0</v>
      </c>
      <c r="F143" s="62">
        <f t="shared" si="35"/>
        <v>5</v>
      </c>
      <c r="G143" s="62">
        <f t="shared" si="35"/>
        <v>26</v>
      </c>
      <c r="H143" s="62">
        <f t="shared" si="35"/>
        <v>6</v>
      </c>
      <c r="I143" s="63">
        <f t="shared" si="35"/>
        <v>48</v>
      </c>
      <c r="J143" s="64">
        <f>SUM(J136:J142)</f>
        <v>24239</v>
      </c>
      <c r="K143" s="65">
        <f>SUM(K136:K142)</f>
        <v>9400</v>
      </c>
      <c r="L143" s="65">
        <f>SUM(L136:L142)</f>
        <v>538892</v>
      </c>
      <c r="M143" s="67"/>
      <c r="N143" s="68">
        <f>SUM(N136:N142)</f>
        <v>113944.15850000002</v>
      </c>
      <c r="O143" s="69">
        <f>SUM(O136:O142)</f>
        <v>10786.241000000002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35</v>
      </c>
      <c r="E145" s="46">
        <v>21</v>
      </c>
      <c r="F145" s="46">
        <v>0</v>
      </c>
      <c r="G145" s="46">
        <v>37</v>
      </c>
      <c r="H145" s="46">
        <v>0</v>
      </c>
      <c r="I145" s="47">
        <f>SUM(D145:H145)</f>
        <v>93</v>
      </c>
      <c r="J145" s="82">
        <v>68966</v>
      </c>
      <c r="K145" s="82">
        <v>1052664</v>
      </c>
      <c r="L145" s="82">
        <v>2439494</v>
      </c>
      <c r="M145" s="50"/>
      <c r="N145" s="83">
        <f t="shared" ref="N145:O147" si="36">N123+(J145/1000)</f>
        <v>437117.15099999961</v>
      </c>
      <c r="O145" s="50">
        <f t="shared" si="36"/>
        <v>800039.79999999993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1</v>
      </c>
      <c r="E146" s="46">
        <v>0</v>
      </c>
      <c r="F146" s="46">
        <v>0</v>
      </c>
      <c r="G146" s="46">
        <v>2</v>
      </c>
      <c r="H146" s="46">
        <v>0</v>
      </c>
      <c r="I146" s="47">
        <f>SUM(D146:H146)</f>
        <v>3</v>
      </c>
      <c r="J146" s="82">
        <v>2353</v>
      </c>
      <c r="K146" s="82">
        <v>1899</v>
      </c>
      <c r="L146" s="82">
        <v>12145</v>
      </c>
      <c r="M146" s="50"/>
      <c r="N146" s="83">
        <f t="shared" si="36"/>
        <v>471.26900000000001</v>
      </c>
      <c r="O146" s="50">
        <f t="shared" si="36"/>
        <v>364.10099999999989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7</v>
      </c>
      <c r="E147" s="46">
        <v>5</v>
      </c>
      <c r="F147" s="46">
        <v>0</v>
      </c>
      <c r="G147" s="46">
        <v>10</v>
      </c>
      <c r="H147" s="46">
        <v>2</v>
      </c>
      <c r="I147" s="47">
        <f>SUM(D147:H147)</f>
        <v>24</v>
      </c>
      <c r="J147" s="82">
        <v>4563</v>
      </c>
      <c r="K147" s="82">
        <v>11648</v>
      </c>
      <c r="L147" s="82">
        <v>268469</v>
      </c>
      <c r="M147" s="50"/>
      <c r="N147" s="83">
        <f t="shared" si="36"/>
        <v>59510.362000000001</v>
      </c>
      <c r="O147" s="50">
        <f t="shared" si="36"/>
        <v>65368.438000000031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7">SUM(D145:D147)</f>
        <v>43</v>
      </c>
      <c r="E148" s="62">
        <f t="shared" si="37"/>
        <v>26</v>
      </c>
      <c r="F148" s="62">
        <f t="shared" si="37"/>
        <v>0</v>
      </c>
      <c r="G148" s="62">
        <f t="shared" si="37"/>
        <v>49</v>
      </c>
      <c r="H148" s="62">
        <f t="shared" si="37"/>
        <v>2</v>
      </c>
      <c r="I148" s="85">
        <f t="shared" si="37"/>
        <v>120</v>
      </c>
      <c r="J148" s="64">
        <f t="shared" si="37"/>
        <v>75882</v>
      </c>
      <c r="K148" s="65">
        <f t="shared" si="37"/>
        <v>1066211</v>
      </c>
      <c r="L148" s="65">
        <f t="shared" si="37"/>
        <v>2720108</v>
      </c>
      <c r="M148" s="69"/>
      <c r="N148" s="68">
        <f>SUM(N145:N147)</f>
        <v>497098.7819999996</v>
      </c>
      <c r="O148" s="69">
        <f>SUM(O145:O147)</f>
        <v>865772.33900000004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8">D143+D148</f>
        <v>54</v>
      </c>
      <c r="E149" s="90">
        <f t="shared" si="38"/>
        <v>26</v>
      </c>
      <c r="F149" s="90">
        <f t="shared" si="38"/>
        <v>5</v>
      </c>
      <c r="G149" s="90">
        <f t="shared" si="38"/>
        <v>75</v>
      </c>
      <c r="H149" s="90">
        <f t="shared" si="38"/>
        <v>8</v>
      </c>
      <c r="I149" s="91">
        <f t="shared" si="38"/>
        <v>168</v>
      </c>
      <c r="J149" s="92">
        <f t="shared" si="38"/>
        <v>100121</v>
      </c>
      <c r="K149" s="93">
        <f t="shared" si="38"/>
        <v>1075611</v>
      </c>
      <c r="L149" s="93">
        <f t="shared" si="38"/>
        <v>3259000</v>
      </c>
      <c r="M149" s="94"/>
      <c r="N149" s="95">
        <f>N143+N148</f>
        <v>611042.94049999956</v>
      </c>
      <c r="O149" s="94">
        <f>O143+O148</f>
        <v>876558.58000000007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629031.94049999956</v>
      </c>
      <c r="O154" s="121">
        <f>O149+O150</f>
        <v>882700.58000000007</v>
      </c>
      <c r="P154" s="119"/>
      <c r="Q154" s="23"/>
      <c r="R154" s="23"/>
    </row>
    <row r="155" spans="1:18" s="24" customFormat="1" ht="23.25" x14ac:dyDescent="0.35">
      <c r="A155" s="120">
        <f>A133+31</f>
        <v>45144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39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0">N136+(J158/1000)</f>
        <v>18549.499</v>
      </c>
      <c r="O158" s="50">
        <f t="shared" si="40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4</v>
      </c>
      <c r="E159" s="46">
        <v>0</v>
      </c>
      <c r="F159" s="46">
        <v>1</v>
      </c>
      <c r="G159" s="46">
        <v>4</v>
      </c>
      <c r="H159" s="46">
        <v>0</v>
      </c>
      <c r="I159" s="47">
        <f t="shared" si="39"/>
        <v>9</v>
      </c>
      <c r="J159" s="48">
        <v>10324</v>
      </c>
      <c r="K159" s="48">
        <v>2794</v>
      </c>
      <c r="L159" s="48">
        <v>299450</v>
      </c>
      <c r="M159" s="52"/>
      <c r="N159" s="50">
        <f t="shared" si="40"/>
        <v>49765.045999999995</v>
      </c>
      <c r="O159" s="50">
        <f t="shared" si="40"/>
        <v>4064.3420000000037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2</v>
      </c>
      <c r="E160" s="46">
        <v>0</v>
      </c>
      <c r="F160" s="46">
        <v>1</v>
      </c>
      <c r="G160" s="46">
        <v>7</v>
      </c>
      <c r="H160" s="46">
        <v>3</v>
      </c>
      <c r="I160" s="47">
        <f t="shared" si="39"/>
        <v>13</v>
      </c>
      <c r="J160" s="48">
        <v>3489</v>
      </c>
      <c r="K160" s="48">
        <v>1047</v>
      </c>
      <c r="L160" s="48">
        <v>113387</v>
      </c>
      <c r="M160" s="52"/>
      <c r="N160" s="50">
        <f t="shared" si="40"/>
        <v>13892.444000000007</v>
      </c>
      <c r="O160" s="50">
        <f t="shared" si="40"/>
        <v>1282.3039999999994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v>2</v>
      </c>
      <c r="J161" s="48">
        <v>0</v>
      </c>
      <c r="K161" s="48">
        <v>0</v>
      </c>
      <c r="L161" s="48">
        <v>0</v>
      </c>
      <c r="M161" s="52"/>
      <c r="N161" s="50">
        <f t="shared" si="40"/>
        <v>6104.5660000000034</v>
      </c>
      <c r="O161" s="50">
        <f t="shared" si="40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0</v>
      </c>
      <c r="G162" s="46">
        <v>2</v>
      </c>
      <c r="H162" s="46">
        <v>0</v>
      </c>
      <c r="I162" s="47">
        <f t="shared" si="39"/>
        <v>2</v>
      </c>
      <c r="J162" s="48">
        <v>0</v>
      </c>
      <c r="K162" s="48">
        <v>0</v>
      </c>
      <c r="L162" s="48">
        <v>0</v>
      </c>
      <c r="M162" s="52"/>
      <c r="N162" s="50">
        <f t="shared" si="40"/>
        <v>1553.3049999999994</v>
      </c>
      <c r="O162" s="50">
        <f t="shared" si="40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2</v>
      </c>
      <c r="E163" s="46">
        <v>0</v>
      </c>
      <c r="F163" s="46">
        <v>1</v>
      </c>
      <c r="G163" s="46">
        <v>10</v>
      </c>
      <c r="H163" s="46">
        <v>3</v>
      </c>
      <c r="I163" s="47">
        <f t="shared" si="39"/>
        <v>16</v>
      </c>
      <c r="J163" s="48">
        <v>7117</v>
      </c>
      <c r="K163" s="48">
        <v>5765</v>
      </c>
      <c r="L163" s="48">
        <v>115854</v>
      </c>
      <c r="M163" s="52"/>
      <c r="N163" s="50">
        <f t="shared" si="40"/>
        <v>22262.981000000022</v>
      </c>
      <c r="O163" s="50">
        <f t="shared" si="40"/>
        <v>2969.8980000000001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1</v>
      </c>
      <c r="G164" s="46">
        <v>1</v>
      </c>
      <c r="H164" s="46">
        <v>0</v>
      </c>
      <c r="I164" s="55">
        <f t="shared" si="39"/>
        <v>4</v>
      </c>
      <c r="J164" s="48">
        <v>1071</v>
      </c>
      <c r="K164" s="48">
        <v>0</v>
      </c>
      <c r="L164" s="48">
        <v>4059</v>
      </c>
      <c r="M164" s="57"/>
      <c r="N164" s="50">
        <f t="shared" si="40"/>
        <v>1838.3184999999985</v>
      </c>
      <c r="O164" s="50">
        <f t="shared" si="40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1">SUM(D158:D164)</f>
        <v>10</v>
      </c>
      <c r="E165" s="62">
        <f t="shared" si="41"/>
        <v>0</v>
      </c>
      <c r="F165" s="62">
        <f t="shared" si="41"/>
        <v>4</v>
      </c>
      <c r="G165" s="62">
        <f t="shared" si="41"/>
        <v>28</v>
      </c>
      <c r="H165" s="62">
        <f t="shared" si="41"/>
        <v>6</v>
      </c>
      <c r="I165" s="63">
        <f t="shared" si="41"/>
        <v>48</v>
      </c>
      <c r="J165" s="64">
        <f>SUM(J158:J164)</f>
        <v>22001</v>
      </c>
      <c r="K165" s="65">
        <f>SUM(K158:K164)</f>
        <v>9606</v>
      </c>
      <c r="L165" s="65">
        <f>SUM(L158:L164)</f>
        <v>532750</v>
      </c>
      <c r="M165" s="67"/>
      <c r="N165" s="68">
        <f>SUM(N158:N164)</f>
        <v>113966.15950000001</v>
      </c>
      <c r="O165" s="69">
        <f>SUM(O158:O164)</f>
        <v>10795.847000000002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33</v>
      </c>
      <c r="E167" s="46">
        <v>22</v>
      </c>
      <c r="F167" s="46">
        <v>38</v>
      </c>
      <c r="G167" s="46">
        <v>0</v>
      </c>
      <c r="H167" s="46">
        <v>0</v>
      </c>
      <c r="I167" s="47">
        <f>SUM(D167:H167)</f>
        <v>93</v>
      </c>
      <c r="J167" s="82">
        <v>67784</v>
      </c>
      <c r="K167" s="82">
        <v>1059672</v>
      </c>
      <c r="L167" s="82">
        <v>2534038</v>
      </c>
      <c r="M167" s="50"/>
      <c r="N167" s="83">
        <f t="shared" ref="N167:O169" si="42">N145+(J167/1000)</f>
        <v>437184.93499999959</v>
      </c>
      <c r="O167" s="50">
        <f t="shared" si="42"/>
        <v>801099.47199999995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1</v>
      </c>
      <c r="E168" s="46">
        <v>0</v>
      </c>
      <c r="F168" s="46">
        <v>0</v>
      </c>
      <c r="G168" s="46">
        <v>2</v>
      </c>
      <c r="H168" s="46">
        <v>0</v>
      </c>
      <c r="I168" s="47">
        <f>SUM(D168:H168)</f>
        <v>3</v>
      </c>
      <c r="J168" s="82">
        <v>2255</v>
      </c>
      <c r="K168" s="82">
        <v>1618</v>
      </c>
      <c r="L168" s="82">
        <v>11551</v>
      </c>
      <c r="M168" s="50"/>
      <c r="N168" s="83">
        <f t="shared" si="42"/>
        <v>473.524</v>
      </c>
      <c r="O168" s="50">
        <f t="shared" si="42"/>
        <v>365.71899999999988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7</v>
      </c>
      <c r="E169" s="46">
        <v>5</v>
      </c>
      <c r="F169" s="46">
        <v>0</v>
      </c>
      <c r="G169" s="46">
        <v>10</v>
      </c>
      <c r="H169" s="46">
        <v>2</v>
      </c>
      <c r="I169" s="47">
        <f>SUM(D169:H169)</f>
        <v>24</v>
      </c>
      <c r="J169" s="82">
        <v>4372</v>
      </c>
      <c r="K169" s="82">
        <v>11648</v>
      </c>
      <c r="L169" s="82">
        <v>268469</v>
      </c>
      <c r="M169" s="50"/>
      <c r="N169" s="83">
        <f t="shared" si="42"/>
        <v>59514.734000000004</v>
      </c>
      <c r="O169" s="50">
        <f t="shared" si="42"/>
        <v>65380.086000000032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3">SUM(D167:D169)</f>
        <v>41</v>
      </c>
      <c r="E170" s="62">
        <f t="shared" si="43"/>
        <v>27</v>
      </c>
      <c r="F170" s="62">
        <f t="shared" si="43"/>
        <v>38</v>
      </c>
      <c r="G170" s="62">
        <f t="shared" si="43"/>
        <v>12</v>
      </c>
      <c r="H170" s="62">
        <f t="shared" si="43"/>
        <v>2</v>
      </c>
      <c r="I170" s="85">
        <f t="shared" si="43"/>
        <v>120</v>
      </c>
      <c r="J170" s="64">
        <f t="shared" si="43"/>
        <v>74411</v>
      </c>
      <c r="K170" s="65">
        <f t="shared" si="43"/>
        <v>1072938</v>
      </c>
      <c r="L170" s="65">
        <f t="shared" si="43"/>
        <v>2814058</v>
      </c>
      <c r="M170" s="69"/>
      <c r="N170" s="68">
        <f>SUM(N167:N169)</f>
        <v>497173.19299999956</v>
      </c>
      <c r="O170" s="69">
        <f>SUM(O167:O169)</f>
        <v>866845.277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4">D165+D170</f>
        <v>51</v>
      </c>
      <c r="E171" s="90">
        <f t="shared" si="44"/>
        <v>27</v>
      </c>
      <c r="F171" s="90">
        <f t="shared" si="44"/>
        <v>42</v>
      </c>
      <c r="G171" s="90">
        <f t="shared" si="44"/>
        <v>40</v>
      </c>
      <c r="H171" s="90">
        <f t="shared" si="44"/>
        <v>8</v>
      </c>
      <c r="I171" s="91">
        <f t="shared" si="44"/>
        <v>168</v>
      </c>
      <c r="J171" s="92">
        <f t="shared" si="44"/>
        <v>96412</v>
      </c>
      <c r="K171" s="93">
        <f t="shared" si="44"/>
        <v>1082544</v>
      </c>
      <c r="L171" s="93">
        <f t="shared" si="44"/>
        <v>3346808</v>
      </c>
      <c r="M171" s="94"/>
      <c r="N171" s="95">
        <f>N165+N170</f>
        <v>611139.35249999957</v>
      </c>
      <c r="O171" s="94">
        <f>O165+O170</f>
        <v>877641.12399999995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629128.35249999957</v>
      </c>
      <c r="O176" s="121">
        <f>O171+O172</f>
        <v>883783.12399999995</v>
      </c>
      <c r="P176" s="119"/>
      <c r="Q176" s="23"/>
      <c r="R176" s="23"/>
    </row>
    <row r="177" spans="1:18" s="24" customFormat="1" ht="23.25" x14ac:dyDescent="0.35">
      <c r="A177" s="120">
        <f>A155+31</f>
        <v>45175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5" si="45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6">N158+(J180/1000)</f>
        <v>18549.499</v>
      </c>
      <c r="O180" s="50">
        <f t="shared" si="46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1</v>
      </c>
      <c r="G181" s="46">
        <v>3</v>
      </c>
      <c r="H181" s="46">
        <v>0</v>
      </c>
      <c r="I181" s="47">
        <f t="shared" si="45"/>
        <v>9</v>
      </c>
      <c r="J181" s="48">
        <v>9690</v>
      </c>
      <c r="K181" s="48">
        <v>2487</v>
      </c>
      <c r="L181" s="48">
        <v>292757</v>
      </c>
      <c r="M181" s="52"/>
      <c r="N181" s="50">
        <f t="shared" si="46"/>
        <v>49774.735999999997</v>
      </c>
      <c r="O181" s="50">
        <f t="shared" si="46"/>
        <v>4066.8290000000038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2</v>
      </c>
      <c r="E182" s="46">
        <v>0</v>
      </c>
      <c r="F182" s="46">
        <v>1</v>
      </c>
      <c r="G182" s="46">
        <v>7</v>
      </c>
      <c r="H182" s="46">
        <v>3</v>
      </c>
      <c r="I182" s="47">
        <f>SUM(D182:H182)</f>
        <v>13</v>
      </c>
      <c r="J182" s="48">
        <v>3278</v>
      </c>
      <c r="K182" s="48">
        <v>984</v>
      </c>
      <c r="L182" s="48">
        <v>109342</v>
      </c>
      <c r="M182" s="52"/>
      <c r="N182" s="50">
        <f t="shared" si="46"/>
        <v>13895.722000000007</v>
      </c>
      <c r="O182" s="50">
        <f t="shared" si="46"/>
        <v>1283.2879999999993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5"/>
        <v>2</v>
      </c>
      <c r="J183" s="48">
        <v>0</v>
      </c>
      <c r="K183" s="48">
        <v>0</v>
      </c>
      <c r="L183" s="48">
        <v>0</v>
      </c>
      <c r="M183" s="52"/>
      <c r="N183" s="50">
        <f t="shared" si="46"/>
        <v>6104.5660000000034</v>
      </c>
      <c r="O183" s="50">
        <f t="shared" si="46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0</v>
      </c>
      <c r="G184" s="46">
        <v>2</v>
      </c>
      <c r="H184" s="46">
        <v>0</v>
      </c>
      <c r="I184" s="47">
        <f t="shared" si="45"/>
        <v>2</v>
      </c>
      <c r="J184" s="48">
        <v>0</v>
      </c>
      <c r="K184" s="48">
        <v>0</v>
      </c>
      <c r="L184" s="48">
        <v>0</v>
      </c>
      <c r="M184" s="52"/>
      <c r="N184" s="50">
        <f t="shared" si="46"/>
        <v>1553.3049999999994</v>
      </c>
      <c r="O184" s="50">
        <f t="shared" si="46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10</v>
      </c>
      <c r="H185" s="46">
        <v>3</v>
      </c>
      <c r="I185" s="47">
        <f t="shared" si="45"/>
        <v>16</v>
      </c>
      <c r="J185" s="48">
        <v>6980</v>
      </c>
      <c r="K185" s="48">
        <v>5468</v>
      </c>
      <c r="L185" s="48">
        <v>113213</v>
      </c>
      <c r="M185" s="52"/>
      <c r="N185" s="50">
        <f t="shared" si="46"/>
        <v>22269.961000000021</v>
      </c>
      <c r="O185" s="50">
        <f t="shared" si="46"/>
        <v>2975.366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1</v>
      </c>
      <c r="G186" s="46">
        <v>2</v>
      </c>
      <c r="H186" s="46">
        <v>0</v>
      </c>
      <c r="I186" s="55">
        <f>SUM(D186:H186)</f>
        <v>4</v>
      </c>
      <c r="J186" s="48">
        <v>423</v>
      </c>
      <c r="K186" s="48">
        <v>0</v>
      </c>
      <c r="L186" s="48">
        <v>3905</v>
      </c>
      <c r="M186" s="57"/>
      <c r="N186" s="50">
        <f t="shared" si="46"/>
        <v>1838.7414999999985</v>
      </c>
      <c r="O186" s="50">
        <f t="shared" si="46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7">SUM(D180:D186)</f>
        <v>10</v>
      </c>
      <c r="E187" s="62">
        <f t="shared" si="47"/>
        <v>0</v>
      </c>
      <c r="F187" s="62">
        <f t="shared" si="47"/>
        <v>4</v>
      </c>
      <c r="G187" s="62">
        <f t="shared" si="47"/>
        <v>28</v>
      </c>
      <c r="H187" s="62">
        <f t="shared" si="47"/>
        <v>6</v>
      </c>
      <c r="I187" s="63">
        <f t="shared" si="47"/>
        <v>48</v>
      </c>
      <c r="J187" s="64">
        <f>SUM(J180:J186)</f>
        <v>20371</v>
      </c>
      <c r="K187" s="65">
        <f>SUM(K180:K186)</f>
        <v>8939</v>
      </c>
      <c r="L187" s="65">
        <f>SUM(L180:L186)</f>
        <v>519217</v>
      </c>
      <c r="M187" s="67"/>
      <c r="N187" s="68">
        <f>SUM(N180:N186)</f>
        <v>113986.53050000004</v>
      </c>
      <c r="O187" s="69">
        <f>SUM(O180:O186)</f>
        <v>10804.786000000002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34</v>
      </c>
      <c r="E189" s="46">
        <v>20</v>
      </c>
      <c r="F189" s="46">
        <v>0</v>
      </c>
      <c r="G189" s="46">
        <v>39</v>
      </c>
      <c r="H189" s="46">
        <v>0</v>
      </c>
      <c r="I189" s="47">
        <f>SUM(D189:H189)</f>
        <v>93</v>
      </c>
      <c r="J189" s="82">
        <v>69116</v>
      </c>
      <c r="K189" s="82">
        <v>1154307</v>
      </c>
      <c r="L189" s="82">
        <v>2555620</v>
      </c>
      <c r="M189" s="50"/>
      <c r="N189" s="83">
        <f t="shared" ref="N189:O191" si="48">N167+(J189/1000)</f>
        <v>437254.05099999957</v>
      </c>
      <c r="O189" s="50">
        <f t="shared" si="48"/>
        <v>802253.77899999998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1</v>
      </c>
      <c r="E190" s="46">
        <v>0</v>
      </c>
      <c r="F190" s="46">
        <v>0</v>
      </c>
      <c r="G190" s="46">
        <v>2</v>
      </c>
      <c r="H190" s="46">
        <v>0</v>
      </c>
      <c r="I190" s="47">
        <f>SUM(D190:H190)</f>
        <v>3</v>
      </c>
      <c r="J190" s="82">
        <v>2277</v>
      </c>
      <c r="K190" s="82">
        <v>1497</v>
      </c>
      <c r="L190" s="82">
        <v>12091</v>
      </c>
      <c r="M190" s="50"/>
      <c r="N190" s="83">
        <f t="shared" si="48"/>
        <v>475.80099999999999</v>
      </c>
      <c r="O190" s="50">
        <f t="shared" si="48"/>
        <v>367.21599999999989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7</v>
      </c>
      <c r="E191" s="46">
        <v>5</v>
      </c>
      <c r="F191" s="46">
        <v>0</v>
      </c>
      <c r="G191" s="46">
        <v>10</v>
      </c>
      <c r="H191" s="46">
        <v>2</v>
      </c>
      <c r="I191" s="47">
        <f>SUM(D191:H191)</f>
        <v>24</v>
      </c>
      <c r="J191" s="82">
        <v>2288</v>
      </c>
      <c r="K191" s="82">
        <v>8435</v>
      </c>
      <c r="L191" s="82">
        <v>268469</v>
      </c>
      <c r="M191" s="50"/>
      <c r="N191" s="83">
        <f t="shared" si="48"/>
        <v>59517.022000000004</v>
      </c>
      <c r="O191" s="50">
        <f t="shared" si="48"/>
        <v>65388.52100000003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49">SUM(D189:D191)</f>
        <v>42</v>
      </c>
      <c r="E192" s="62">
        <f t="shared" si="49"/>
        <v>25</v>
      </c>
      <c r="F192" s="62">
        <f t="shared" si="49"/>
        <v>0</v>
      </c>
      <c r="G192" s="62">
        <f t="shared" si="49"/>
        <v>51</v>
      </c>
      <c r="H192" s="62">
        <f t="shared" si="49"/>
        <v>2</v>
      </c>
      <c r="I192" s="85">
        <f t="shared" si="49"/>
        <v>120</v>
      </c>
      <c r="J192" s="64">
        <f t="shared" si="49"/>
        <v>73681</v>
      </c>
      <c r="K192" s="65">
        <f t="shared" si="49"/>
        <v>1164239</v>
      </c>
      <c r="L192" s="65">
        <f t="shared" si="49"/>
        <v>2836180</v>
      </c>
      <c r="M192" s="69"/>
      <c r="N192" s="68">
        <f>SUM(N189:N191)</f>
        <v>497246.87399999955</v>
      </c>
      <c r="O192" s="69">
        <f>SUM(O189:O191)</f>
        <v>868009.51600000006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0">D187+D192</f>
        <v>52</v>
      </c>
      <c r="E193" s="90">
        <f t="shared" si="50"/>
        <v>25</v>
      </c>
      <c r="F193" s="90">
        <f t="shared" si="50"/>
        <v>4</v>
      </c>
      <c r="G193" s="90">
        <f t="shared" si="50"/>
        <v>79</v>
      </c>
      <c r="H193" s="90">
        <f t="shared" si="50"/>
        <v>8</v>
      </c>
      <c r="I193" s="91">
        <f t="shared" si="50"/>
        <v>168</v>
      </c>
      <c r="J193" s="92">
        <f t="shared" si="50"/>
        <v>94052</v>
      </c>
      <c r="K193" s="93">
        <f t="shared" si="50"/>
        <v>1173178</v>
      </c>
      <c r="L193" s="93">
        <f t="shared" si="50"/>
        <v>3355397</v>
      </c>
      <c r="M193" s="94"/>
      <c r="N193" s="95">
        <f>N187+N192</f>
        <v>611233.4044999996</v>
      </c>
      <c r="O193" s="94">
        <f>O187+O192</f>
        <v>878814.30200000003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629222.4044999996</v>
      </c>
      <c r="O198" s="121">
        <f>O193+O194</f>
        <v>884956.30200000003</v>
      </c>
      <c r="P198" s="119"/>
      <c r="Q198" s="23"/>
      <c r="R198" s="23"/>
    </row>
    <row r="199" spans="1:18" s="24" customFormat="1" ht="23.25" x14ac:dyDescent="0.35">
      <c r="A199" s="120">
        <f>A177+31</f>
        <v>45206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1</v>
      </c>
      <c r="H202" s="46">
        <v>1</v>
      </c>
      <c r="I202" s="47">
        <f t="shared" ref="I202:I208" si="51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2">N180+(J202/1000)</f>
        <v>18549.499</v>
      </c>
      <c r="O202" s="50">
        <f t="shared" si="52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4</v>
      </c>
      <c r="E203" s="46">
        <v>0</v>
      </c>
      <c r="F203" s="46">
        <v>1</v>
      </c>
      <c r="G203" s="46">
        <v>4</v>
      </c>
      <c r="H203" s="46">
        <v>0</v>
      </c>
      <c r="I203" s="47">
        <f t="shared" si="51"/>
        <v>9</v>
      </c>
      <c r="J203" s="48">
        <v>9836</v>
      </c>
      <c r="K203" s="48">
        <v>2315</v>
      </c>
      <c r="L203" s="48">
        <v>26820</v>
      </c>
      <c r="M203" s="52"/>
      <c r="N203" s="50">
        <f t="shared" si="52"/>
        <v>49784.572</v>
      </c>
      <c r="O203" s="50">
        <f t="shared" si="52"/>
        <v>4069.1440000000039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2</v>
      </c>
      <c r="E204" s="46">
        <v>0</v>
      </c>
      <c r="F204" s="46">
        <v>1</v>
      </c>
      <c r="G204" s="46">
        <v>7</v>
      </c>
      <c r="H204" s="46">
        <v>3</v>
      </c>
      <c r="I204" s="47">
        <f t="shared" si="51"/>
        <v>13</v>
      </c>
      <c r="J204" s="48">
        <v>3488</v>
      </c>
      <c r="K204" s="48">
        <v>359</v>
      </c>
      <c r="L204" s="48">
        <v>118594</v>
      </c>
      <c r="M204" s="52"/>
      <c r="N204" s="50">
        <f t="shared" si="52"/>
        <v>13899.210000000006</v>
      </c>
      <c r="O204" s="50">
        <f t="shared" si="52"/>
        <v>1283.6469999999993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1"/>
        <v>2</v>
      </c>
      <c r="J205" s="48">
        <v>0</v>
      </c>
      <c r="K205" s="48">
        <v>0</v>
      </c>
      <c r="L205" s="48">
        <v>0</v>
      </c>
      <c r="M205" s="52"/>
      <c r="N205" s="50">
        <f t="shared" si="52"/>
        <v>6104.5660000000034</v>
      </c>
      <c r="O205" s="50">
        <f t="shared" si="52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0</v>
      </c>
      <c r="G206" s="46">
        <v>2</v>
      </c>
      <c r="H206" s="46">
        <v>0</v>
      </c>
      <c r="I206" s="47">
        <f t="shared" si="51"/>
        <v>2</v>
      </c>
      <c r="J206" s="48">
        <v>0</v>
      </c>
      <c r="K206" s="48">
        <v>0</v>
      </c>
      <c r="L206" s="48">
        <v>0</v>
      </c>
      <c r="M206" s="52"/>
      <c r="N206" s="50">
        <f t="shared" si="52"/>
        <v>1553.3049999999994</v>
      </c>
      <c r="O206" s="50">
        <f t="shared" si="52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2</v>
      </c>
      <c r="E207" s="46">
        <v>0</v>
      </c>
      <c r="F207" s="46">
        <v>1</v>
      </c>
      <c r="G207" s="46">
        <v>10</v>
      </c>
      <c r="H207" s="46">
        <v>3</v>
      </c>
      <c r="I207" s="47">
        <f t="shared" si="51"/>
        <v>16</v>
      </c>
      <c r="J207" s="48">
        <v>7273</v>
      </c>
      <c r="K207" s="48">
        <v>875</v>
      </c>
      <c r="L207" s="48">
        <v>120031</v>
      </c>
      <c r="M207" s="52"/>
      <c r="N207" s="50">
        <f t="shared" si="52"/>
        <v>22277.234000000022</v>
      </c>
      <c r="O207" s="50">
        <f t="shared" si="52"/>
        <v>2976.241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1</v>
      </c>
      <c r="G208" s="46">
        <v>1</v>
      </c>
      <c r="H208" s="46">
        <v>0</v>
      </c>
      <c r="I208" s="55">
        <f t="shared" si="51"/>
        <v>4</v>
      </c>
      <c r="J208" s="48">
        <v>1868</v>
      </c>
      <c r="K208" s="48">
        <v>0</v>
      </c>
      <c r="L208" s="48">
        <v>6215</v>
      </c>
      <c r="M208" s="57"/>
      <c r="N208" s="50">
        <f t="shared" si="52"/>
        <v>1840.6094999999984</v>
      </c>
      <c r="O208" s="50">
        <f t="shared" si="52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3">SUM(D202:D208)</f>
        <v>10</v>
      </c>
      <c r="E209" s="62">
        <f t="shared" si="53"/>
        <v>0</v>
      </c>
      <c r="F209" s="62">
        <f t="shared" si="53"/>
        <v>4</v>
      </c>
      <c r="G209" s="62">
        <f t="shared" si="53"/>
        <v>27</v>
      </c>
      <c r="H209" s="62">
        <f t="shared" si="53"/>
        <v>7</v>
      </c>
      <c r="I209" s="63">
        <f t="shared" si="53"/>
        <v>48</v>
      </c>
      <c r="J209" s="64">
        <f>SUM(J202:J208)</f>
        <v>22465</v>
      </c>
      <c r="K209" s="65">
        <f>SUM(K202:K208)</f>
        <v>3549</v>
      </c>
      <c r="L209" s="65">
        <f>SUM(L202:L208)</f>
        <v>271660</v>
      </c>
      <c r="M209" s="67"/>
      <c r="N209" s="68">
        <f>SUM(N202:N208)</f>
        <v>114008.99550000002</v>
      </c>
      <c r="O209" s="69">
        <f>SUM(O202:O208)</f>
        <v>10808.335000000001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40</v>
      </c>
      <c r="E211" s="46">
        <v>23</v>
      </c>
      <c r="F211" s="46">
        <v>0</v>
      </c>
      <c r="G211" s="46">
        <v>30</v>
      </c>
      <c r="H211" s="46">
        <v>0</v>
      </c>
      <c r="I211" s="47">
        <f>SUM(D211:H211)</f>
        <v>93</v>
      </c>
      <c r="J211" s="82">
        <v>71461</v>
      </c>
      <c r="K211" s="82">
        <v>1231291</v>
      </c>
      <c r="L211" s="82">
        <v>2596921</v>
      </c>
      <c r="M211" s="50"/>
      <c r="N211" s="83">
        <f t="shared" ref="N211:O213" si="54">N189+(J211/1000)</f>
        <v>437325.51199999958</v>
      </c>
      <c r="O211" s="50">
        <f t="shared" si="54"/>
        <v>803485.07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1</v>
      </c>
      <c r="E212" s="46">
        <v>0</v>
      </c>
      <c r="F212" s="46">
        <v>0</v>
      </c>
      <c r="G212" s="46">
        <v>2</v>
      </c>
      <c r="H212" s="46">
        <v>0</v>
      </c>
      <c r="I212" s="47">
        <f>SUM(D212:H212)</f>
        <v>3</v>
      </c>
      <c r="J212" s="82">
        <v>2255</v>
      </c>
      <c r="K212" s="82">
        <v>1551</v>
      </c>
      <c r="L212" s="82">
        <v>11715</v>
      </c>
      <c r="M212" s="50"/>
      <c r="N212" s="83">
        <f t="shared" si="54"/>
        <v>478.05599999999998</v>
      </c>
      <c r="O212" s="50">
        <f t="shared" si="54"/>
        <v>368.76699999999988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7</v>
      </c>
      <c r="E213" s="46">
        <v>4</v>
      </c>
      <c r="F213" s="46">
        <v>0</v>
      </c>
      <c r="G213" s="46">
        <v>11</v>
      </c>
      <c r="H213" s="46">
        <v>2</v>
      </c>
      <c r="I213" s="47">
        <f>SUM(D213:H213)</f>
        <v>24</v>
      </c>
      <c r="J213" s="82">
        <v>354</v>
      </c>
      <c r="K213" s="82">
        <v>884</v>
      </c>
      <c r="L213" s="82">
        <v>268469</v>
      </c>
      <c r="M213" s="50"/>
      <c r="N213" s="83">
        <f t="shared" si="54"/>
        <v>59517.376000000004</v>
      </c>
      <c r="O213" s="50">
        <f t="shared" si="54"/>
        <v>65389.405000000028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5">SUM(D211:D213)</f>
        <v>48</v>
      </c>
      <c r="E214" s="62">
        <f t="shared" si="55"/>
        <v>27</v>
      </c>
      <c r="F214" s="62">
        <f t="shared" si="55"/>
        <v>0</v>
      </c>
      <c r="G214" s="62">
        <f t="shared" si="55"/>
        <v>43</v>
      </c>
      <c r="H214" s="62">
        <f t="shared" si="55"/>
        <v>2</v>
      </c>
      <c r="I214" s="85">
        <f t="shared" si="55"/>
        <v>120</v>
      </c>
      <c r="J214" s="64">
        <f t="shared" si="55"/>
        <v>74070</v>
      </c>
      <c r="K214" s="65">
        <f t="shared" si="55"/>
        <v>1233726</v>
      </c>
      <c r="L214" s="65">
        <f t="shared" si="55"/>
        <v>2877105</v>
      </c>
      <c r="M214" s="69"/>
      <c r="N214" s="68">
        <f>SUM(N211:N213)</f>
        <v>497320.94399999955</v>
      </c>
      <c r="O214" s="69">
        <f>SUM(O211:O213)</f>
        <v>869243.24199999997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6">D209+D214</f>
        <v>58</v>
      </c>
      <c r="E215" s="90">
        <f t="shared" si="56"/>
        <v>27</v>
      </c>
      <c r="F215" s="90">
        <f t="shared" si="56"/>
        <v>4</v>
      </c>
      <c r="G215" s="90">
        <f t="shared" si="56"/>
        <v>70</v>
      </c>
      <c r="H215" s="90">
        <f t="shared" si="56"/>
        <v>9</v>
      </c>
      <c r="I215" s="91">
        <f t="shared" si="56"/>
        <v>168</v>
      </c>
      <c r="J215" s="92">
        <f t="shared" si="56"/>
        <v>96535</v>
      </c>
      <c r="K215" s="93">
        <f t="shared" si="56"/>
        <v>1237275</v>
      </c>
      <c r="L215" s="93">
        <f t="shared" si="56"/>
        <v>3148765</v>
      </c>
      <c r="M215" s="94"/>
      <c r="N215" s="95">
        <f>N209+N214</f>
        <v>611329.93949999963</v>
      </c>
      <c r="O215" s="94">
        <f>O209+O214</f>
        <v>880051.57699999993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629318.93949999963</v>
      </c>
      <c r="O220" s="121">
        <f>O215+O216</f>
        <v>886193.57699999993</v>
      </c>
      <c r="P220" s="119"/>
      <c r="Q220" s="23"/>
      <c r="R220" s="23"/>
    </row>
    <row r="221" spans="1:18" s="24" customFormat="1" ht="23.25" x14ac:dyDescent="0.35">
      <c r="A221" s="120">
        <f>A199+31</f>
        <v>45237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7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8">N202+(J224/1000)</f>
        <v>18549.499</v>
      </c>
      <c r="O224" s="50">
        <f t="shared" si="58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4</v>
      </c>
      <c r="E225" s="46">
        <v>0</v>
      </c>
      <c r="F225" s="46">
        <v>1</v>
      </c>
      <c r="G225" s="46">
        <v>4</v>
      </c>
      <c r="H225" s="46">
        <v>0</v>
      </c>
      <c r="I225" s="47">
        <f t="shared" si="57"/>
        <v>9</v>
      </c>
      <c r="J225" s="48">
        <v>9155</v>
      </c>
      <c r="K225" s="48">
        <v>1387</v>
      </c>
      <c r="L225" s="48">
        <v>270712</v>
      </c>
      <c r="M225" s="52"/>
      <c r="N225" s="50">
        <f t="shared" si="58"/>
        <v>49793.726999999999</v>
      </c>
      <c r="O225" s="50">
        <f t="shared" si="58"/>
        <v>4070.531000000004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2</v>
      </c>
      <c r="E226" s="46">
        <v>0</v>
      </c>
      <c r="F226" s="46">
        <v>1</v>
      </c>
      <c r="G226" s="46">
        <v>7</v>
      </c>
      <c r="H226" s="46">
        <v>3</v>
      </c>
      <c r="I226" s="47">
        <f t="shared" si="57"/>
        <v>13</v>
      </c>
      <c r="J226" s="48">
        <v>3366</v>
      </c>
      <c r="K226" s="48">
        <v>564</v>
      </c>
      <c r="L226" s="48">
        <v>111743</v>
      </c>
      <c r="M226" s="52"/>
      <c r="N226" s="50">
        <f t="shared" si="58"/>
        <v>13902.576000000006</v>
      </c>
      <c r="O226" s="50">
        <f t="shared" si="58"/>
        <v>1284.2109999999993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7"/>
        <v>2</v>
      </c>
      <c r="J227" s="48">
        <v>0</v>
      </c>
      <c r="K227" s="48">
        <v>0</v>
      </c>
      <c r="L227" s="48">
        <v>0</v>
      </c>
      <c r="M227" s="52"/>
      <c r="N227" s="50">
        <f t="shared" si="58"/>
        <v>6104.5660000000034</v>
      </c>
      <c r="O227" s="50">
        <f t="shared" si="58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6">
        <v>0</v>
      </c>
      <c r="H228" s="46">
        <v>0</v>
      </c>
      <c r="I228" s="47">
        <f t="shared" si="57"/>
        <v>2</v>
      </c>
      <c r="J228" s="48">
        <v>636</v>
      </c>
      <c r="K228" s="48">
        <v>0</v>
      </c>
      <c r="L228" s="48">
        <v>3449</v>
      </c>
      <c r="M228" s="52"/>
      <c r="N228" s="50">
        <f t="shared" si="58"/>
        <v>1553.9409999999993</v>
      </c>
      <c r="O228" s="50">
        <f t="shared" si="58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2</v>
      </c>
      <c r="E229" s="46">
        <v>0</v>
      </c>
      <c r="F229" s="46">
        <v>1</v>
      </c>
      <c r="G229" s="46">
        <v>10</v>
      </c>
      <c r="H229" s="46">
        <v>3</v>
      </c>
      <c r="I229" s="47">
        <f t="shared" si="57"/>
        <v>16</v>
      </c>
      <c r="J229" s="48">
        <v>6962</v>
      </c>
      <c r="K229" s="48">
        <v>519</v>
      </c>
      <c r="L229" s="48">
        <v>113086</v>
      </c>
      <c r="M229" s="52"/>
      <c r="N229" s="50">
        <f t="shared" si="58"/>
        <v>22284.196000000022</v>
      </c>
      <c r="O229" s="50">
        <f t="shared" si="58"/>
        <v>2976.7599999999998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1</v>
      </c>
      <c r="G230" s="46">
        <v>1</v>
      </c>
      <c r="H230" s="46">
        <v>0</v>
      </c>
      <c r="I230" s="55">
        <f t="shared" si="57"/>
        <v>4</v>
      </c>
      <c r="J230" s="48">
        <v>2602</v>
      </c>
      <c r="K230" s="48">
        <v>0</v>
      </c>
      <c r="L230" s="48">
        <v>6750</v>
      </c>
      <c r="M230" s="57"/>
      <c r="N230" s="50">
        <f t="shared" si="58"/>
        <v>1843.2114999999985</v>
      </c>
      <c r="O230" s="50">
        <f t="shared" si="58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59">SUM(D224:D230)</f>
        <v>11</v>
      </c>
      <c r="E231" s="62">
        <f t="shared" si="59"/>
        <v>0</v>
      </c>
      <c r="F231" s="62">
        <f t="shared" si="59"/>
        <v>5</v>
      </c>
      <c r="G231" s="62">
        <f t="shared" si="59"/>
        <v>26</v>
      </c>
      <c r="H231" s="62">
        <f t="shared" si="59"/>
        <v>6</v>
      </c>
      <c r="I231" s="63">
        <f t="shared" si="59"/>
        <v>48</v>
      </c>
      <c r="J231" s="64">
        <f>SUM(J224:J230)</f>
        <v>22721</v>
      </c>
      <c r="K231" s="65">
        <f>SUM(K224:K230)</f>
        <v>2470</v>
      </c>
      <c r="L231" s="65">
        <f>SUM(L224:L230)</f>
        <v>505740</v>
      </c>
      <c r="M231" s="67"/>
      <c r="N231" s="68">
        <f>SUM(N224:N230)</f>
        <v>114031.71650000004</v>
      </c>
      <c r="O231" s="69">
        <f>SUM(O224:O230)</f>
        <v>10810.805000000002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33</v>
      </c>
      <c r="E233" s="46">
        <v>20</v>
      </c>
      <c r="F233" s="46">
        <v>0</v>
      </c>
      <c r="G233" s="46">
        <v>40</v>
      </c>
      <c r="H233" s="46">
        <v>0</v>
      </c>
      <c r="I233" s="47">
        <f>SUM(D233:H233)</f>
        <v>93</v>
      </c>
      <c r="J233" s="82">
        <v>67898</v>
      </c>
      <c r="K233" s="82">
        <v>1165160</v>
      </c>
      <c r="L233" s="82">
        <v>2770290</v>
      </c>
      <c r="M233" s="50"/>
      <c r="N233" s="83">
        <f t="shared" ref="N233:O235" si="60">N211+(J233/1000)</f>
        <v>437393.40999999957</v>
      </c>
      <c r="O233" s="50">
        <f t="shared" si="60"/>
        <v>804650.23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1</v>
      </c>
      <c r="E234" s="46">
        <v>0</v>
      </c>
      <c r="F234" s="46">
        <v>0</v>
      </c>
      <c r="G234" s="46">
        <v>2</v>
      </c>
      <c r="H234" s="46">
        <v>0</v>
      </c>
      <c r="I234" s="47">
        <f>SUM(D234:H234)</f>
        <v>3</v>
      </c>
      <c r="J234" s="82">
        <v>2315</v>
      </c>
      <c r="K234" s="82">
        <v>1478</v>
      </c>
      <c r="L234" s="82">
        <v>10680</v>
      </c>
      <c r="M234" s="50"/>
      <c r="N234" s="83">
        <f t="shared" si="60"/>
        <v>480.37099999999998</v>
      </c>
      <c r="O234" s="50">
        <f t="shared" si="60"/>
        <v>370.24499999999989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7</v>
      </c>
      <c r="E235" s="46">
        <v>4</v>
      </c>
      <c r="F235" s="46">
        <v>2</v>
      </c>
      <c r="G235" s="46">
        <v>9</v>
      </c>
      <c r="H235" s="46">
        <v>2</v>
      </c>
      <c r="I235" s="47">
        <f>SUM(D235:H235)</f>
        <v>24</v>
      </c>
      <c r="J235" s="82">
        <v>1652</v>
      </c>
      <c r="K235" s="82">
        <v>5533</v>
      </c>
      <c r="L235" s="82">
        <v>268469</v>
      </c>
      <c r="M235" s="50"/>
      <c r="N235" s="83">
        <f t="shared" si="60"/>
        <v>59519.028000000006</v>
      </c>
      <c r="O235" s="50">
        <f t="shared" si="60"/>
        <v>65394.938000000031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1">SUM(D233:D235)</f>
        <v>41</v>
      </c>
      <c r="E236" s="62">
        <f t="shared" si="61"/>
        <v>24</v>
      </c>
      <c r="F236" s="62">
        <f t="shared" si="61"/>
        <v>2</v>
      </c>
      <c r="G236" s="62">
        <f t="shared" si="61"/>
        <v>51</v>
      </c>
      <c r="H236" s="62">
        <f t="shared" si="61"/>
        <v>2</v>
      </c>
      <c r="I236" s="85">
        <f t="shared" si="61"/>
        <v>120</v>
      </c>
      <c r="J236" s="64">
        <f t="shared" si="61"/>
        <v>71865</v>
      </c>
      <c r="K236" s="65">
        <f t="shared" si="61"/>
        <v>1172171</v>
      </c>
      <c r="L236" s="65">
        <f t="shared" si="61"/>
        <v>3049439</v>
      </c>
      <c r="M236" s="69"/>
      <c r="N236" s="68">
        <f>SUM(N233:N235)</f>
        <v>497392.80899999954</v>
      </c>
      <c r="O236" s="69">
        <f>SUM(O233:O235)</f>
        <v>870415.41300000006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2">D231+D236</f>
        <v>52</v>
      </c>
      <c r="E237" s="90">
        <f t="shared" si="62"/>
        <v>24</v>
      </c>
      <c r="F237" s="90">
        <f t="shared" si="62"/>
        <v>7</v>
      </c>
      <c r="G237" s="90">
        <f t="shared" si="62"/>
        <v>77</v>
      </c>
      <c r="H237" s="90">
        <f t="shared" si="62"/>
        <v>8</v>
      </c>
      <c r="I237" s="91">
        <f t="shared" si="62"/>
        <v>168</v>
      </c>
      <c r="J237" s="92">
        <f t="shared" si="62"/>
        <v>94586</v>
      </c>
      <c r="K237" s="93">
        <f t="shared" si="62"/>
        <v>1174641</v>
      </c>
      <c r="L237" s="93">
        <f t="shared" si="62"/>
        <v>3555179</v>
      </c>
      <c r="M237" s="94"/>
      <c r="N237" s="95">
        <f>N231+N236</f>
        <v>611424.52549999952</v>
      </c>
      <c r="O237" s="94">
        <f>O231+O236</f>
        <v>881226.21800000011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629413.52549999952</v>
      </c>
      <c r="O242" s="121">
        <f>O237+O238</f>
        <v>887368.21800000011</v>
      </c>
      <c r="P242" s="119"/>
      <c r="Q242" s="23"/>
      <c r="R242" s="23"/>
    </row>
    <row r="243" spans="1:18" s="24" customFormat="1" ht="23.25" x14ac:dyDescent="0.35">
      <c r="A243" s="120">
        <f>A221+31</f>
        <v>45268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0</v>
      </c>
      <c r="H246" s="46">
        <v>0</v>
      </c>
      <c r="I246" s="47">
        <f t="shared" ref="I246:I252" si="63">SUM(D246:H246)</f>
        <v>0</v>
      </c>
      <c r="J246" s="48">
        <v>0</v>
      </c>
      <c r="K246" s="48">
        <v>0</v>
      </c>
      <c r="L246" s="48">
        <v>0</v>
      </c>
      <c r="M246" s="49"/>
      <c r="N246" s="50">
        <f t="shared" ref="N246:O252" si="64">N224+(J246/1000)</f>
        <v>18549.499</v>
      </c>
      <c r="O246" s="50">
        <f t="shared" si="64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4</v>
      </c>
      <c r="E247" s="46">
        <v>0</v>
      </c>
      <c r="F247" s="46">
        <v>1</v>
      </c>
      <c r="G247" s="46">
        <v>4</v>
      </c>
      <c r="H247" s="46">
        <v>0</v>
      </c>
      <c r="I247" s="47">
        <f t="shared" si="63"/>
        <v>9</v>
      </c>
      <c r="J247" s="48">
        <v>9366</v>
      </c>
      <c r="K247" s="48">
        <v>1371</v>
      </c>
      <c r="L247" s="48">
        <v>268202</v>
      </c>
      <c r="M247" s="52"/>
      <c r="N247" s="50">
        <f t="shared" si="64"/>
        <v>49803.093000000001</v>
      </c>
      <c r="O247" s="50">
        <f t="shared" si="64"/>
        <v>4071.9020000000041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6">
        <v>1</v>
      </c>
      <c r="G248" s="46">
        <v>7</v>
      </c>
      <c r="H248" s="46">
        <v>3</v>
      </c>
      <c r="I248" s="47">
        <f t="shared" si="63"/>
        <v>13</v>
      </c>
      <c r="J248" s="48">
        <v>3409</v>
      </c>
      <c r="K248" s="48">
        <v>552</v>
      </c>
      <c r="L248" s="48">
        <v>112408</v>
      </c>
      <c r="M248" s="52"/>
      <c r="N248" s="50">
        <f t="shared" si="64"/>
        <v>13905.985000000006</v>
      </c>
      <c r="O248" s="50">
        <f t="shared" si="64"/>
        <v>1284.7629999999992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3"/>
        <v>2</v>
      </c>
      <c r="J249" s="48">
        <v>0</v>
      </c>
      <c r="K249" s="48">
        <v>0</v>
      </c>
      <c r="L249" s="48">
        <v>0</v>
      </c>
      <c r="M249" s="52"/>
      <c r="N249" s="50">
        <f t="shared" si="64"/>
        <v>6104.5660000000034</v>
      </c>
      <c r="O249" s="50">
        <f>O227+(K249/1000)</f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3"/>
        <v>2</v>
      </c>
      <c r="J250" s="48">
        <v>854</v>
      </c>
      <c r="K250" s="48">
        <v>0</v>
      </c>
      <c r="L250" s="48">
        <v>4275</v>
      </c>
      <c r="M250" s="52"/>
      <c r="N250" s="50">
        <f t="shared" si="64"/>
        <v>1554.7949999999994</v>
      </c>
      <c r="O250" s="50">
        <f t="shared" si="64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1</v>
      </c>
      <c r="E251" s="46">
        <v>0</v>
      </c>
      <c r="F251" s="46">
        <v>1</v>
      </c>
      <c r="G251" s="46">
        <v>11</v>
      </c>
      <c r="H251" s="46">
        <v>3</v>
      </c>
      <c r="I251" s="47">
        <f t="shared" si="63"/>
        <v>16</v>
      </c>
      <c r="J251" s="48">
        <v>7120</v>
      </c>
      <c r="K251" s="48">
        <v>631</v>
      </c>
      <c r="L251" s="48">
        <v>99088</v>
      </c>
      <c r="M251" s="52"/>
      <c r="N251" s="50">
        <f t="shared" si="64"/>
        <v>22291.316000000021</v>
      </c>
      <c r="O251" s="50">
        <f t="shared" si="64"/>
        <v>2977.3909999999996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1</v>
      </c>
      <c r="G252" s="46">
        <v>1</v>
      </c>
      <c r="H252" s="46">
        <v>0</v>
      </c>
      <c r="I252" s="55">
        <f t="shared" si="63"/>
        <v>4</v>
      </c>
      <c r="J252" s="48">
        <v>2629</v>
      </c>
      <c r="K252" s="48">
        <v>0</v>
      </c>
      <c r="L252" s="48">
        <v>6703</v>
      </c>
      <c r="M252" s="57"/>
      <c r="N252" s="50">
        <f t="shared" si="64"/>
        <v>1845.8404999999984</v>
      </c>
      <c r="O252" s="50">
        <f t="shared" si="64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5">SUM(D246:D252)</f>
        <v>10</v>
      </c>
      <c r="E253" s="62">
        <f t="shared" si="65"/>
        <v>0</v>
      </c>
      <c r="F253" s="62">
        <f t="shared" si="65"/>
        <v>5</v>
      </c>
      <c r="G253" s="62">
        <f t="shared" si="65"/>
        <v>25</v>
      </c>
      <c r="H253" s="62">
        <f t="shared" si="65"/>
        <v>6</v>
      </c>
      <c r="I253" s="63">
        <f t="shared" si="65"/>
        <v>46</v>
      </c>
      <c r="J253" s="64">
        <f>SUM(J246:J252)</f>
        <v>23378</v>
      </c>
      <c r="K253" s="65">
        <f>SUM(K246:K252)</f>
        <v>2554</v>
      </c>
      <c r="L253" s="65">
        <f>SUM(L246:L252)</f>
        <v>490676</v>
      </c>
      <c r="M253" s="67"/>
      <c r="N253" s="68">
        <f>SUM(N246:N252)</f>
        <v>114055.09450000004</v>
      </c>
      <c r="O253" s="69">
        <f>SUM(O246:O252)</f>
        <v>10813.359000000002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32</v>
      </c>
      <c r="E255" s="46">
        <v>20</v>
      </c>
      <c r="F255" s="46">
        <v>0</v>
      </c>
      <c r="G255" s="46">
        <v>41</v>
      </c>
      <c r="H255" s="46">
        <v>0</v>
      </c>
      <c r="I255" s="47">
        <f>SUM(D255:H255)</f>
        <v>93</v>
      </c>
      <c r="J255" s="82">
        <v>68047</v>
      </c>
      <c r="K255" s="82">
        <v>1125268</v>
      </c>
      <c r="L255" s="82">
        <v>2711927</v>
      </c>
      <c r="M255" s="50"/>
      <c r="N255" s="83">
        <f t="shared" ref="N255:O257" si="66">N233+(J255/1000)</f>
        <v>437461.45699999959</v>
      </c>
      <c r="O255" s="50">
        <f t="shared" si="66"/>
        <v>805775.49800000002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1</v>
      </c>
      <c r="E256" s="46">
        <v>0</v>
      </c>
      <c r="F256" s="46">
        <v>0</v>
      </c>
      <c r="G256" s="46">
        <v>2</v>
      </c>
      <c r="H256" s="46">
        <v>0</v>
      </c>
      <c r="I256" s="47">
        <f>SUM(D256:H256)</f>
        <v>3</v>
      </c>
      <c r="J256" s="82">
        <v>2616</v>
      </c>
      <c r="K256" s="82">
        <v>1623</v>
      </c>
      <c r="L256" s="82">
        <v>10897</v>
      </c>
      <c r="M256" s="50"/>
      <c r="N256" s="83">
        <f>N234+(J256/1000)</f>
        <v>482.98699999999997</v>
      </c>
      <c r="O256" s="50">
        <f t="shared" si="66"/>
        <v>371.86799999999988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0</v>
      </c>
      <c r="E257" s="46">
        <v>0</v>
      </c>
      <c r="F257" s="46">
        <v>0</v>
      </c>
      <c r="G257" s="46">
        <v>24</v>
      </c>
      <c r="H257" s="46">
        <v>0</v>
      </c>
      <c r="I257" s="47">
        <f>SUM(D257:H257)</f>
        <v>24</v>
      </c>
      <c r="J257" s="82">
        <v>0</v>
      </c>
      <c r="K257" s="82">
        <v>0</v>
      </c>
      <c r="L257" s="82">
        <v>0</v>
      </c>
      <c r="M257" s="50"/>
      <c r="N257" s="83">
        <f t="shared" si="66"/>
        <v>59519.028000000006</v>
      </c>
      <c r="O257" s="50">
        <f t="shared" si="66"/>
        <v>65394.938000000031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7">SUM(D255:D257)</f>
        <v>33</v>
      </c>
      <c r="E258" s="62">
        <f t="shared" si="67"/>
        <v>20</v>
      </c>
      <c r="F258" s="62">
        <f t="shared" si="67"/>
        <v>0</v>
      </c>
      <c r="G258" s="62">
        <f t="shared" si="67"/>
        <v>67</v>
      </c>
      <c r="H258" s="62">
        <f t="shared" si="67"/>
        <v>0</v>
      </c>
      <c r="I258" s="85">
        <f t="shared" si="67"/>
        <v>120</v>
      </c>
      <c r="J258" s="64">
        <f t="shared" si="67"/>
        <v>70663</v>
      </c>
      <c r="K258" s="65">
        <f t="shared" si="67"/>
        <v>1126891</v>
      </c>
      <c r="L258" s="65">
        <f t="shared" si="67"/>
        <v>2722824</v>
      </c>
      <c r="M258" s="69"/>
      <c r="N258" s="68">
        <f>SUM(N255:N257)</f>
        <v>497463.4719999996</v>
      </c>
      <c r="O258" s="69">
        <f>SUM(O255:O257)</f>
        <v>871542.30400000012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8">D253+D258</f>
        <v>43</v>
      </c>
      <c r="E259" s="90">
        <f t="shared" si="68"/>
        <v>20</v>
      </c>
      <c r="F259" s="90">
        <f t="shared" si="68"/>
        <v>5</v>
      </c>
      <c r="G259" s="90">
        <f t="shared" si="68"/>
        <v>92</v>
      </c>
      <c r="H259" s="90">
        <f t="shared" si="68"/>
        <v>6</v>
      </c>
      <c r="I259" s="91">
        <f t="shared" si="68"/>
        <v>166</v>
      </c>
      <c r="J259" s="92">
        <f t="shared" si="68"/>
        <v>94041</v>
      </c>
      <c r="K259" s="93">
        <f t="shared" si="68"/>
        <v>1129445</v>
      </c>
      <c r="L259" s="93">
        <f t="shared" si="68"/>
        <v>3213500</v>
      </c>
      <c r="M259" s="94"/>
      <c r="N259" s="95">
        <f>N253+N258</f>
        <v>611518.56649999961</v>
      </c>
      <c r="O259" s="94">
        <f>O253+O258</f>
        <v>882355.66300000018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629507.56649999961</v>
      </c>
      <c r="O264" s="121">
        <f>O259+O260</f>
        <v>888497.66300000018</v>
      </c>
      <c r="P264" s="119"/>
      <c r="Q264" s="23"/>
      <c r="R264" s="23"/>
    </row>
    <row r="265" spans="1:18" s="24" customFormat="1" ht="18.75" x14ac:dyDescent="0.2">
      <c r="A265" s="122" t="s">
        <v>156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69">D246</f>
        <v>0</v>
      </c>
      <c r="E268" s="76">
        <f t="shared" si="69"/>
        <v>0</v>
      </c>
      <c r="F268" s="76">
        <f t="shared" si="69"/>
        <v>0</v>
      </c>
      <c r="G268" s="76">
        <f t="shared" si="69"/>
        <v>0</v>
      </c>
      <c r="H268" s="76">
        <f t="shared" si="69"/>
        <v>0</v>
      </c>
      <c r="I268" s="145">
        <f t="shared" ref="I268:I274" si="70">SUM(D268:H268)</f>
        <v>0</v>
      </c>
      <c r="J268" s="146">
        <f t="shared" ref="J268:L274" si="71">J4+J26+J48+J70+J92+J114+J136+J158+J180+J202+J224+J246</f>
        <v>0</v>
      </c>
      <c r="K268" s="50">
        <f t="shared" si="71"/>
        <v>0</v>
      </c>
      <c r="L268" s="50">
        <f t="shared" si="71"/>
        <v>0</v>
      </c>
      <c r="M268" s="49"/>
      <c r="N268" s="50">
        <f t="shared" ref="N268:O274" si="72">N246</f>
        <v>18549.499</v>
      </c>
      <c r="O268" s="50">
        <f t="shared" si="72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69"/>
        <v>4</v>
      </c>
      <c r="E269" s="76">
        <f t="shared" si="69"/>
        <v>0</v>
      </c>
      <c r="F269" s="76">
        <f t="shared" si="69"/>
        <v>1</v>
      </c>
      <c r="G269" s="76">
        <f t="shared" si="69"/>
        <v>4</v>
      </c>
      <c r="H269" s="76">
        <f t="shared" si="69"/>
        <v>0</v>
      </c>
      <c r="I269" s="47">
        <f t="shared" si="70"/>
        <v>9</v>
      </c>
      <c r="J269" s="146">
        <f t="shared" si="71"/>
        <v>116914</v>
      </c>
      <c r="K269" s="50">
        <f t="shared" si="71"/>
        <v>24375</v>
      </c>
      <c r="L269" s="50">
        <f t="shared" si="71"/>
        <v>3182820</v>
      </c>
      <c r="M269" s="52"/>
      <c r="N269" s="50">
        <f t="shared" si="72"/>
        <v>49803.093000000001</v>
      </c>
      <c r="O269" s="50">
        <f t="shared" si="72"/>
        <v>4071.9020000000041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69"/>
        <v>2</v>
      </c>
      <c r="E270" s="76">
        <f t="shared" si="69"/>
        <v>0</v>
      </c>
      <c r="F270" s="76">
        <f t="shared" si="69"/>
        <v>1</v>
      </c>
      <c r="G270" s="76">
        <f t="shared" si="69"/>
        <v>7</v>
      </c>
      <c r="H270" s="76">
        <f t="shared" si="69"/>
        <v>3</v>
      </c>
      <c r="I270" s="47">
        <f t="shared" si="70"/>
        <v>13</v>
      </c>
      <c r="J270" s="146">
        <f t="shared" si="71"/>
        <v>35361</v>
      </c>
      <c r="K270" s="50">
        <f t="shared" si="71"/>
        <v>11049</v>
      </c>
      <c r="L270" s="50">
        <f t="shared" si="71"/>
        <v>1226139</v>
      </c>
      <c r="M270" s="52"/>
      <c r="N270" s="50">
        <f t="shared" si="72"/>
        <v>13905.985000000006</v>
      </c>
      <c r="O270" s="50">
        <f t="shared" si="72"/>
        <v>1284.7629999999992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69"/>
        <v>0</v>
      </c>
      <c r="E271" s="76">
        <f t="shared" si="69"/>
        <v>0</v>
      </c>
      <c r="F271" s="76">
        <f t="shared" si="69"/>
        <v>0</v>
      </c>
      <c r="G271" s="76">
        <f t="shared" si="69"/>
        <v>2</v>
      </c>
      <c r="H271" s="76">
        <f t="shared" si="69"/>
        <v>0</v>
      </c>
      <c r="I271" s="47">
        <f t="shared" si="70"/>
        <v>2</v>
      </c>
      <c r="J271" s="146">
        <f t="shared" si="71"/>
        <v>0</v>
      </c>
      <c r="K271" s="50">
        <f t="shared" si="71"/>
        <v>0</v>
      </c>
      <c r="L271" s="50">
        <f t="shared" si="71"/>
        <v>0</v>
      </c>
      <c r="M271" s="52"/>
      <c r="N271" s="50">
        <f t="shared" si="72"/>
        <v>6104.5660000000034</v>
      </c>
      <c r="O271" s="50">
        <f t="shared" si="72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69"/>
        <v>1</v>
      </c>
      <c r="E272" s="76">
        <f t="shared" si="69"/>
        <v>0</v>
      </c>
      <c r="F272" s="76">
        <f t="shared" si="69"/>
        <v>1</v>
      </c>
      <c r="G272" s="76">
        <f t="shared" si="69"/>
        <v>0</v>
      </c>
      <c r="H272" s="76">
        <f t="shared" si="69"/>
        <v>0</v>
      </c>
      <c r="I272" s="47">
        <f t="shared" si="70"/>
        <v>2</v>
      </c>
      <c r="J272" s="146">
        <f t="shared" si="71"/>
        <v>7009</v>
      </c>
      <c r="K272" s="50">
        <f t="shared" si="71"/>
        <v>0</v>
      </c>
      <c r="L272" s="50">
        <f t="shared" si="71"/>
        <v>35006</v>
      </c>
      <c r="M272" s="52"/>
      <c r="N272" s="50">
        <f t="shared" si="72"/>
        <v>1554.7949999999994</v>
      </c>
      <c r="O272" s="50">
        <f t="shared" si="72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69"/>
        <v>1</v>
      </c>
      <c r="E273" s="76">
        <f t="shared" si="69"/>
        <v>0</v>
      </c>
      <c r="F273" s="76">
        <f t="shared" si="69"/>
        <v>1</v>
      </c>
      <c r="G273" s="76">
        <f t="shared" si="69"/>
        <v>11</v>
      </c>
      <c r="H273" s="76">
        <f t="shared" si="69"/>
        <v>3</v>
      </c>
      <c r="I273" s="47">
        <f t="shared" si="70"/>
        <v>16</v>
      </c>
      <c r="J273" s="146">
        <f t="shared" si="71"/>
        <v>91908</v>
      </c>
      <c r="K273" s="50">
        <f t="shared" si="71"/>
        <v>54297</v>
      </c>
      <c r="L273" s="50">
        <f t="shared" si="71"/>
        <v>1322789</v>
      </c>
      <c r="M273" s="52"/>
      <c r="N273" s="50">
        <f t="shared" si="72"/>
        <v>22291.316000000021</v>
      </c>
      <c r="O273" s="50">
        <f t="shared" si="72"/>
        <v>2977.3909999999996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69"/>
        <v>2</v>
      </c>
      <c r="E274" s="76">
        <f t="shared" si="69"/>
        <v>0</v>
      </c>
      <c r="F274" s="76">
        <f t="shared" si="69"/>
        <v>1</v>
      </c>
      <c r="G274" s="76">
        <f t="shared" si="69"/>
        <v>1</v>
      </c>
      <c r="H274" s="76">
        <f t="shared" si="69"/>
        <v>0</v>
      </c>
      <c r="I274" s="55">
        <f t="shared" si="70"/>
        <v>4</v>
      </c>
      <c r="J274" s="146">
        <f t="shared" si="71"/>
        <v>22262</v>
      </c>
      <c r="K274" s="147">
        <f t="shared" si="71"/>
        <v>0</v>
      </c>
      <c r="L274" s="147">
        <f t="shared" si="71"/>
        <v>61673</v>
      </c>
      <c r="M274" s="57"/>
      <c r="N274" s="50">
        <f t="shared" si="72"/>
        <v>1845.8404999999984</v>
      </c>
      <c r="O274" s="50">
        <f t="shared" si="72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3">SUM(D268:D274)</f>
        <v>10</v>
      </c>
      <c r="E275" s="151">
        <f t="shared" si="73"/>
        <v>0</v>
      </c>
      <c r="F275" s="151">
        <f t="shared" si="73"/>
        <v>5</v>
      </c>
      <c r="G275" s="151">
        <f t="shared" si="73"/>
        <v>25</v>
      </c>
      <c r="H275" s="151">
        <f t="shared" si="73"/>
        <v>6</v>
      </c>
      <c r="I275" s="152">
        <f t="shared" si="73"/>
        <v>46</v>
      </c>
      <c r="J275" s="153">
        <f t="shared" si="73"/>
        <v>273454</v>
      </c>
      <c r="K275" s="154">
        <f t="shared" si="73"/>
        <v>89721</v>
      </c>
      <c r="L275" s="155">
        <f t="shared" si="73"/>
        <v>5828427</v>
      </c>
      <c r="M275" s="156"/>
      <c r="N275" s="157">
        <f>SUM(N268:N274)</f>
        <v>114055.09450000004</v>
      </c>
      <c r="O275" s="158">
        <f>SUM(O268:O274)</f>
        <v>10813.359000000002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32</v>
      </c>
      <c r="E277" s="76">
        <f>E255</f>
        <v>20</v>
      </c>
      <c r="F277" s="76">
        <f>F255</f>
        <v>0</v>
      </c>
      <c r="G277" s="76">
        <f>G255</f>
        <v>41</v>
      </c>
      <c r="H277" s="76">
        <f>H255</f>
        <v>0</v>
      </c>
      <c r="I277" s="47">
        <f>SUM(D277:H277)</f>
        <v>93</v>
      </c>
      <c r="J277" s="146">
        <f t="shared" ref="J277:L279" si="74">J13+J35+J57+J79+J101+J123+J145+J167+J189+J211+J233+J255</f>
        <v>688766</v>
      </c>
      <c r="K277" s="77">
        <f t="shared" si="74"/>
        <v>11559634</v>
      </c>
      <c r="L277" s="77">
        <f t="shared" si="74"/>
        <v>26272038</v>
      </c>
      <c r="M277" s="50"/>
      <c r="N277" s="83">
        <f t="shared" ref="N277:O279" si="75">N255</f>
        <v>437461.45699999959</v>
      </c>
      <c r="O277" s="50">
        <f t="shared" si="75"/>
        <v>805775.49800000002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4"/>
        <v>29381</v>
      </c>
      <c r="K278" s="77">
        <f t="shared" si="74"/>
        <v>19153</v>
      </c>
      <c r="L278" s="77">
        <f t="shared" si="74"/>
        <v>152106</v>
      </c>
      <c r="M278" s="50"/>
      <c r="N278" s="83">
        <f t="shared" si="75"/>
        <v>482.98699999999997</v>
      </c>
      <c r="O278" s="50">
        <f t="shared" si="75"/>
        <v>371.86799999999988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0</v>
      </c>
      <c r="E279" s="76">
        <f>E257</f>
        <v>0</v>
      </c>
      <c r="F279" s="76">
        <f>F257</f>
        <v>0</v>
      </c>
      <c r="G279" s="76">
        <f>G257</f>
        <v>24</v>
      </c>
      <c r="H279" s="76">
        <f>H257</f>
        <v>0</v>
      </c>
      <c r="I279" s="47">
        <f>SUM(D279:H279)</f>
        <v>24</v>
      </c>
      <c r="J279" s="146">
        <f t="shared" si="74"/>
        <v>30490</v>
      </c>
      <c r="K279" s="77">
        <f t="shared" si="74"/>
        <v>94813</v>
      </c>
      <c r="L279" s="77">
        <f t="shared" si="74"/>
        <v>2696656</v>
      </c>
      <c r="M279" s="50"/>
      <c r="N279" s="83">
        <f t="shared" si="75"/>
        <v>59519.028000000006</v>
      </c>
      <c r="O279" s="50">
        <f t="shared" si="75"/>
        <v>65394.938000000031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6">SUM(D277:D279)</f>
        <v>34</v>
      </c>
      <c r="E280" s="151">
        <f t="shared" si="76"/>
        <v>20</v>
      </c>
      <c r="F280" s="151">
        <f t="shared" si="76"/>
        <v>0</v>
      </c>
      <c r="G280" s="151">
        <f t="shared" si="76"/>
        <v>66</v>
      </c>
      <c r="H280" s="151">
        <f t="shared" si="76"/>
        <v>0</v>
      </c>
      <c r="I280" s="152">
        <f t="shared" si="76"/>
        <v>120</v>
      </c>
      <c r="J280" s="153">
        <f t="shared" si="76"/>
        <v>748637</v>
      </c>
      <c r="K280" s="154">
        <f t="shared" si="76"/>
        <v>11673600</v>
      </c>
      <c r="L280" s="154">
        <f t="shared" si="76"/>
        <v>29120800</v>
      </c>
      <c r="M280" s="158"/>
      <c r="N280" s="157">
        <f>SUM(N277:N279)</f>
        <v>497463.4719999996</v>
      </c>
      <c r="O280" s="158">
        <f>SUM(O277:O279)</f>
        <v>871542.30400000012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7">D275+D280</f>
        <v>44</v>
      </c>
      <c r="E281" s="90">
        <f t="shared" si="77"/>
        <v>20</v>
      </c>
      <c r="F281" s="90">
        <f t="shared" si="77"/>
        <v>5</v>
      </c>
      <c r="G281" s="90">
        <f t="shared" si="77"/>
        <v>91</v>
      </c>
      <c r="H281" s="90">
        <f t="shared" si="77"/>
        <v>6</v>
      </c>
      <c r="I281" s="91">
        <f t="shared" si="77"/>
        <v>166</v>
      </c>
      <c r="J281" s="92">
        <f t="shared" si="77"/>
        <v>1022091</v>
      </c>
      <c r="K281" s="93">
        <f t="shared" si="77"/>
        <v>11763321</v>
      </c>
      <c r="L281" s="93">
        <f t="shared" si="77"/>
        <v>34949227</v>
      </c>
      <c r="M281" s="94"/>
      <c r="N281" s="95">
        <f>N275+N280</f>
        <v>611518.56649999961</v>
      </c>
      <c r="O281" s="94">
        <f>O275+O280</f>
        <v>882355.66300000018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629507.56649999961</v>
      </c>
      <c r="O286" s="195">
        <f>O281+O282</f>
        <v>888497.66300000018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21853</v>
      </c>
      <c r="K433" s="209">
        <f>K11</f>
        <v>8921</v>
      </c>
      <c r="L433" s="209">
        <f>L11</f>
        <v>468092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8">O434</f>
        <v>54</v>
      </c>
      <c r="H434" s="207">
        <v>42</v>
      </c>
      <c r="I434" s="208" t="s">
        <v>36</v>
      </c>
      <c r="J434" s="209">
        <f>J33</f>
        <v>21951</v>
      </c>
      <c r="K434" s="209">
        <f>K33</f>
        <v>8163</v>
      </c>
      <c r="L434" s="209">
        <f>L33</f>
        <v>438351</v>
      </c>
      <c r="M434" s="210"/>
      <c r="N434" s="25"/>
      <c r="O434" s="25">
        <v>54</v>
      </c>
      <c r="P434" s="25"/>
      <c r="Q434" s="24">
        <f t="shared" ref="Q434:Q444" si="79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8"/>
        <v>76</v>
      </c>
      <c r="H435" s="207">
        <v>42</v>
      </c>
      <c r="I435" s="208" t="s">
        <v>37</v>
      </c>
      <c r="J435" s="209">
        <f>J55</f>
        <v>24248</v>
      </c>
      <c r="K435" s="209">
        <f>K55</f>
        <v>9005</v>
      </c>
      <c r="L435" s="209">
        <f>L55</f>
        <v>496219</v>
      </c>
      <c r="M435" s="210"/>
      <c r="N435" s="25"/>
      <c r="O435" s="25">
        <v>76</v>
      </c>
      <c r="P435" s="25"/>
      <c r="Q435" s="24">
        <f t="shared" si="79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8"/>
        <v>98</v>
      </c>
      <c r="H436" s="207">
        <v>42</v>
      </c>
      <c r="I436" s="208" t="s">
        <v>38</v>
      </c>
      <c r="J436" s="209">
        <f>J77</f>
        <v>25425</v>
      </c>
      <c r="K436" s="209">
        <f>K77</f>
        <v>9111</v>
      </c>
      <c r="L436" s="209">
        <f>L77</f>
        <v>525984</v>
      </c>
      <c r="M436" s="210"/>
      <c r="N436" s="25"/>
      <c r="O436" s="25">
        <v>98</v>
      </c>
      <c r="P436" s="25"/>
      <c r="Q436" s="24">
        <f t="shared" si="79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8"/>
        <v>120</v>
      </c>
      <c r="H437" s="207">
        <v>42</v>
      </c>
      <c r="I437" s="208" t="s">
        <v>39</v>
      </c>
      <c r="J437" s="209">
        <f>J99</f>
        <v>23565</v>
      </c>
      <c r="K437" s="209">
        <f>K99</f>
        <v>9307</v>
      </c>
      <c r="L437" s="209">
        <f>L99</f>
        <v>555498</v>
      </c>
      <c r="M437" s="210"/>
      <c r="N437" s="25"/>
      <c r="O437" s="25">
        <v>120</v>
      </c>
      <c r="P437" s="25"/>
      <c r="Q437" s="24">
        <f t="shared" si="79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8"/>
        <v>142</v>
      </c>
      <c r="H438" s="207">
        <v>42</v>
      </c>
      <c r="I438" s="208" t="s">
        <v>40</v>
      </c>
      <c r="J438" s="209">
        <f>J121</f>
        <v>21237</v>
      </c>
      <c r="K438" s="209">
        <f>K121</f>
        <v>8696</v>
      </c>
      <c r="L438" s="209">
        <f>L121</f>
        <v>485348</v>
      </c>
      <c r="M438" s="210"/>
      <c r="N438" s="25"/>
      <c r="O438" s="25">
        <v>142</v>
      </c>
      <c r="P438" s="25"/>
      <c r="Q438" s="24">
        <f t="shared" si="79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8"/>
        <v>164</v>
      </c>
      <c r="H439" s="207">
        <v>42</v>
      </c>
      <c r="I439" s="208" t="s">
        <v>41</v>
      </c>
      <c r="J439" s="209">
        <f>J143</f>
        <v>24239</v>
      </c>
      <c r="K439" s="209">
        <f>K143</f>
        <v>9400</v>
      </c>
      <c r="L439" s="209">
        <f>L143</f>
        <v>538892</v>
      </c>
      <c r="M439" s="210"/>
      <c r="N439" s="25"/>
      <c r="O439" s="25">
        <v>164</v>
      </c>
      <c r="P439" s="25"/>
      <c r="Q439" s="24">
        <f t="shared" si="79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8"/>
        <v>186</v>
      </c>
      <c r="H440" s="207">
        <v>42</v>
      </c>
      <c r="I440" s="208" t="s">
        <v>42</v>
      </c>
      <c r="J440" s="209">
        <f>J165</f>
        <v>22001</v>
      </c>
      <c r="K440" s="209">
        <f>K165</f>
        <v>9606</v>
      </c>
      <c r="L440" s="209">
        <f>L165</f>
        <v>532750</v>
      </c>
      <c r="M440" s="210"/>
      <c r="N440" s="25"/>
      <c r="O440" s="25">
        <v>186</v>
      </c>
      <c r="P440" s="25"/>
      <c r="Q440" s="24">
        <f t="shared" si="79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8"/>
        <v>208</v>
      </c>
      <c r="H441" s="207">
        <v>42</v>
      </c>
      <c r="I441" s="208" t="s">
        <v>43</v>
      </c>
      <c r="J441" s="209">
        <f>J187</f>
        <v>20371</v>
      </c>
      <c r="K441" s="209">
        <f>K187</f>
        <v>8939</v>
      </c>
      <c r="L441" s="209">
        <f>L187</f>
        <v>519217</v>
      </c>
      <c r="M441" s="210"/>
      <c r="N441" s="25"/>
      <c r="O441" s="25">
        <f>O440+22</f>
        <v>208</v>
      </c>
      <c r="P441" s="25"/>
      <c r="Q441" s="24">
        <f t="shared" si="79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8"/>
        <v>230</v>
      </c>
      <c r="H442" s="207">
        <v>42</v>
      </c>
      <c r="I442" s="208" t="s">
        <v>44</v>
      </c>
      <c r="J442" s="209">
        <f>J209</f>
        <v>22465</v>
      </c>
      <c r="K442" s="209">
        <f>K209</f>
        <v>3549</v>
      </c>
      <c r="L442" s="209">
        <f>L209</f>
        <v>271660</v>
      </c>
      <c r="M442" s="210"/>
      <c r="N442" s="25"/>
      <c r="O442" s="25">
        <f>O441+22</f>
        <v>230</v>
      </c>
      <c r="P442" s="25"/>
      <c r="Q442" s="24">
        <f t="shared" si="79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8"/>
        <v>252</v>
      </c>
      <c r="H443" s="207">
        <v>42</v>
      </c>
      <c r="I443" s="208" t="s">
        <v>45</v>
      </c>
      <c r="J443" s="209">
        <f>J231</f>
        <v>22721</v>
      </c>
      <c r="K443" s="209">
        <f>K231</f>
        <v>2470</v>
      </c>
      <c r="L443" s="209">
        <f>L231</f>
        <v>505740</v>
      </c>
      <c r="M443" s="210"/>
      <c r="N443" s="25"/>
      <c r="O443" s="25">
        <f>O442+22</f>
        <v>252</v>
      </c>
      <c r="P443" s="25"/>
      <c r="Q443" s="24">
        <f t="shared" si="79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8"/>
        <v>274</v>
      </c>
      <c r="H444" s="207">
        <v>42</v>
      </c>
      <c r="I444" s="208" t="s">
        <v>46</v>
      </c>
      <c r="J444" s="209">
        <f>J253</f>
        <v>23378</v>
      </c>
      <c r="K444" s="209">
        <f>K253</f>
        <v>2554</v>
      </c>
      <c r="L444" s="209">
        <f>L253</f>
        <v>490676</v>
      </c>
      <c r="M444" s="210"/>
      <c r="N444" s="25"/>
      <c r="O444" s="25">
        <f>O443+22</f>
        <v>274</v>
      </c>
      <c r="P444" s="25"/>
      <c r="Q444" s="24">
        <f t="shared" si="79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0">G433+5</f>
        <v>37</v>
      </c>
      <c r="H449" s="207">
        <v>49</v>
      </c>
      <c r="I449" s="208" t="s">
        <v>35</v>
      </c>
      <c r="J449" s="209">
        <f>J16</f>
        <v>71512</v>
      </c>
      <c r="K449" s="209">
        <f>K16</f>
        <v>1142460</v>
      </c>
      <c r="L449" s="209">
        <f>L16</f>
        <v>2368571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0"/>
        <v>59</v>
      </c>
      <c r="H450" s="207">
        <f t="shared" ref="H450:H460" si="81">H449+29</f>
        <v>78</v>
      </c>
      <c r="I450" s="208" t="s">
        <v>36</v>
      </c>
      <c r="J450" s="209">
        <f>J38</f>
        <v>13453</v>
      </c>
      <c r="K450" s="209">
        <f>K38</f>
        <v>200902</v>
      </c>
      <c r="L450" s="209">
        <f>L38</f>
        <v>572424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0"/>
        <v>81</v>
      </c>
      <c r="H451" s="207">
        <f t="shared" si="81"/>
        <v>107</v>
      </c>
      <c r="I451" s="208" t="s">
        <v>37</v>
      </c>
      <c r="J451" s="209">
        <f>J60</f>
        <v>24087</v>
      </c>
      <c r="K451" s="209">
        <f>K60</f>
        <v>388284</v>
      </c>
      <c r="L451" s="209">
        <f>L60</f>
        <v>1155765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0"/>
        <v>103</v>
      </c>
      <c r="H452" s="207">
        <f t="shared" si="81"/>
        <v>136</v>
      </c>
      <c r="I452" s="208" t="s">
        <v>38</v>
      </c>
      <c r="J452" s="209">
        <f>J82</f>
        <v>71889</v>
      </c>
      <c r="K452" s="209">
        <f>K82</f>
        <v>1134322</v>
      </c>
      <c r="L452" s="209">
        <f>L82</f>
        <v>2954402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0"/>
        <v>125</v>
      </c>
      <c r="H453" s="207">
        <f t="shared" si="81"/>
        <v>165</v>
      </c>
      <c r="I453" s="208" t="s">
        <v>39</v>
      </c>
      <c r="J453" s="209">
        <f>J104</f>
        <v>57759</v>
      </c>
      <c r="K453" s="209">
        <f>K104</f>
        <v>881870</v>
      </c>
      <c r="L453" s="209">
        <f>L104</f>
        <v>2249936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0"/>
        <v>147</v>
      </c>
      <c r="H454" s="207">
        <f t="shared" si="81"/>
        <v>194</v>
      </c>
      <c r="I454" s="208" t="s">
        <v>40</v>
      </c>
      <c r="J454" s="209">
        <f>J126</f>
        <v>69365</v>
      </c>
      <c r="K454" s="209">
        <f>K126</f>
        <v>1089586</v>
      </c>
      <c r="L454" s="209">
        <f>L126</f>
        <v>2799988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0"/>
        <v>169</v>
      </c>
      <c r="H455" s="207">
        <f t="shared" si="81"/>
        <v>223</v>
      </c>
      <c r="I455" s="208" t="s">
        <v>41</v>
      </c>
      <c r="J455" s="209">
        <f>J148</f>
        <v>75882</v>
      </c>
      <c r="K455" s="209">
        <f>K148</f>
        <v>1066211</v>
      </c>
      <c r="L455" s="209">
        <f>L148</f>
        <v>2720108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0"/>
        <v>191</v>
      </c>
      <c r="H456" s="207">
        <f t="shared" si="81"/>
        <v>252</v>
      </c>
      <c r="I456" s="208" t="s">
        <v>42</v>
      </c>
      <c r="J456" s="209">
        <f>J170</f>
        <v>74411</v>
      </c>
      <c r="K456" s="209">
        <f>K170</f>
        <v>1072938</v>
      </c>
      <c r="L456" s="209">
        <f>L170</f>
        <v>2814058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0"/>
        <v>213</v>
      </c>
      <c r="H457" s="207">
        <f t="shared" si="81"/>
        <v>281</v>
      </c>
      <c r="I457" s="208" t="s">
        <v>43</v>
      </c>
      <c r="J457" s="209">
        <f>J192</f>
        <v>73681</v>
      </c>
      <c r="K457" s="209">
        <f>K192</f>
        <v>1164239</v>
      </c>
      <c r="L457" s="209">
        <f>L192</f>
        <v>2836180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0"/>
        <v>235</v>
      </c>
      <c r="H458" s="207">
        <f t="shared" si="81"/>
        <v>310</v>
      </c>
      <c r="I458" s="208" t="s">
        <v>44</v>
      </c>
      <c r="J458" s="209">
        <f>J214</f>
        <v>74070</v>
      </c>
      <c r="K458" s="209">
        <f>K214</f>
        <v>1233726</v>
      </c>
      <c r="L458" s="209">
        <f>L214</f>
        <v>2877105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0"/>
        <v>257</v>
      </c>
      <c r="H459" s="207">
        <f t="shared" si="81"/>
        <v>339</v>
      </c>
      <c r="I459" s="208" t="s">
        <v>45</v>
      </c>
      <c r="J459" s="209">
        <f>J236</f>
        <v>71865</v>
      </c>
      <c r="K459" s="209">
        <f>K236</f>
        <v>1172171</v>
      </c>
      <c r="L459" s="209">
        <f>L236</f>
        <v>3049439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0"/>
        <v>279</v>
      </c>
      <c r="H460" s="207">
        <f t="shared" si="81"/>
        <v>368</v>
      </c>
      <c r="I460" s="208" t="s">
        <v>46</v>
      </c>
      <c r="J460" s="209">
        <f>J258</f>
        <v>70663</v>
      </c>
      <c r="K460" s="209">
        <f>K258</f>
        <v>1126891</v>
      </c>
      <c r="L460" s="209">
        <f>L258</f>
        <v>2722824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93365</v>
      </c>
      <c r="K465" s="209">
        <f>K17</f>
        <v>1151381</v>
      </c>
      <c r="L465" s="209">
        <f>L17</f>
        <v>2836663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2">H465+29</f>
        <v>81</v>
      </c>
      <c r="I466" s="208" t="s">
        <v>36</v>
      </c>
      <c r="J466" s="209">
        <f>J39</f>
        <v>35404</v>
      </c>
      <c r="K466" s="209">
        <f>K39</f>
        <v>209065</v>
      </c>
      <c r="L466" s="209">
        <f>L39</f>
        <v>1010775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3">G451+1</f>
        <v>82</v>
      </c>
      <c r="H467" s="207">
        <f t="shared" si="82"/>
        <v>110</v>
      </c>
      <c r="I467" s="208" t="s">
        <v>37</v>
      </c>
      <c r="J467" s="209">
        <f>J61</f>
        <v>48335</v>
      </c>
      <c r="K467" s="209">
        <f>K61</f>
        <v>397289</v>
      </c>
      <c r="L467" s="209">
        <f>L61</f>
        <v>1651984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3"/>
        <v>104</v>
      </c>
      <c r="H468" s="207">
        <f t="shared" si="82"/>
        <v>139</v>
      </c>
      <c r="I468" s="208" t="s">
        <v>38</v>
      </c>
      <c r="J468" s="209">
        <f>J83</f>
        <v>97314</v>
      </c>
      <c r="K468" s="209">
        <f>K83</f>
        <v>1143433</v>
      </c>
      <c r="L468" s="209">
        <f>L83</f>
        <v>3480386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3"/>
        <v>126</v>
      </c>
      <c r="H469" s="207">
        <f t="shared" si="82"/>
        <v>168</v>
      </c>
      <c r="I469" s="208" t="s">
        <v>39</v>
      </c>
      <c r="J469" s="209">
        <f>J105</f>
        <v>81324</v>
      </c>
      <c r="K469" s="209">
        <f>K105</f>
        <v>891177</v>
      </c>
      <c r="L469" s="209">
        <f>L105</f>
        <v>2805434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3"/>
        <v>148</v>
      </c>
      <c r="H470" s="207">
        <f t="shared" si="82"/>
        <v>197</v>
      </c>
      <c r="I470" s="208" t="s">
        <v>40</v>
      </c>
      <c r="J470" s="209">
        <f>J127</f>
        <v>90602</v>
      </c>
      <c r="K470" s="209">
        <f>K127</f>
        <v>1098282</v>
      </c>
      <c r="L470" s="209">
        <f>L127</f>
        <v>3285336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3"/>
        <v>170</v>
      </c>
      <c r="H471" s="207">
        <f t="shared" si="82"/>
        <v>226</v>
      </c>
      <c r="I471" s="208" t="s">
        <v>41</v>
      </c>
      <c r="J471" s="209">
        <f>J149</f>
        <v>100121</v>
      </c>
      <c r="K471" s="209">
        <f>K149</f>
        <v>1075611</v>
      </c>
      <c r="L471" s="209">
        <f>L149</f>
        <v>3259000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3"/>
        <v>192</v>
      </c>
      <c r="H472" s="207">
        <f t="shared" si="82"/>
        <v>255</v>
      </c>
      <c r="I472" s="208" t="s">
        <v>42</v>
      </c>
      <c r="J472" s="209">
        <f>J171</f>
        <v>96412</v>
      </c>
      <c r="K472" s="209">
        <f>K171</f>
        <v>1082544</v>
      </c>
      <c r="L472" s="209">
        <f>L171</f>
        <v>3346808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3"/>
        <v>214</v>
      </c>
      <c r="H473" s="207">
        <f t="shared" si="82"/>
        <v>284</v>
      </c>
      <c r="I473" s="208" t="s">
        <v>43</v>
      </c>
      <c r="J473" s="209">
        <f>J193</f>
        <v>94052</v>
      </c>
      <c r="K473" s="209">
        <f>K193</f>
        <v>1173178</v>
      </c>
      <c r="L473" s="209">
        <f>L193</f>
        <v>3355397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3"/>
        <v>236</v>
      </c>
      <c r="H474" s="207">
        <f t="shared" si="82"/>
        <v>313</v>
      </c>
      <c r="I474" s="208" t="s">
        <v>44</v>
      </c>
      <c r="J474" s="209">
        <f>J215</f>
        <v>96535</v>
      </c>
      <c r="K474" s="209">
        <f>K215</f>
        <v>1237275</v>
      </c>
      <c r="L474" s="209">
        <f>L215</f>
        <v>3148765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3"/>
        <v>258</v>
      </c>
      <c r="H475" s="207">
        <f t="shared" si="82"/>
        <v>342</v>
      </c>
      <c r="I475" s="208" t="s">
        <v>45</v>
      </c>
      <c r="J475" s="209">
        <f>J237</f>
        <v>94586</v>
      </c>
      <c r="K475" s="209">
        <f>K237</f>
        <v>1174641</v>
      </c>
      <c r="L475" s="209">
        <f>L237</f>
        <v>3555179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3"/>
        <v>280</v>
      </c>
      <c r="H476" s="207">
        <f t="shared" si="82"/>
        <v>371</v>
      </c>
      <c r="I476" s="208" t="s">
        <v>46</v>
      </c>
      <c r="J476" s="209">
        <f>J259</f>
        <v>94041</v>
      </c>
      <c r="K476" s="209">
        <f>K259</f>
        <v>1129445</v>
      </c>
      <c r="L476" s="209">
        <f>L259</f>
        <v>3213500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mergeCells count="2">
    <mergeCell ref="A23:C23"/>
    <mergeCell ref="A1:C1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2021-D41E-4638-B8FF-53B883313FA9}">
  <sheetPr>
    <tabColor theme="0"/>
  </sheetPr>
  <dimension ref="A1:AD480"/>
  <sheetViews>
    <sheetView showGridLines="0" topLeftCell="A328" zoomScale="130" zoomScaleNormal="130" workbookViewId="0">
      <selection activeCell="Q1" sqref="Q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44562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'2021'!$N$268+(J4/1000)</f>
        <v>18549.499</v>
      </c>
      <c r="O4" s="50">
        <f>'2021'!$O$268+(K4/1000)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2</v>
      </c>
      <c r="G5" s="46">
        <v>4</v>
      </c>
      <c r="H5" s="46">
        <v>0</v>
      </c>
      <c r="I5" s="47">
        <f>SUM(D5:H5)</f>
        <v>9</v>
      </c>
      <c r="J5" s="48">
        <v>8438</v>
      </c>
      <c r="K5" s="48">
        <v>1996</v>
      </c>
      <c r="L5" s="48">
        <v>265180</v>
      </c>
      <c r="M5" s="52"/>
      <c r="N5" s="50">
        <f>'2021'!$N$269+(J5/1000)</f>
        <v>49614.499999999985</v>
      </c>
      <c r="O5" s="50">
        <f>'2021'!$O$269+(K5/1000)</f>
        <v>4024.7610000000041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2</v>
      </c>
      <c r="G6" s="46">
        <v>4</v>
      </c>
      <c r="H6" s="46">
        <v>3</v>
      </c>
      <c r="I6" s="47">
        <f t="shared" si="0"/>
        <v>13</v>
      </c>
      <c r="J6" s="48">
        <v>6682</v>
      </c>
      <c r="K6" s="48">
        <v>1603</v>
      </c>
      <c r="L6" s="48">
        <v>162104</v>
      </c>
      <c r="M6" s="52"/>
      <c r="N6" s="50">
        <f>'2021'!$N$270+(J6/1000)</f>
        <v>13834.155000000002</v>
      </c>
      <c r="O6" s="50">
        <f>'2021'!$O$270+(K6/1000)</f>
        <v>1260.4769999999992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'2021'!$N$271+(J7/1000)</f>
        <v>6104.5660000000034</v>
      </c>
      <c r="O7" s="50">
        <f>'2021'!$O$271+(K7/1000)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923</v>
      </c>
      <c r="K8" s="48">
        <v>0</v>
      </c>
      <c r="L8" s="48">
        <v>4436</v>
      </c>
      <c r="M8" s="52"/>
      <c r="N8" s="50">
        <f>'2021'!$N$272+(J8/1000)</f>
        <v>1538.0609999999992</v>
      </c>
      <c r="O8" s="50">
        <f>'2021'!$O$272+(K8/1000)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3</v>
      </c>
      <c r="E9" s="46">
        <v>0</v>
      </c>
      <c r="F9" s="46">
        <v>1</v>
      </c>
      <c r="G9" s="46">
        <v>10</v>
      </c>
      <c r="H9" s="46">
        <v>2</v>
      </c>
      <c r="I9" s="47">
        <f t="shared" si="0"/>
        <v>16</v>
      </c>
      <c r="J9" s="48">
        <v>11173</v>
      </c>
      <c r="K9" s="48">
        <v>6180</v>
      </c>
      <c r="L9" s="48">
        <v>112170</v>
      </c>
      <c r="M9" s="52"/>
      <c r="N9" s="50">
        <f>'2021'!$N$273+(J9/1000)</f>
        <v>22094.307000000019</v>
      </c>
      <c r="O9" s="50">
        <f>'2021'!$O$273+(K9/1000)</f>
        <v>2857.511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2253</v>
      </c>
      <c r="K10" s="48">
        <v>0</v>
      </c>
      <c r="L10" s="48">
        <v>2635</v>
      </c>
      <c r="M10" s="57"/>
      <c r="N10" s="50">
        <f>'2021'!$N$274+(J10/1000)</f>
        <v>1798.6574999999987</v>
      </c>
      <c r="O10" s="50">
        <f>'2021'!$O$274+(K10/1000)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12</v>
      </c>
      <c r="E11" s="62">
        <f t="shared" si="1"/>
        <v>0</v>
      </c>
      <c r="F11" s="62">
        <f t="shared" si="1"/>
        <v>6</v>
      </c>
      <c r="G11" s="62">
        <f t="shared" si="1"/>
        <v>25</v>
      </c>
      <c r="H11" s="62">
        <f t="shared" si="1"/>
        <v>5</v>
      </c>
      <c r="I11" s="63">
        <f t="shared" si="1"/>
        <v>48</v>
      </c>
      <c r="J11" s="64">
        <f>SUM(J4:J10)</f>
        <v>29469</v>
      </c>
      <c r="K11" s="65">
        <f t="shared" si="1"/>
        <v>9779</v>
      </c>
      <c r="L11" s="65">
        <f t="shared" si="1"/>
        <v>546525</v>
      </c>
      <c r="M11" s="67"/>
      <c r="N11" s="68">
        <f>SUM(N4:N10)</f>
        <v>113533.7455</v>
      </c>
      <c r="O11" s="69">
        <f>SUM(O4:O10)</f>
        <v>10622.052000000001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34</v>
      </c>
      <c r="E13" s="46">
        <v>25</v>
      </c>
      <c r="F13" s="46">
        <v>0</v>
      </c>
      <c r="G13" s="46">
        <v>37</v>
      </c>
      <c r="H13" s="46">
        <v>0</v>
      </c>
      <c r="I13" s="47">
        <f>SUM(D13:H13)</f>
        <v>96</v>
      </c>
      <c r="J13" s="82">
        <v>46182</v>
      </c>
      <c r="K13" s="82">
        <v>786781</v>
      </c>
      <c r="L13" s="82">
        <v>1664761</v>
      </c>
      <c r="M13" s="50"/>
      <c r="N13" s="83">
        <f>'2021'!N277+(J13/1000)</f>
        <v>435967.14699999959</v>
      </c>
      <c r="O13" s="50">
        <f>'2021'!O277+(K13/1000)</f>
        <v>781182.23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4349</v>
      </c>
      <c r="K14" s="82">
        <v>1896</v>
      </c>
      <c r="L14" s="82">
        <v>25450</v>
      </c>
      <c r="M14" s="50"/>
      <c r="N14" s="83">
        <f>'2021'!N278+(J14/1000)</f>
        <v>409.762</v>
      </c>
      <c r="O14" s="50">
        <f>'2021'!O278+(K14/1000)</f>
        <v>326.81499999999994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7</v>
      </c>
      <c r="E15" s="46">
        <v>5</v>
      </c>
      <c r="F15" s="46">
        <v>1</v>
      </c>
      <c r="G15" s="46">
        <v>9</v>
      </c>
      <c r="H15" s="46">
        <v>2</v>
      </c>
      <c r="I15" s="47">
        <f>SUM(D15:H15)</f>
        <v>24</v>
      </c>
      <c r="J15" s="82">
        <v>1030</v>
      </c>
      <c r="K15" s="82">
        <v>3667</v>
      </c>
      <c r="L15" s="82">
        <v>91818</v>
      </c>
      <c r="M15" s="50"/>
      <c r="N15" s="83">
        <f>'2021'!N279+(J15/1000)</f>
        <v>59456.454000000005</v>
      </c>
      <c r="O15" s="147">
        <f>'2021'!O279+(K15/1000)</f>
        <v>65199.82600000003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43</v>
      </c>
      <c r="E16" s="62">
        <f t="shared" si="2"/>
        <v>30</v>
      </c>
      <c r="F16" s="62">
        <f t="shared" si="2"/>
        <v>1</v>
      </c>
      <c r="G16" s="62">
        <f t="shared" si="2"/>
        <v>47</v>
      </c>
      <c r="H16" s="62">
        <f t="shared" si="2"/>
        <v>2</v>
      </c>
      <c r="I16" s="85">
        <f t="shared" si="2"/>
        <v>123</v>
      </c>
      <c r="J16" s="64">
        <f t="shared" si="2"/>
        <v>51561</v>
      </c>
      <c r="K16" s="65">
        <f t="shared" si="2"/>
        <v>792344</v>
      </c>
      <c r="L16" s="65">
        <f t="shared" si="2"/>
        <v>1782029</v>
      </c>
      <c r="M16" s="69"/>
      <c r="N16" s="68">
        <f>SUM(N13:N15)</f>
        <v>495833.3629999996</v>
      </c>
      <c r="O16" s="67">
        <f>SUM(O13:O15)</f>
        <v>846708.87099999993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55</v>
      </c>
      <c r="E17" s="90">
        <f t="shared" si="3"/>
        <v>30</v>
      </c>
      <c r="F17" s="90">
        <f t="shared" si="3"/>
        <v>7</v>
      </c>
      <c r="G17" s="90">
        <f t="shared" si="3"/>
        <v>72</v>
      </c>
      <c r="H17" s="90">
        <f t="shared" si="3"/>
        <v>7</v>
      </c>
      <c r="I17" s="91">
        <f t="shared" si="3"/>
        <v>171</v>
      </c>
      <c r="J17" s="92">
        <f t="shared" si="3"/>
        <v>81030</v>
      </c>
      <c r="K17" s="93">
        <f t="shared" si="3"/>
        <v>802123</v>
      </c>
      <c r="L17" s="93">
        <f t="shared" si="3"/>
        <v>2328554</v>
      </c>
      <c r="M17" s="94"/>
      <c r="N17" s="95">
        <f>N11+N16</f>
        <v>609367.10849999962</v>
      </c>
      <c r="O17" s="94">
        <f>O11+O16</f>
        <v>857330.92299999995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627356.10849999962</v>
      </c>
      <c r="O22" s="121">
        <f>O17+O18</f>
        <v>863472.92299999995</v>
      </c>
      <c r="P22" s="119"/>
      <c r="Q22" s="23"/>
      <c r="R22" s="23"/>
    </row>
    <row r="23" spans="1:18" s="24" customFormat="1" ht="23.25" x14ac:dyDescent="0.35">
      <c r="A23" s="420">
        <f>A1+31</f>
        <v>44593</v>
      </c>
      <c r="B23" s="421"/>
      <c r="C23" s="422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3</v>
      </c>
      <c r="E27" s="46">
        <v>0</v>
      </c>
      <c r="F27" s="46">
        <v>1</v>
      </c>
      <c r="G27" s="46">
        <v>5</v>
      </c>
      <c r="H27" s="46">
        <v>0</v>
      </c>
      <c r="I27" s="47">
        <f t="shared" si="4"/>
        <v>9</v>
      </c>
      <c r="J27" s="48">
        <v>6401</v>
      </c>
      <c r="K27" s="48">
        <v>1772</v>
      </c>
      <c r="L27" s="48">
        <v>192752</v>
      </c>
      <c r="M27" s="52"/>
      <c r="N27" s="50">
        <f t="shared" si="5"/>
        <v>49620.900999999983</v>
      </c>
      <c r="O27" s="50">
        <f t="shared" si="5"/>
        <v>4026.533000000004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6</v>
      </c>
      <c r="H28" s="46">
        <v>3</v>
      </c>
      <c r="I28" s="47">
        <f t="shared" si="4"/>
        <v>13</v>
      </c>
      <c r="J28" s="48">
        <v>5164</v>
      </c>
      <c r="K28" s="48">
        <v>1291</v>
      </c>
      <c r="L28" s="48">
        <v>136149</v>
      </c>
      <c r="M28" s="52"/>
      <c r="N28" s="50">
        <f t="shared" si="5"/>
        <v>13839.319000000003</v>
      </c>
      <c r="O28" s="50">
        <f t="shared" si="5"/>
        <v>1261.7679999999991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505</v>
      </c>
      <c r="K30" s="48">
        <v>0</v>
      </c>
      <c r="L30" s="48">
        <v>2436</v>
      </c>
      <c r="M30" s="52"/>
      <c r="N30" s="50">
        <f t="shared" si="5"/>
        <v>1538.5659999999993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3</v>
      </c>
      <c r="E31" s="46">
        <v>0</v>
      </c>
      <c r="F31" s="46">
        <v>1</v>
      </c>
      <c r="G31" s="46">
        <v>10</v>
      </c>
      <c r="H31" s="46">
        <v>2</v>
      </c>
      <c r="I31" s="47">
        <f t="shared" si="4"/>
        <v>16</v>
      </c>
      <c r="J31" s="48">
        <v>9953</v>
      </c>
      <c r="K31" s="48">
        <v>5571</v>
      </c>
      <c r="L31" s="48">
        <v>98304</v>
      </c>
      <c r="M31" s="52"/>
      <c r="N31" s="50">
        <f t="shared" si="5"/>
        <v>22104.26000000002</v>
      </c>
      <c r="O31" s="50">
        <f t="shared" si="5"/>
        <v>2863.0819999999999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1</v>
      </c>
      <c r="G32" s="46">
        <v>2</v>
      </c>
      <c r="H32" s="46">
        <v>0</v>
      </c>
      <c r="I32" s="55">
        <f t="shared" si="4"/>
        <v>4</v>
      </c>
      <c r="J32" s="48">
        <v>2008</v>
      </c>
      <c r="K32" s="48">
        <v>0</v>
      </c>
      <c r="L32" s="48">
        <v>2366</v>
      </c>
      <c r="M32" s="57"/>
      <c r="N32" s="50">
        <f t="shared" si="5"/>
        <v>1800.6654999999987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11</v>
      </c>
      <c r="E33" s="62">
        <f t="shared" si="6"/>
        <v>0</v>
      </c>
      <c r="F33" s="62">
        <f t="shared" si="6"/>
        <v>5</v>
      </c>
      <c r="G33" s="62">
        <f t="shared" si="6"/>
        <v>27</v>
      </c>
      <c r="H33" s="62">
        <f t="shared" si="6"/>
        <v>5</v>
      </c>
      <c r="I33" s="63">
        <f t="shared" si="6"/>
        <v>48</v>
      </c>
      <c r="J33" s="64">
        <f>SUM(J26:J32)</f>
        <v>24031</v>
      </c>
      <c r="K33" s="65">
        <f>SUM(K26:K32)</f>
        <v>8634</v>
      </c>
      <c r="L33" s="65">
        <f>SUM(L26:L32)</f>
        <v>432007</v>
      </c>
      <c r="M33" s="67"/>
      <c r="N33" s="68">
        <f>SUM(N26:N32)</f>
        <v>113557.77650000002</v>
      </c>
      <c r="O33" s="69">
        <f>SUM(O26:O32)</f>
        <v>10630.686000000002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36</v>
      </c>
      <c r="E35" s="46">
        <v>24</v>
      </c>
      <c r="F35" s="46">
        <v>0</v>
      </c>
      <c r="G35" s="46">
        <v>33</v>
      </c>
      <c r="H35" s="46">
        <v>0</v>
      </c>
      <c r="I35" s="47">
        <f>SUM(D35:H35)</f>
        <v>93</v>
      </c>
      <c r="J35" s="82">
        <v>69858</v>
      </c>
      <c r="K35" s="82">
        <v>1104369</v>
      </c>
      <c r="L35" s="82">
        <v>2384358</v>
      </c>
      <c r="M35" s="50"/>
      <c r="N35" s="83">
        <f t="shared" ref="N35:O37" si="7">N13+(J35/1000)</f>
        <v>436037.0049999996</v>
      </c>
      <c r="O35" s="50">
        <f t="shared" si="7"/>
        <v>782286.59899999993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2</v>
      </c>
      <c r="E36" s="46">
        <v>0</v>
      </c>
      <c r="F36" s="46">
        <v>0</v>
      </c>
      <c r="G36" s="46">
        <v>1</v>
      </c>
      <c r="H36" s="46">
        <v>0</v>
      </c>
      <c r="I36" s="47">
        <f>SUM(D36:H36)</f>
        <v>3</v>
      </c>
      <c r="J36" s="82">
        <v>3737</v>
      </c>
      <c r="K36" s="82">
        <v>1555</v>
      </c>
      <c r="L36" s="82">
        <v>21445</v>
      </c>
      <c r="M36" s="50"/>
      <c r="N36" s="83">
        <f t="shared" si="7"/>
        <v>413.49900000000002</v>
      </c>
      <c r="O36" s="50">
        <f t="shared" si="7"/>
        <v>328.36999999999995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8</v>
      </c>
      <c r="E37" s="46">
        <v>5</v>
      </c>
      <c r="F37" s="46">
        <v>0</v>
      </c>
      <c r="G37" s="46">
        <v>9</v>
      </c>
      <c r="H37" s="46">
        <v>2</v>
      </c>
      <c r="I37" s="47">
        <f>SUM(D37:H37)</f>
        <v>24</v>
      </c>
      <c r="J37" s="82">
        <v>4801</v>
      </c>
      <c r="K37" s="82">
        <v>13588</v>
      </c>
      <c r="L37" s="82">
        <v>298843</v>
      </c>
      <c r="M37" s="50"/>
      <c r="N37" s="83">
        <f t="shared" si="7"/>
        <v>59461.255000000005</v>
      </c>
      <c r="O37" s="50">
        <f t="shared" si="7"/>
        <v>65213.414000000033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8">SUM(D35:D37)</f>
        <v>46</v>
      </c>
      <c r="E38" s="62">
        <f t="shared" si="8"/>
        <v>29</v>
      </c>
      <c r="F38" s="62">
        <f t="shared" si="8"/>
        <v>0</v>
      </c>
      <c r="G38" s="62">
        <f t="shared" si="8"/>
        <v>43</v>
      </c>
      <c r="H38" s="62">
        <f t="shared" si="8"/>
        <v>2</v>
      </c>
      <c r="I38" s="85">
        <f t="shared" si="8"/>
        <v>120</v>
      </c>
      <c r="J38" s="64">
        <f t="shared" si="8"/>
        <v>78396</v>
      </c>
      <c r="K38" s="65">
        <f t="shared" si="8"/>
        <v>1119512</v>
      </c>
      <c r="L38" s="65">
        <f>SUM(L35:L37)</f>
        <v>2704646</v>
      </c>
      <c r="M38" s="69"/>
      <c r="N38" s="68">
        <f>SUM(N35:N37)</f>
        <v>495911.75899999961</v>
      </c>
      <c r="O38" s="69">
        <f>SUM(O35:O37)</f>
        <v>847828.38299999991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9">D33+D38</f>
        <v>57</v>
      </c>
      <c r="E39" s="90">
        <f t="shared" si="9"/>
        <v>29</v>
      </c>
      <c r="F39" s="90">
        <f t="shared" si="9"/>
        <v>5</v>
      </c>
      <c r="G39" s="90">
        <f t="shared" si="9"/>
        <v>70</v>
      </c>
      <c r="H39" s="90">
        <f t="shared" si="9"/>
        <v>7</v>
      </c>
      <c r="I39" s="91">
        <f t="shared" si="9"/>
        <v>168</v>
      </c>
      <c r="J39" s="92">
        <f t="shared" si="9"/>
        <v>102427</v>
      </c>
      <c r="K39" s="93">
        <f t="shared" si="9"/>
        <v>1128146</v>
      </c>
      <c r="L39" s="93">
        <f t="shared" si="9"/>
        <v>3136653</v>
      </c>
      <c r="M39" s="94"/>
      <c r="N39" s="95">
        <f>N33+N38</f>
        <v>609469.53549999965</v>
      </c>
      <c r="O39" s="94">
        <f>O33+O38</f>
        <v>858459.0689999999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627458.53549999965</v>
      </c>
      <c r="O44" s="121">
        <f>O39+O40</f>
        <v>864601.0689999999</v>
      </c>
      <c r="P44" s="119"/>
      <c r="Q44" s="23"/>
      <c r="R44" s="23"/>
    </row>
    <row r="45" spans="1:18" s="24" customFormat="1" ht="23.25" x14ac:dyDescent="0.35">
      <c r="A45" s="120">
        <f>A23+31</f>
        <v>44624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2</v>
      </c>
      <c r="E49" s="46">
        <v>0</v>
      </c>
      <c r="F49" s="46">
        <v>1</v>
      </c>
      <c r="G49" s="46">
        <v>6</v>
      </c>
      <c r="H49" s="46">
        <v>0</v>
      </c>
      <c r="I49" s="47">
        <f t="shared" si="10"/>
        <v>9</v>
      </c>
      <c r="J49" s="48">
        <v>6391</v>
      </c>
      <c r="K49" s="48">
        <v>1842</v>
      </c>
      <c r="L49" s="48">
        <v>186703</v>
      </c>
      <c r="M49" s="52"/>
      <c r="N49" s="50">
        <f t="shared" si="11"/>
        <v>49627.291999999987</v>
      </c>
      <c r="O49" s="50">
        <f t="shared" si="11"/>
        <v>4028.3750000000041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6</v>
      </c>
      <c r="H50" s="46">
        <v>3</v>
      </c>
      <c r="I50" s="47">
        <f t="shared" si="10"/>
        <v>13</v>
      </c>
      <c r="J50" s="48">
        <v>5017</v>
      </c>
      <c r="K50" s="48">
        <v>1350</v>
      </c>
      <c r="L50" s="48">
        <v>110398</v>
      </c>
      <c r="M50" s="52"/>
      <c r="N50" s="50">
        <f t="shared" si="11"/>
        <v>13844.336000000003</v>
      </c>
      <c r="O50" s="50">
        <f t="shared" si="11"/>
        <v>1263.117999999999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10"/>
        <v>2</v>
      </c>
      <c r="J52" s="48">
        <v>959</v>
      </c>
      <c r="K52" s="48">
        <v>0</v>
      </c>
      <c r="L52" s="48">
        <v>4736</v>
      </c>
      <c r="M52" s="52"/>
      <c r="N52" s="50">
        <f t="shared" si="11"/>
        <v>1539.5249999999994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3</v>
      </c>
      <c r="E53" s="46">
        <v>0</v>
      </c>
      <c r="F53" s="46">
        <v>1</v>
      </c>
      <c r="G53" s="46">
        <v>10</v>
      </c>
      <c r="H53" s="46">
        <v>2</v>
      </c>
      <c r="I53" s="47">
        <f t="shared" si="10"/>
        <v>16</v>
      </c>
      <c r="J53" s="48">
        <v>10213</v>
      </c>
      <c r="K53" s="48">
        <v>6018</v>
      </c>
      <c r="L53" s="48">
        <v>110229</v>
      </c>
      <c r="M53" s="52"/>
      <c r="N53" s="50">
        <f t="shared" si="11"/>
        <v>22114.47300000002</v>
      </c>
      <c r="O53" s="50">
        <f t="shared" si="11"/>
        <v>2869.1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1</v>
      </c>
      <c r="G54" s="46">
        <v>1</v>
      </c>
      <c r="H54" s="46">
        <v>0</v>
      </c>
      <c r="I54" s="55">
        <f t="shared" si="10"/>
        <v>4</v>
      </c>
      <c r="J54" s="48">
        <v>1179</v>
      </c>
      <c r="K54" s="48">
        <v>0</v>
      </c>
      <c r="L54" s="48">
        <v>3464</v>
      </c>
      <c r="M54" s="57"/>
      <c r="N54" s="50">
        <f t="shared" si="11"/>
        <v>1801.8444999999988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11</v>
      </c>
      <c r="E55" s="62">
        <f t="shared" si="12"/>
        <v>0</v>
      </c>
      <c r="F55" s="62">
        <f t="shared" si="12"/>
        <v>5</v>
      </c>
      <c r="G55" s="62">
        <f t="shared" si="12"/>
        <v>27</v>
      </c>
      <c r="H55" s="62">
        <f t="shared" si="12"/>
        <v>5</v>
      </c>
      <c r="I55" s="63">
        <f t="shared" si="12"/>
        <v>48</v>
      </c>
      <c r="J55" s="64">
        <f>SUM(J48:J54)</f>
        <v>23759</v>
      </c>
      <c r="K55" s="65">
        <f>SUM(K48:K54)</f>
        <v>9210</v>
      </c>
      <c r="L55" s="65">
        <f>SUM(L48:L54)</f>
        <v>415530</v>
      </c>
      <c r="M55" s="67"/>
      <c r="N55" s="68">
        <f>SUM(N48:N54)</f>
        <v>113581.53549999998</v>
      </c>
      <c r="O55" s="69">
        <f>SUM(O48:O54)</f>
        <v>10639.896000000002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35</v>
      </c>
      <c r="E57" s="46">
        <v>23</v>
      </c>
      <c r="F57" s="46">
        <v>0</v>
      </c>
      <c r="G57" s="46">
        <v>35</v>
      </c>
      <c r="H57" s="46">
        <v>0</v>
      </c>
      <c r="I57" s="47">
        <f>SUM(D57:H57)</f>
        <v>93</v>
      </c>
      <c r="J57" s="82">
        <v>89649</v>
      </c>
      <c r="K57" s="82">
        <v>1347207</v>
      </c>
      <c r="L57" s="82">
        <v>2995308</v>
      </c>
      <c r="M57" s="50"/>
      <c r="N57" s="83">
        <f t="shared" ref="N57:O59" si="13">N35+(J57/1000)</f>
        <v>436126.65399999957</v>
      </c>
      <c r="O57" s="50">
        <f t="shared" si="13"/>
        <v>783633.80599999998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2</v>
      </c>
      <c r="E58" s="46">
        <v>0</v>
      </c>
      <c r="F58" s="46">
        <v>0</v>
      </c>
      <c r="G58" s="46">
        <v>1</v>
      </c>
      <c r="H58" s="46">
        <v>0</v>
      </c>
      <c r="I58" s="47">
        <f>SUM(D58:H58)</f>
        <v>3</v>
      </c>
      <c r="J58" s="82">
        <v>4183</v>
      </c>
      <c r="K58" s="82">
        <v>1850</v>
      </c>
      <c r="L58" s="82">
        <v>22752</v>
      </c>
      <c r="M58" s="50"/>
      <c r="N58" s="83">
        <f t="shared" si="13"/>
        <v>417.68200000000002</v>
      </c>
      <c r="O58" s="50">
        <f t="shared" si="13"/>
        <v>330.21999999999997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7</v>
      </c>
      <c r="E59" s="46">
        <v>5</v>
      </c>
      <c r="F59" s="46">
        <v>1</v>
      </c>
      <c r="G59" s="46">
        <v>9</v>
      </c>
      <c r="H59" s="46">
        <v>2</v>
      </c>
      <c r="I59" s="47">
        <f>SUM(D59:H59)</f>
        <v>24</v>
      </c>
      <c r="J59" s="82">
        <v>4801</v>
      </c>
      <c r="K59" s="82">
        <v>13402</v>
      </c>
      <c r="L59" s="82">
        <v>294470</v>
      </c>
      <c r="M59" s="50"/>
      <c r="N59" s="83">
        <f t="shared" si="13"/>
        <v>59466.056000000004</v>
      </c>
      <c r="O59" s="50">
        <f t="shared" si="13"/>
        <v>65226.816000000035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44</v>
      </c>
      <c r="E60" s="62">
        <f t="shared" si="14"/>
        <v>28</v>
      </c>
      <c r="F60" s="62">
        <f t="shared" si="14"/>
        <v>1</v>
      </c>
      <c r="G60" s="62">
        <f t="shared" si="14"/>
        <v>45</v>
      </c>
      <c r="H60" s="62">
        <f t="shared" si="14"/>
        <v>2</v>
      </c>
      <c r="I60" s="85">
        <f t="shared" si="14"/>
        <v>120</v>
      </c>
      <c r="J60" s="64">
        <f t="shared" si="14"/>
        <v>98633</v>
      </c>
      <c r="K60" s="65">
        <f t="shared" si="14"/>
        <v>1362459</v>
      </c>
      <c r="L60" s="65">
        <f t="shared" si="14"/>
        <v>3312530</v>
      </c>
      <c r="M60" s="69"/>
      <c r="N60" s="68">
        <f>SUM(N57:N59)</f>
        <v>496010.39199999953</v>
      </c>
      <c r="O60" s="69">
        <f>SUM(O57:O59)</f>
        <v>849190.84199999995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5">D55+D60</f>
        <v>55</v>
      </c>
      <c r="E61" s="90">
        <f t="shared" si="15"/>
        <v>28</v>
      </c>
      <c r="F61" s="90">
        <f t="shared" si="15"/>
        <v>6</v>
      </c>
      <c r="G61" s="90">
        <f t="shared" si="15"/>
        <v>72</v>
      </c>
      <c r="H61" s="90">
        <f t="shared" si="15"/>
        <v>7</v>
      </c>
      <c r="I61" s="91">
        <f t="shared" si="15"/>
        <v>168</v>
      </c>
      <c r="J61" s="92">
        <f t="shared" si="15"/>
        <v>122392</v>
      </c>
      <c r="K61" s="93">
        <f t="shared" si="15"/>
        <v>1371669</v>
      </c>
      <c r="L61" s="93">
        <f t="shared" si="15"/>
        <v>3728060</v>
      </c>
      <c r="M61" s="94"/>
      <c r="N61" s="95">
        <f>N55+N60</f>
        <v>609591.92749999953</v>
      </c>
      <c r="O61" s="94">
        <f>O55+O60</f>
        <v>859830.7379999999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627580.92749999953</v>
      </c>
      <c r="O66" s="121">
        <f>O61+O62</f>
        <v>865972.7379999999</v>
      </c>
      <c r="P66" s="119"/>
      <c r="Q66" s="23"/>
      <c r="R66" s="23"/>
    </row>
    <row r="67" spans="1:18" s="24" customFormat="1" ht="23.25" x14ac:dyDescent="0.35">
      <c r="A67" s="120">
        <f>A45+31</f>
        <v>44655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1</v>
      </c>
      <c r="G71" s="46">
        <v>5</v>
      </c>
      <c r="H71" s="46">
        <v>0</v>
      </c>
      <c r="I71" s="47">
        <f>SUM(D71:H71)</f>
        <v>9</v>
      </c>
      <c r="J71" s="48">
        <v>9782</v>
      </c>
      <c r="K71" s="48">
        <v>2081</v>
      </c>
      <c r="L71" s="48">
        <v>265040</v>
      </c>
      <c r="M71" s="52"/>
      <c r="N71" s="50">
        <f t="shared" si="17"/>
        <v>49637.073999999986</v>
      </c>
      <c r="O71" s="50">
        <f t="shared" si="17"/>
        <v>4030.4560000000042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1</v>
      </c>
      <c r="G72" s="46">
        <v>7</v>
      </c>
      <c r="H72" s="46">
        <v>3</v>
      </c>
      <c r="I72" s="47">
        <f>SUM(D72:H72)</f>
        <v>13</v>
      </c>
      <c r="J72" s="48">
        <v>4385</v>
      </c>
      <c r="K72" s="48">
        <v>1188</v>
      </c>
      <c r="L72" s="48">
        <v>96677</v>
      </c>
      <c r="M72" s="52"/>
      <c r="N72" s="50">
        <f t="shared" si="17"/>
        <v>13848.721000000003</v>
      </c>
      <c r="O72" s="50">
        <f t="shared" si="17"/>
        <v>1264.3059999999991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6"/>
        <v>2</v>
      </c>
      <c r="J74" s="48">
        <v>953</v>
      </c>
      <c r="K74" s="48">
        <v>0</v>
      </c>
      <c r="L74" s="48">
        <v>4655</v>
      </c>
      <c r="M74" s="52"/>
      <c r="N74" s="50">
        <f t="shared" si="17"/>
        <v>1540.4779999999994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3</v>
      </c>
      <c r="E75" s="46">
        <v>0</v>
      </c>
      <c r="F75" s="46">
        <v>1</v>
      </c>
      <c r="G75" s="46">
        <v>9</v>
      </c>
      <c r="H75" s="46">
        <v>3</v>
      </c>
      <c r="I75" s="47">
        <f t="shared" si="16"/>
        <v>16</v>
      </c>
      <c r="J75" s="48">
        <v>10671</v>
      </c>
      <c r="K75" s="48">
        <v>6023</v>
      </c>
      <c r="L75" s="48">
        <v>105811</v>
      </c>
      <c r="M75" s="52"/>
      <c r="N75" s="50">
        <f t="shared" si="17"/>
        <v>22125.144000000018</v>
      </c>
      <c r="O75" s="50">
        <f t="shared" si="17"/>
        <v>2875.123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6"/>
        <v>4</v>
      </c>
      <c r="J76" s="48">
        <v>2570</v>
      </c>
      <c r="K76" s="48">
        <v>0</v>
      </c>
      <c r="L76" s="48">
        <v>6220</v>
      </c>
      <c r="M76" s="57"/>
      <c r="N76" s="50">
        <f t="shared" si="17"/>
        <v>1804.4144999999987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11</v>
      </c>
      <c r="E77" s="62">
        <f t="shared" si="18"/>
        <v>0</v>
      </c>
      <c r="F77" s="62">
        <f t="shared" si="18"/>
        <v>5</v>
      </c>
      <c r="G77" s="62">
        <f t="shared" si="18"/>
        <v>26</v>
      </c>
      <c r="H77" s="62">
        <f t="shared" si="18"/>
        <v>6</v>
      </c>
      <c r="I77" s="63">
        <f t="shared" si="18"/>
        <v>48</v>
      </c>
      <c r="J77" s="64">
        <f>SUM(J70:J76)</f>
        <v>28361</v>
      </c>
      <c r="K77" s="65">
        <f>SUM(K70:K76)</f>
        <v>9292</v>
      </c>
      <c r="L77" s="65">
        <f>SUM(L70:L76)</f>
        <v>478403</v>
      </c>
      <c r="M77" s="67"/>
      <c r="N77" s="68">
        <f>SUM(N70:N76)</f>
        <v>113609.89650000002</v>
      </c>
      <c r="O77" s="69">
        <f>SUM(O70:O76)</f>
        <v>10649.188000000002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34</v>
      </c>
      <c r="E79" s="46">
        <v>22</v>
      </c>
      <c r="F79" s="46">
        <v>0</v>
      </c>
      <c r="G79" s="46">
        <v>37</v>
      </c>
      <c r="H79" s="46">
        <v>0</v>
      </c>
      <c r="I79" s="47">
        <f>SUM(D79:H79)</f>
        <v>93</v>
      </c>
      <c r="J79" s="82">
        <v>85156</v>
      </c>
      <c r="K79" s="82">
        <v>1317289</v>
      </c>
      <c r="L79" s="82">
        <v>2858637</v>
      </c>
      <c r="M79" s="50"/>
      <c r="N79" s="83">
        <f t="shared" ref="N79:O81" si="19">N57+(J79/1000)</f>
        <v>436211.80999999959</v>
      </c>
      <c r="O79" s="50">
        <f t="shared" si="19"/>
        <v>784951.09499999997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47">
        <f>SUM(D80:H80)</f>
        <v>3</v>
      </c>
      <c r="J80" s="82">
        <v>4166</v>
      </c>
      <c r="K80" s="82">
        <v>2347</v>
      </c>
      <c r="L80" s="82">
        <v>21634</v>
      </c>
      <c r="M80" s="50"/>
      <c r="N80" s="83">
        <f t="shared" si="19"/>
        <v>421.84800000000001</v>
      </c>
      <c r="O80" s="50">
        <f t="shared" si="19"/>
        <v>332.56699999999995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7</v>
      </c>
      <c r="E81" s="46">
        <v>5</v>
      </c>
      <c r="F81" s="46">
        <v>0</v>
      </c>
      <c r="G81" s="46">
        <v>10</v>
      </c>
      <c r="H81" s="46">
        <v>2</v>
      </c>
      <c r="I81" s="47">
        <f>SUM(D81:H81)</f>
        <v>24</v>
      </c>
      <c r="J81" s="82">
        <v>4382</v>
      </c>
      <c r="K81" s="82">
        <v>14711</v>
      </c>
      <c r="L81" s="82">
        <v>314997</v>
      </c>
      <c r="M81" s="50"/>
      <c r="N81" s="83">
        <f t="shared" si="19"/>
        <v>59470.438000000002</v>
      </c>
      <c r="O81" s="50">
        <f t="shared" si="19"/>
        <v>65241.527000000038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43</v>
      </c>
      <c r="E82" s="62">
        <f t="shared" si="20"/>
        <v>27</v>
      </c>
      <c r="F82" s="62">
        <f t="shared" si="20"/>
        <v>0</v>
      </c>
      <c r="G82" s="62">
        <f t="shared" si="20"/>
        <v>48</v>
      </c>
      <c r="H82" s="62">
        <f t="shared" si="20"/>
        <v>2</v>
      </c>
      <c r="I82" s="85">
        <f t="shared" si="20"/>
        <v>120</v>
      </c>
      <c r="J82" s="64">
        <f t="shared" si="20"/>
        <v>93704</v>
      </c>
      <c r="K82" s="65">
        <f t="shared" si="20"/>
        <v>1334347</v>
      </c>
      <c r="L82" s="65">
        <f t="shared" si="20"/>
        <v>3195268</v>
      </c>
      <c r="M82" s="69"/>
      <c r="N82" s="68">
        <f>SUM(N79:N81)</f>
        <v>496104.09599999961</v>
      </c>
      <c r="O82" s="69">
        <f>SUM(O79:O81)</f>
        <v>850525.18900000001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1">D77+D82</f>
        <v>54</v>
      </c>
      <c r="E83" s="90">
        <f t="shared" si="21"/>
        <v>27</v>
      </c>
      <c r="F83" s="90">
        <f t="shared" si="21"/>
        <v>5</v>
      </c>
      <c r="G83" s="90">
        <f t="shared" si="21"/>
        <v>74</v>
      </c>
      <c r="H83" s="90">
        <f t="shared" si="21"/>
        <v>8</v>
      </c>
      <c r="I83" s="91">
        <f t="shared" si="21"/>
        <v>168</v>
      </c>
      <c r="J83" s="92">
        <f t="shared" si="21"/>
        <v>122065</v>
      </c>
      <c r="K83" s="93">
        <f t="shared" si="21"/>
        <v>1343639</v>
      </c>
      <c r="L83" s="93">
        <f t="shared" si="21"/>
        <v>3673671</v>
      </c>
      <c r="M83" s="94"/>
      <c r="N83" s="95">
        <f>N77+N82</f>
        <v>609713.99249999959</v>
      </c>
      <c r="O83" s="94">
        <f>O77+O82</f>
        <v>861174.37699999998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627702.99249999959</v>
      </c>
      <c r="O88" s="121">
        <f>O83+O84</f>
        <v>867316.37699999998</v>
      </c>
      <c r="P88" s="119"/>
      <c r="Q88" s="23"/>
      <c r="R88" s="23"/>
    </row>
    <row r="89" spans="1:18" s="24" customFormat="1" ht="23.25" x14ac:dyDescent="0.35">
      <c r="A89" s="120">
        <f>A67+31</f>
        <v>44686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1</v>
      </c>
      <c r="G93" s="46">
        <v>4</v>
      </c>
      <c r="H93" s="46">
        <v>0</v>
      </c>
      <c r="I93" s="47">
        <f t="shared" si="22"/>
        <v>9</v>
      </c>
      <c r="J93" s="48">
        <v>7593</v>
      </c>
      <c r="K93" s="48">
        <v>1996</v>
      </c>
      <c r="L93" s="48">
        <v>203685</v>
      </c>
      <c r="M93" s="52"/>
      <c r="N93" s="50">
        <f t="shared" si="23"/>
        <v>49644.666999999987</v>
      </c>
      <c r="O93" s="50">
        <f t="shared" si="23"/>
        <v>4032.4520000000043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1</v>
      </c>
      <c r="G94" s="46">
        <v>7</v>
      </c>
      <c r="H94" s="46">
        <v>3</v>
      </c>
      <c r="I94" s="47">
        <f t="shared" si="22"/>
        <v>13</v>
      </c>
      <c r="J94" s="48">
        <v>4108</v>
      </c>
      <c r="K94" s="48">
        <v>1290</v>
      </c>
      <c r="L94" s="48">
        <v>124055</v>
      </c>
      <c r="M94" s="52"/>
      <c r="N94" s="50">
        <f t="shared" si="23"/>
        <v>13852.829000000003</v>
      </c>
      <c r="O94" s="50">
        <f t="shared" si="23"/>
        <v>1265.5959999999991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2"/>
        <v>2</v>
      </c>
      <c r="J96" s="48">
        <v>1023</v>
      </c>
      <c r="K96" s="48">
        <v>0</v>
      </c>
      <c r="L96" s="48">
        <v>4895</v>
      </c>
      <c r="M96" s="52"/>
      <c r="N96" s="50">
        <f t="shared" si="23"/>
        <v>1541.5009999999993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3</v>
      </c>
      <c r="E97" s="46">
        <v>0</v>
      </c>
      <c r="F97" s="46">
        <v>1</v>
      </c>
      <c r="G97" s="46">
        <v>10</v>
      </c>
      <c r="H97" s="46">
        <v>2</v>
      </c>
      <c r="I97" s="47">
        <f t="shared" si="22"/>
        <v>16</v>
      </c>
      <c r="J97" s="48">
        <v>11495</v>
      </c>
      <c r="K97" s="48">
        <v>6230</v>
      </c>
      <c r="L97" s="48">
        <v>98516</v>
      </c>
      <c r="M97" s="52"/>
      <c r="N97" s="50">
        <f t="shared" si="23"/>
        <v>22136.639000000017</v>
      </c>
      <c r="O97" s="50">
        <f t="shared" si="23"/>
        <v>2881.3530000000001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1</v>
      </c>
      <c r="G98" s="46">
        <v>1</v>
      </c>
      <c r="H98" s="46">
        <v>0</v>
      </c>
      <c r="I98" s="55">
        <f t="shared" si="22"/>
        <v>4</v>
      </c>
      <c r="J98" s="48">
        <v>2695</v>
      </c>
      <c r="K98" s="48">
        <v>0</v>
      </c>
      <c r="L98" s="48">
        <v>7061</v>
      </c>
      <c r="M98" s="57"/>
      <c r="N98" s="50">
        <f t="shared" si="23"/>
        <v>1807.1094999999987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12</v>
      </c>
      <c r="E99" s="62">
        <f t="shared" si="24"/>
        <v>0</v>
      </c>
      <c r="F99" s="62">
        <f t="shared" si="24"/>
        <v>5</v>
      </c>
      <c r="G99" s="62">
        <f t="shared" si="24"/>
        <v>26</v>
      </c>
      <c r="H99" s="62">
        <f t="shared" si="24"/>
        <v>5</v>
      </c>
      <c r="I99" s="63">
        <f t="shared" si="24"/>
        <v>48</v>
      </c>
      <c r="J99" s="64">
        <f>SUM(J92:J98)</f>
        <v>26914</v>
      </c>
      <c r="K99" s="65">
        <f>SUM(K92:K98)</f>
        <v>9516</v>
      </c>
      <c r="L99" s="65">
        <f>SUM(L92:L98)</f>
        <v>438212</v>
      </c>
      <c r="M99" s="67"/>
      <c r="N99" s="68">
        <f>SUM(N92:N98)</f>
        <v>113636.81049999999</v>
      </c>
      <c r="O99" s="69">
        <f>SUM(O92:O98)</f>
        <v>10658.704000000003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34</v>
      </c>
      <c r="E101" s="46">
        <v>23</v>
      </c>
      <c r="F101" s="46">
        <v>0</v>
      </c>
      <c r="G101" s="46">
        <v>36</v>
      </c>
      <c r="H101" s="46">
        <v>0</v>
      </c>
      <c r="I101" s="47">
        <f>SUM(D101:H101)</f>
        <v>93</v>
      </c>
      <c r="J101" s="82">
        <v>90050</v>
      </c>
      <c r="K101" s="82">
        <v>1362294</v>
      </c>
      <c r="L101" s="82">
        <v>2882109</v>
      </c>
      <c r="M101" s="50"/>
      <c r="N101" s="83">
        <f t="shared" ref="N101:O103" si="25">N79+(J101/1000)</f>
        <v>436301.85999999958</v>
      </c>
      <c r="O101" s="50">
        <f t="shared" si="25"/>
        <v>786313.38899999997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1</v>
      </c>
      <c r="H102" s="46">
        <v>0</v>
      </c>
      <c r="I102" s="47">
        <f>SUM(D102:H102)</f>
        <v>3</v>
      </c>
      <c r="J102" s="82">
        <v>3932</v>
      </c>
      <c r="K102" s="82">
        <v>2612</v>
      </c>
      <c r="L102" s="82">
        <v>22192</v>
      </c>
      <c r="M102" s="50"/>
      <c r="N102" s="83">
        <f t="shared" si="25"/>
        <v>425.78000000000003</v>
      </c>
      <c r="O102" s="50">
        <f t="shared" si="25"/>
        <v>335.17899999999997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7</v>
      </c>
      <c r="E103" s="46">
        <v>5</v>
      </c>
      <c r="F103" s="46">
        <v>0</v>
      </c>
      <c r="G103" s="46">
        <v>10</v>
      </c>
      <c r="H103" s="46">
        <v>2</v>
      </c>
      <c r="I103" s="47">
        <f>SUM(D103:H103)</f>
        <v>24</v>
      </c>
      <c r="J103" s="82">
        <v>3279</v>
      </c>
      <c r="K103" s="82">
        <v>9952</v>
      </c>
      <c r="L103" s="82">
        <v>219008</v>
      </c>
      <c r="M103" s="50"/>
      <c r="N103" s="83">
        <f t="shared" si="25"/>
        <v>59473.717000000004</v>
      </c>
      <c r="O103" s="50">
        <f t="shared" si="25"/>
        <v>65251.479000000036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43</v>
      </c>
      <c r="E104" s="62">
        <f t="shared" si="26"/>
        <v>28</v>
      </c>
      <c r="F104" s="62">
        <f t="shared" si="26"/>
        <v>0</v>
      </c>
      <c r="G104" s="62">
        <f t="shared" si="26"/>
        <v>47</v>
      </c>
      <c r="H104" s="62">
        <f t="shared" si="26"/>
        <v>2</v>
      </c>
      <c r="I104" s="85">
        <f t="shared" si="26"/>
        <v>120</v>
      </c>
      <c r="J104" s="64">
        <f t="shared" si="26"/>
        <v>97261</v>
      </c>
      <c r="K104" s="65">
        <f t="shared" si="26"/>
        <v>1374858</v>
      </c>
      <c r="L104" s="65">
        <f t="shared" si="26"/>
        <v>3123309</v>
      </c>
      <c r="M104" s="69"/>
      <c r="N104" s="68">
        <f>SUM(N101:N103)</f>
        <v>496201.35699999961</v>
      </c>
      <c r="O104" s="69">
        <f>SUM(O101:O103)</f>
        <v>851900.04700000002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7">D99+D104</f>
        <v>55</v>
      </c>
      <c r="E105" s="90">
        <f t="shared" si="27"/>
        <v>28</v>
      </c>
      <c r="F105" s="90">
        <f t="shared" si="27"/>
        <v>5</v>
      </c>
      <c r="G105" s="90">
        <f t="shared" si="27"/>
        <v>73</v>
      </c>
      <c r="H105" s="90">
        <f t="shared" si="27"/>
        <v>7</v>
      </c>
      <c r="I105" s="91">
        <f t="shared" si="27"/>
        <v>168</v>
      </c>
      <c r="J105" s="92">
        <f t="shared" si="27"/>
        <v>124175</v>
      </c>
      <c r="K105" s="93">
        <f t="shared" si="27"/>
        <v>1384374</v>
      </c>
      <c r="L105" s="93">
        <f t="shared" si="27"/>
        <v>3561521</v>
      </c>
      <c r="M105" s="94"/>
      <c r="N105" s="95">
        <f>N99+N104</f>
        <v>609838.16749999963</v>
      </c>
      <c r="O105" s="94">
        <f>O99+O104</f>
        <v>862558.75100000005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627827.16749999963</v>
      </c>
      <c r="O110" s="121">
        <f>O105+O106</f>
        <v>868700.75100000005</v>
      </c>
      <c r="P110" s="119"/>
      <c r="Q110" s="23"/>
      <c r="R110" s="23"/>
    </row>
    <row r="111" spans="1:18" s="24" customFormat="1" ht="23.25" x14ac:dyDescent="0.35">
      <c r="A111" s="120">
        <f>A89+31</f>
        <v>44717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1</v>
      </c>
      <c r="G115" s="46">
        <v>4</v>
      </c>
      <c r="H115" s="46">
        <v>0</v>
      </c>
      <c r="I115" s="47">
        <f t="shared" si="28"/>
        <v>9</v>
      </c>
      <c r="J115" s="48">
        <v>7277</v>
      </c>
      <c r="K115" s="48">
        <v>2149</v>
      </c>
      <c r="L115" s="48">
        <v>208197</v>
      </c>
      <c r="M115" s="52"/>
      <c r="N115" s="50">
        <f t="shared" si="29"/>
        <v>49651.943999999989</v>
      </c>
      <c r="O115" s="50">
        <f t="shared" si="29"/>
        <v>4034.6010000000042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6</v>
      </c>
      <c r="H116" s="46">
        <v>3</v>
      </c>
      <c r="I116" s="47">
        <f t="shared" si="28"/>
        <v>13</v>
      </c>
      <c r="J116" s="48">
        <v>4790</v>
      </c>
      <c r="K116" s="48">
        <v>1269</v>
      </c>
      <c r="L116" s="48">
        <v>142939</v>
      </c>
      <c r="M116" s="52"/>
      <c r="N116" s="50">
        <f t="shared" si="29"/>
        <v>13857.619000000004</v>
      </c>
      <c r="O116" s="50">
        <f t="shared" si="29"/>
        <v>1266.8649999999991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8"/>
        <v>2</v>
      </c>
      <c r="J118" s="48">
        <v>985</v>
      </c>
      <c r="K118" s="48">
        <v>0</v>
      </c>
      <c r="L118" s="48">
        <v>4739</v>
      </c>
      <c r="M118" s="52"/>
      <c r="N118" s="50">
        <f t="shared" si="29"/>
        <v>1542.4859999999992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3</v>
      </c>
      <c r="E119" s="46">
        <v>0</v>
      </c>
      <c r="F119" s="46">
        <v>1</v>
      </c>
      <c r="G119" s="46">
        <v>9</v>
      </c>
      <c r="H119" s="46">
        <v>3</v>
      </c>
      <c r="I119" s="47">
        <f t="shared" si="28"/>
        <v>16</v>
      </c>
      <c r="J119" s="48">
        <v>10667</v>
      </c>
      <c r="K119" s="48">
        <v>6018</v>
      </c>
      <c r="L119" s="48">
        <v>108004</v>
      </c>
      <c r="M119" s="52"/>
      <c r="N119" s="50">
        <f t="shared" si="29"/>
        <v>22147.306000000019</v>
      </c>
      <c r="O119" s="50">
        <f t="shared" si="29"/>
        <v>2887.3710000000001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1</v>
      </c>
      <c r="G120" s="46">
        <v>1</v>
      </c>
      <c r="H120" s="46">
        <v>0</v>
      </c>
      <c r="I120" s="55">
        <f t="shared" si="28"/>
        <v>4</v>
      </c>
      <c r="J120" s="48">
        <v>2592</v>
      </c>
      <c r="K120" s="48">
        <v>0</v>
      </c>
      <c r="L120" s="48">
        <v>7282</v>
      </c>
      <c r="M120" s="57"/>
      <c r="N120" s="50">
        <f t="shared" si="29"/>
        <v>1809.7014999999988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13</v>
      </c>
      <c r="E121" s="62">
        <f t="shared" si="30"/>
        <v>0</v>
      </c>
      <c r="F121" s="62">
        <f t="shared" si="30"/>
        <v>5</v>
      </c>
      <c r="G121" s="62">
        <f t="shared" si="30"/>
        <v>24</v>
      </c>
      <c r="H121" s="62">
        <f t="shared" si="30"/>
        <v>6</v>
      </c>
      <c r="I121" s="63">
        <f t="shared" si="30"/>
        <v>48</v>
      </c>
      <c r="J121" s="64">
        <f>SUM(J114:J120)</f>
        <v>26311</v>
      </c>
      <c r="K121" s="65">
        <f>SUM(K114:K120)</f>
        <v>9436</v>
      </c>
      <c r="L121" s="65">
        <f>SUM(L114:L120)</f>
        <v>471161</v>
      </c>
      <c r="M121" s="67"/>
      <c r="N121" s="68">
        <f>SUM(N114:N120)</f>
        <v>113663.12150000001</v>
      </c>
      <c r="O121" s="69">
        <f>SUM(O114:O120)</f>
        <v>10668.140000000001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34</v>
      </c>
      <c r="E123" s="46">
        <v>22</v>
      </c>
      <c r="F123" s="46">
        <v>0</v>
      </c>
      <c r="G123" s="46">
        <v>37</v>
      </c>
      <c r="H123" s="46">
        <v>0</v>
      </c>
      <c r="I123" s="47">
        <f>SUM(D123:H123)</f>
        <v>93</v>
      </c>
      <c r="J123" s="82">
        <v>36741</v>
      </c>
      <c r="K123" s="82">
        <v>632164</v>
      </c>
      <c r="L123" s="82">
        <v>1279193</v>
      </c>
      <c r="M123" s="50"/>
      <c r="N123" s="83">
        <f t="shared" ref="N123:O125" si="31">N101+(J123/1000)</f>
        <v>436338.60099999956</v>
      </c>
      <c r="O123" s="50">
        <f t="shared" si="31"/>
        <v>786945.55299999996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1</v>
      </c>
      <c r="H124" s="46">
        <v>0</v>
      </c>
      <c r="I124" s="47">
        <f>SUM(D124:H124)</f>
        <v>3</v>
      </c>
      <c r="J124" s="82">
        <v>3926</v>
      </c>
      <c r="K124" s="82">
        <v>2392</v>
      </c>
      <c r="L124" s="82">
        <v>22543</v>
      </c>
      <c r="M124" s="50"/>
      <c r="N124" s="83">
        <f t="shared" si="31"/>
        <v>429.70600000000002</v>
      </c>
      <c r="O124" s="50">
        <f t="shared" si="31"/>
        <v>337.57099999999997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0</v>
      </c>
      <c r="E125" s="46">
        <v>0</v>
      </c>
      <c r="F125" s="46">
        <v>0</v>
      </c>
      <c r="G125" s="46">
        <v>24</v>
      </c>
      <c r="H125" s="46">
        <v>0</v>
      </c>
      <c r="I125" s="47">
        <f>SUM(D125:H125)</f>
        <v>24</v>
      </c>
      <c r="J125" s="82">
        <v>0</v>
      </c>
      <c r="K125" s="82">
        <v>0</v>
      </c>
      <c r="L125" s="82">
        <v>0</v>
      </c>
      <c r="M125" s="50"/>
      <c r="N125" s="83">
        <f t="shared" si="31"/>
        <v>59473.717000000004</v>
      </c>
      <c r="O125" s="50">
        <f t="shared" si="31"/>
        <v>65251.479000000036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36</v>
      </c>
      <c r="E126" s="62">
        <f t="shared" si="32"/>
        <v>22</v>
      </c>
      <c r="F126" s="62">
        <f t="shared" si="32"/>
        <v>0</v>
      </c>
      <c r="G126" s="62">
        <f t="shared" si="32"/>
        <v>62</v>
      </c>
      <c r="H126" s="62">
        <f t="shared" si="32"/>
        <v>0</v>
      </c>
      <c r="I126" s="85">
        <f t="shared" si="32"/>
        <v>120</v>
      </c>
      <c r="J126" s="64">
        <f t="shared" si="32"/>
        <v>40667</v>
      </c>
      <c r="K126" s="65">
        <f t="shared" si="32"/>
        <v>634556</v>
      </c>
      <c r="L126" s="65">
        <f t="shared" si="32"/>
        <v>1301736</v>
      </c>
      <c r="M126" s="69"/>
      <c r="N126" s="68">
        <f>SUM(N123:N125)</f>
        <v>496242.02399999957</v>
      </c>
      <c r="O126" s="69">
        <f>SUM(O123:O125)</f>
        <v>852534.603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3">D121+D126</f>
        <v>49</v>
      </c>
      <c r="E127" s="90">
        <f t="shared" si="33"/>
        <v>22</v>
      </c>
      <c r="F127" s="90">
        <f t="shared" si="33"/>
        <v>5</v>
      </c>
      <c r="G127" s="90">
        <f t="shared" si="33"/>
        <v>86</v>
      </c>
      <c r="H127" s="90">
        <f t="shared" si="33"/>
        <v>6</v>
      </c>
      <c r="I127" s="91">
        <f t="shared" si="33"/>
        <v>168</v>
      </c>
      <c r="J127" s="92">
        <f t="shared" si="33"/>
        <v>66978</v>
      </c>
      <c r="K127" s="93">
        <f t="shared" si="33"/>
        <v>643992</v>
      </c>
      <c r="L127" s="93">
        <f t="shared" si="33"/>
        <v>1772897</v>
      </c>
      <c r="M127" s="94"/>
      <c r="N127" s="95">
        <f>N121+N126</f>
        <v>609905.14549999963</v>
      </c>
      <c r="O127" s="94">
        <f>O121+O126</f>
        <v>863202.74300000002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627894.14549999963</v>
      </c>
      <c r="O132" s="121">
        <f>O127+O128</f>
        <v>869344.74300000002</v>
      </c>
      <c r="P132" s="119"/>
      <c r="Q132" s="23"/>
      <c r="R132" s="23"/>
    </row>
    <row r="133" spans="1:18" s="24" customFormat="1" ht="23.25" x14ac:dyDescent="0.35">
      <c r="A133" s="120">
        <f>A111+31</f>
        <v>44748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4</v>
      </c>
      <c r="E137" s="46">
        <v>0</v>
      </c>
      <c r="F137" s="46">
        <v>1</v>
      </c>
      <c r="G137" s="46">
        <v>4</v>
      </c>
      <c r="H137" s="46">
        <v>0</v>
      </c>
      <c r="I137" s="47">
        <f t="shared" si="34"/>
        <v>9</v>
      </c>
      <c r="J137" s="48">
        <v>9671</v>
      </c>
      <c r="K137" s="48">
        <v>2418</v>
      </c>
      <c r="L137" s="48">
        <v>272744</v>
      </c>
      <c r="M137" s="52"/>
      <c r="N137" s="50">
        <f t="shared" si="35"/>
        <v>49661.614999999991</v>
      </c>
      <c r="O137" s="50">
        <f t="shared" si="35"/>
        <v>4037.0190000000043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1</v>
      </c>
      <c r="G138" s="46">
        <v>9</v>
      </c>
      <c r="H138" s="46">
        <v>0</v>
      </c>
      <c r="I138" s="47">
        <f t="shared" si="34"/>
        <v>13</v>
      </c>
      <c r="J138" s="48">
        <v>5573</v>
      </c>
      <c r="K138" s="48">
        <v>1577</v>
      </c>
      <c r="L138" s="48">
        <v>158279</v>
      </c>
      <c r="M138" s="52"/>
      <c r="N138" s="50">
        <f t="shared" si="35"/>
        <v>13863.192000000005</v>
      </c>
      <c r="O138" s="50">
        <f t="shared" si="35"/>
        <v>1268.4419999999991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 t="shared" si="34"/>
        <v>2</v>
      </c>
      <c r="J140" s="48">
        <v>987</v>
      </c>
      <c r="K140" s="48">
        <v>0</v>
      </c>
      <c r="L140" s="48">
        <v>4856</v>
      </c>
      <c r="M140" s="52"/>
      <c r="N140" s="50">
        <f t="shared" si="35"/>
        <v>1543.4729999999993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3</v>
      </c>
      <c r="E141" s="46">
        <v>0</v>
      </c>
      <c r="F141" s="46">
        <v>1</v>
      </c>
      <c r="G141" s="46">
        <v>10</v>
      </c>
      <c r="H141" s="46">
        <v>2</v>
      </c>
      <c r="I141" s="47">
        <f t="shared" si="34"/>
        <v>16</v>
      </c>
      <c r="J141" s="48">
        <v>11226</v>
      </c>
      <c r="K141" s="48">
        <v>6235</v>
      </c>
      <c r="L141" s="48">
        <v>108955</v>
      </c>
      <c r="M141" s="52"/>
      <c r="N141" s="50">
        <f t="shared" si="35"/>
        <v>22158.532000000017</v>
      </c>
      <c r="O141" s="50">
        <f t="shared" si="35"/>
        <v>2893.6060000000002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1</v>
      </c>
      <c r="G142" s="46">
        <v>1</v>
      </c>
      <c r="H142" s="46">
        <v>0</v>
      </c>
      <c r="I142" s="55">
        <f t="shared" si="34"/>
        <v>4</v>
      </c>
      <c r="J142" s="48">
        <v>2785</v>
      </c>
      <c r="K142" s="48">
        <v>0</v>
      </c>
      <c r="L142" s="48">
        <v>7456</v>
      </c>
      <c r="M142" s="57"/>
      <c r="N142" s="50">
        <f t="shared" si="35"/>
        <v>1812.4864999999988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13</v>
      </c>
      <c r="E143" s="62">
        <f t="shared" si="36"/>
        <v>0</v>
      </c>
      <c r="F143" s="62">
        <f t="shared" si="36"/>
        <v>5</v>
      </c>
      <c r="G143" s="62">
        <f t="shared" si="36"/>
        <v>28</v>
      </c>
      <c r="H143" s="62">
        <f t="shared" si="36"/>
        <v>2</v>
      </c>
      <c r="I143" s="63">
        <f t="shared" si="36"/>
        <v>48</v>
      </c>
      <c r="J143" s="64">
        <f>SUM(J136:J142)</f>
        <v>30242</v>
      </c>
      <c r="K143" s="65">
        <f>SUM(K136:K142)</f>
        <v>10230</v>
      </c>
      <c r="L143" s="65">
        <f>SUM(L136:L142)</f>
        <v>552290</v>
      </c>
      <c r="M143" s="67"/>
      <c r="N143" s="68">
        <f>SUM(N136:N142)</f>
        <v>113693.36350000002</v>
      </c>
      <c r="O143" s="69">
        <f>SUM(O136:O142)</f>
        <v>10678.370000000003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32</v>
      </c>
      <c r="E145" s="46">
        <v>21</v>
      </c>
      <c r="F145" s="46">
        <v>0</v>
      </c>
      <c r="G145" s="46">
        <v>40</v>
      </c>
      <c r="H145" s="46">
        <v>0</v>
      </c>
      <c r="I145" s="47">
        <f>SUM(D145:H145)</f>
        <v>93</v>
      </c>
      <c r="J145" s="82">
        <v>71380</v>
      </c>
      <c r="K145" s="82">
        <v>1196666</v>
      </c>
      <c r="L145" s="82">
        <v>2433716</v>
      </c>
      <c r="M145" s="50"/>
      <c r="N145" s="83">
        <f t="shared" ref="N145:O147" si="37">N123+(J145/1000)</f>
        <v>436409.98099999956</v>
      </c>
      <c r="O145" s="50">
        <f t="shared" si="37"/>
        <v>788142.21899999992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1</v>
      </c>
      <c r="H146" s="46">
        <v>0</v>
      </c>
      <c r="I146" s="47">
        <f>SUM(D146:H146)</f>
        <v>3</v>
      </c>
      <c r="J146" s="82">
        <v>3858</v>
      </c>
      <c r="K146" s="82">
        <v>2342</v>
      </c>
      <c r="L146" s="82">
        <v>23156</v>
      </c>
      <c r="M146" s="50"/>
      <c r="N146" s="83">
        <f t="shared" si="37"/>
        <v>433.56400000000002</v>
      </c>
      <c r="O146" s="50">
        <f t="shared" si="37"/>
        <v>339.91299999999995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7</v>
      </c>
      <c r="E147" s="46">
        <v>5</v>
      </c>
      <c r="F147" s="46">
        <v>0</v>
      </c>
      <c r="G147" s="46">
        <v>12</v>
      </c>
      <c r="H147" s="46">
        <v>0</v>
      </c>
      <c r="I147" s="47">
        <f>SUM(D147:H147)</f>
        <v>24</v>
      </c>
      <c r="J147" s="82">
        <v>877</v>
      </c>
      <c r="K147" s="82">
        <v>3727</v>
      </c>
      <c r="L147" s="82">
        <v>96295</v>
      </c>
      <c r="M147" s="50"/>
      <c r="N147" s="83">
        <f t="shared" si="37"/>
        <v>59474.594000000005</v>
      </c>
      <c r="O147" s="50">
        <f t="shared" si="37"/>
        <v>65255.206000000035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41</v>
      </c>
      <c r="E148" s="62">
        <f t="shared" si="38"/>
        <v>26</v>
      </c>
      <c r="F148" s="62">
        <f t="shared" si="38"/>
        <v>0</v>
      </c>
      <c r="G148" s="62">
        <f t="shared" si="38"/>
        <v>53</v>
      </c>
      <c r="H148" s="62">
        <f t="shared" si="38"/>
        <v>0</v>
      </c>
      <c r="I148" s="85">
        <f t="shared" si="38"/>
        <v>120</v>
      </c>
      <c r="J148" s="64">
        <f t="shared" si="38"/>
        <v>76115</v>
      </c>
      <c r="K148" s="65">
        <f t="shared" si="38"/>
        <v>1202735</v>
      </c>
      <c r="L148" s="65">
        <f t="shared" si="38"/>
        <v>2553167</v>
      </c>
      <c r="M148" s="69"/>
      <c r="N148" s="68">
        <f>SUM(N145:N147)</f>
        <v>496318.13899999956</v>
      </c>
      <c r="O148" s="69">
        <f>SUM(O145:O147)</f>
        <v>853737.33799999987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9">D143+D148</f>
        <v>54</v>
      </c>
      <c r="E149" s="90">
        <f t="shared" si="39"/>
        <v>26</v>
      </c>
      <c r="F149" s="90">
        <f t="shared" si="39"/>
        <v>5</v>
      </c>
      <c r="G149" s="90">
        <f t="shared" si="39"/>
        <v>81</v>
      </c>
      <c r="H149" s="90">
        <f t="shared" si="39"/>
        <v>2</v>
      </c>
      <c r="I149" s="91">
        <f t="shared" si="39"/>
        <v>168</v>
      </c>
      <c r="J149" s="92">
        <f t="shared" si="39"/>
        <v>106357</v>
      </c>
      <c r="K149" s="93">
        <f t="shared" si="39"/>
        <v>1212965</v>
      </c>
      <c r="L149" s="93">
        <f t="shared" si="39"/>
        <v>3105457</v>
      </c>
      <c r="M149" s="94"/>
      <c r="N149" s="95">
        <f>N143+N148</f>
        <v>610011.50249999959</v>
      </c>
      <c r="O149" s="94">
        <f>O143+O148</f>
        <v>864415.70799999987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628000.50249999959</v>
      </c>
      <c r="O154" s="121">
        <f>O149+O150</f>
        <v>870557.70799999987</v>
      </c>
      <c r="P154" s="119"/>
      <c r="Q154" s="23"/>
      <c r="R154" s="23"/>
    </row>
    <row r="155" spans="1:18" s="24" customFormat="1" ht="23.25" x14ac:dyDescent="0.35">
      <c r="A155" s="120">
        <f>A133+31</f>
        <v>44779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1</v>
      </c>
      <c r="G159" s="46">
        <v>3</v>
      </c>
      <c r="H159" s="46">
        <v>0</v>
      </c>
      <c r="I159" s="47">
        <f t="shared" si="40"/>
        <v>9</v>
      </c>
      <c r="J159" s="48">
        <v>8614</v>
      </c>
      <c r="K159" s="48">
        <v>2305</v>
      </c>
      <c r="L159" s="48">
        <v>264256</v>
      </c>
      <c r="M159" s="52"/>
      <c r="N159" s="50">
        <f t="shared" si="41"/>
        <v>49670.228999999992</v>
      </c>
      <c r="O159" s="50">
        <f t="shared" si="41"/>
        <v>4039.3240000000042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2</v>
      </c>
      <c r="E160" s="46">
        <v>0</v>
      </c>
      <c r="F160" s="46">
        <v>1</v>
      </c>
      <c r="G160" s="46">
        <v>7</v>
      </c>
      <c r="H160" s="46">
        <v>3</v>
      </c>
      <c r="I160" s="47">
        <f t="shared" si="40"/>
        <v>13</v>
      </c>
      <c r="J160" s="48">
        <v>2019</v>
      </c>
      <c r="K160" s="48">
        <v>1153</v>
      </c>
      <c r="L160" s="48">
        <v>87219</v>
      </c>
      <c r="M160" s="52"/>
      <c r="N160" s="50">
        <f t="shared" si="41"/>
        <v>13865.211000000005</v>
      </c>
      <c r="O160" s="50">
        <f t="shared" si="41"/>
        <v>1269.5949999999991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40"/>
        <v>2</v>
      </c>
      <c r="J162" s="48">
        <v>912</v>
      </c>
      <c r="K162" s="48">
        <v>0</v>
      </c>
      <c r="L162" s="48">
        <v>4417</v>
      </c>
      <c r="M162" s="52"/>
      <c r="N162" s="50">
        <f t="shared" si="41"/>
        <v>1544.3849999999993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2</v>
      </c>
      <c r="E163" s="46">
        <v>0</v>
      </c>
      <c r="F163" s="46">
        <v>1</v>
      </c>
      <c r="G163" s="46">
        <v>11</v>
      </c>
      <c r="H163" s="46">
        <v>2</v>
      </c>
      <c r="I163" s="47">
        <f t="shared" si="40"/>
        <v>16</v>
      </c>
      <c r="J163" s="48">
        <v>8098</v>
      </c>
      <c r="K163" s="48">
        <v>6231</v>
      </c>
      <c r="L163" s="48">
        <v>106615</v>
      </c>
      <c r="M163" s="52"/>
      <c r="N163" s="50">
        <f t="shared" si="41"/>
        <v>22166.630000000019</v>
      </c>
      <c r="O163" s="50">
        <f t="shared" si="41"/>
        <v>2899.8370000000004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1</v>
      </c>
      <c r="G164" s="46">
        <v>1</v>
      </c>
      <c r="H164" s="46">
        <v>0</v>
      </c>
      <c r="I164" s="55">
        <f t="shared" si="40"/>
        <v>4</v>
      </c>
      <c r="J164" s="48">
        <v>2753</v>
      </c>
      <c r="K164" s="48">
        <v>0</v>
      </c>
      <c r="L164" s="48">
        <v>8142</v>
      </c>
      <c r="M164" s="57"/>
      <c r="N164" s="50">
        <f t="shared" si="41"/>
        <v>1815.2394999999988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12</v>
      </c>
      <c r="E165" s="62">
        <f t="shared" si="42"/>
        <v>0</v>
      </c>
      <c r="F165" s="62">
        <f t="shared" si="42"/>
        <v>5</v>
      </c>
      <c r="G165" s="62">
        <f t="shared" si="42"/>
        <v>26</v>
      </c>
      <c r="H165" s="62">
        <f t="shared" si="42"/>
        <v>5</v>
      </c>
      <c r="I165" s="63">
        <f t="shared" si="42"/>
        <v>48</v>
      </c>
      <c r="J165" s="64">
        <f>SUM(J158:J164)</f>
        <v>22396</v>
      </c>
      <c r="K165" s="65">
        <f>SUM(K158:K164)</f>
        <v>9689</v>
      </c>
      <c r="L165" s="65">
        <f>SUM(L158:L164)</f>
        <v>470649</v>
      </c>
      <c r="M165" s="67"/>
      <c r="N165" s="68">
        <f>SUM(N158:N164)</f>
        <v>113715.75950000001</v>
      </c>
      <c r="O165" s="69">
        <f>SUM(O158:O164)</f>
        <v>10688.059000000003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34</v>
      </c>
      <c r="E167" s="46">
        <v>23</v>
      </c>
      <c r="F167" s="46">
        <v>0</v>
      </c>
      <c r="G167" s="46">
        <v>36</v>
      </c>
      <c r="H167" s="46">
        <v>0</v>
      </c>
      <c r="I167" s="47">
        <f>SUM(D167:H167)</f>
        <v>93</v>
      </c>
      <c r="J167" s="82">
        <v>74965</v>
      </c>
      <c r="K167" s="82">
        <v>1185657</v>
      </c>
      <c r="L167" s="82">
        <v>2589091</v>
      </c>
      <c r="M167" s="50"/>
      <c r="N167" s="83">
        <f t="shared" ref="N167:O169" si="43">N145+(J167/1000)</f>
        <v>436484.94599999959</v>
      </c>
      <c r="O167" s="50">
        <f t="shared" si="43"/>
        <v>789327.87599999993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2</v>
      </c>
      <c r="E168" s="46">
        <v>0</v>
      </c>
      <c r="F168" s="46">
        <v>0</v>
      </c>
      <c r="G168" s="46">
        <v>1</v>
      </c>
      <c r="H168" s="46">
        <v>0</v>
      </c>
      <c r="I168" s="47">
        <f>SUM(D168:H168)</f>
        <v>3</v>
      </c>
      <c r="J168" s="82">
        <v>4268</v>
      </c>
      <c r="K168" s="82">
        <v>2693</v>
      </c>
      <c r="L168" s="82">
        <v>25430</v>
      </c>
      <c r="M168" s="50"/>
      <c r="N168" s="83">
        <f t="shared" si="43"/>
        <v>437.83199999999999</v>
      </c>
      <c r="O168" s="50">
        <f t="shared" si="43"/>
        <v>342.60599999999994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6</v>
      </c>
      <c r="E169" s="46">
        <v>5</v>
      </c>
      <c r="F169" s="46">
        <v>0</v>
      </c>
      <c r="G169" s="46">
        <v>11</v>
      </c>
      <c r="H169" s="46">
        <v>2</v>
      </c>
      <c r="I169" s="47">
        <f>SUM(D169:H169)</f>
        <v>24</v>
      </c>
      <c r="J169" s="82">
        <v>2133</v>
      </c>
      <c r="K169" s="82">
        <v>7513</v>
      </c>
      <c r="L169" s="82">
        <v>177728</v>
      </c>
      <c r="M169" s="50"/>
      <c r="N169" s="83">
        <f t="shared" si="43"/>
        <v>59476.727000000006</v>
      </c>
      <c r="O169" s="50">
        <f t="shared" si="43"/>
        <v>65262.719000000034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42</v>
      </c>
      <c r="E170" s="62">
        <f t="shared" si="44"/>
        <v>28</v>
      </c>
      <c r="F170" s="62">
        <f t="shared" si="44"/>
        <v>0</v>
      </c>
      <c r="G170" s="62">
        <f t="shared" si="44"/>
        <v>48</v>
      </c>
      <c r="H170" s="62">
        <f t="shared" si="44"/>
        <v>2</v>
      </c>
      <c r="I170" s="85">
        <f t="shared" si="44"/>
        <v>120</v>
      </c>
      <c r="J170" s="64">
        <f t="shared" si="44"/>
        <v>81366</v>
      </c>
      <c r="K170" s="65">
        <f t="shared" si="44"/>
        <v>1195863</v>
      </c>
      <c r="L170" s="65">
        <f t="shared" si="44"/>
        <v>2792249</v>
      </c>
      <c r="M170" s="69"/>
      <c r="N170" s="68">
        <f>SUM(N167:N169)</f>
        <v>496399.5049999996</v>
      </c>
      <c r="O170" s="69">
        <f>SUM(O167:O169)</f>
        <v>854933.201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5">D165+D170</f>
        <v>54</v>
      </c>
      <c r="E171" s="90">
        <f t="shared" si="45"/>
        <v>28</v>
      </c>
      <c r="F171" s="90">
        <f t="shared" si="45"/>
        <v>5</v>
      </c>
      <c r="G171" s="90">
        <f t="shared" si="45"/>
        <v>74</v>
      </c>
      <c r="H171" s="90">
        <f t="shared" si="45"/>
        <v>7</v>
      </c>
      <c r="I171" s="91">
        <f t="shared" si="45"/>
        <v>168</v>
      </c>
      <c r="J171" s="92">
        <f t="shared" si="45"/>
        <v>103762</v>
      </c>
      <c r="K171" s="93">
        <f t="shared" si="45"/>
        <v>1205552</v>
      </c>
      <c r="L171" s="93">
        <f t="shared" si="45"/>
        <v>3262898</v>
      </c>
      <c r="M171" s="94"/>
      <c r="N171" s="95">
        <f>N165+N170</f>
        <v>610115.26449999958</v>
      </c>
      <c r="O171" s="94">
        <f>O165+O170</f>
        <v>865621.26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628104.26449999958</v>
      </c>
      <c r="O176" s="121">
        <f>O171+O172</f>
        <v>871763.26</v>
      </c>
      <c r="P176" s="119"/>
      <c r="Q176" s="23"/>
      <c r="R176" s="23"/>
    </row>
    <row r="177" spans="1:18" s="24" customFormat="1" ht="23.25" x14ac:dyDescent="0.35">
      <c r="A177" s="120">
        <f>A155+31</f>
        <v>44810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6</v>
      </c>
      <c r="E181" s="46">
        <v>0</v>
      </c>
      <c r="F181" s="46">
        <v>1</v>
      </c>
      <c r="G181" s="46">
        <v>2</v>
      </c>
      <c r="H181" s="46">
        <v>0</v>
      </c>
      <c r="I181" s="47">
        <f t="shared" si="46"/>
        <v>9</v>
      </c>
      <c r="J181" s="48">
        <v>1677</v>
      </c>
      <c r="K181" s="48">
        <v>2109</v>
      </c>
      <c r="L181" s="48">
        <v>99518</v>
      </c>
      <c r="M181" s="52"/>
      <c r="N181" s="50">
        <f t="shared" si="47"/>
        <v>49671.905999999995</v>
      </c>
      <c r="O181" s="50">
        <f t="shared" si="47"/>
        <v>4041.4330000000041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1</v>
      </c>
      <c r="E182" s="46">
        <v>0</v>
      </c>
      <c r="F182" s="46">
        <v>1</v>
      </c>
      <c r="G182" s="46">
        <v>8</v>
      </c>
      <c r="H182" s="46">
        <v>3</v>
      </c>
      <c r="I182" s="47">
        <f>SUM(D182:H182)</f>
        <v>13</v>
      </c>
      <c r="J182" s="48">
        <v>1156</v>
      </c>
      <c r="K182" s="48">
        <v>962</v>
      </c>
      <c r="L182" s="48">
        <v>57817</v>
      </c>
      <c r="M182" s="52"/>
      <c r="N182" s="50">
        <f t="shared" si="47"/>
        <v>13866.367000000006</v>
      </c>
      <c r="O182" s="50">
        <f t="shared" si="47"/>
        <v>1270.5569999999991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6"/>
        <v>2</v>
      </c>
      <c r="J184" s="48">
        <v>779</v>
      </c>
      <c r="K184" s="48">
        <v>0</v>
      </c>
      <c r="L184" s="48">
        <v>3765</v>
      </c>
      <c r="M184" s="52"/>
      <c r="N184" s="50">
        <f t="shared" si="47"/>
        <v>1545.1639999999993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11</v>
      </c>
      <c r="H185" s="46">
        <v>2</v>
      </c>
      <c r="I185" s="47">
        <f t="shared" si="46"/>
        <v>16</v>
      </c>
      <c r="J185" s="48">
        <v>7392</v>
      </c>
      <c r="K185" s="48">
        <v>6070</v>
      </c>
      <c r="L185" s="48">
        <v>95286</v>
      </c>
      <c r="M185" s="52"/>
      <c r="N185" s="50">
        <f t="shared" si="47"/>
        <v>22174.022000000019</v>
      </c>
      <c r="O185" s="50">
        <f t="shared" si="47"/>
        <v>2905.9070000000006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1</v>
      </c>
      <c r="G186" s="46">
        <v>1</v>
      </c>
      <c r="H186" s="46">
        <v>0</v>
      </c>
      <c r="I186" s="55">
        <f t="shared" si="46"/>
        <v>4</v>
      </c>
      <c r="J186" s="48">
        <v>2306</v>
      </c>
      <c r="K186" s="48">
        <v>0</v>
      </c>
      <c r="L186" s="48">
        <v>6390</v>
      </c>
      <c r="M186" s="57"/>
      <c r="N186" s="50">
        <f t="shared" si="47"/>
        <v>1817.5454999999988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12</v>
      </c>
      <c r="E187" s="62">
        <f t="shared" si="48"/>
        <v>0</v>
      </c>
      <c r="F187" s="62">
        <f t="shared" si="48"/>
        <v>5</v>
      </c>
      <c r="G187" s="62">
        <f t="shared" si="48"/>
        <v>26</v>
      </c>
      <c r="H187" s="62">
        <f t="shared" si="48"/>
        <v>5</v>
      </c>
      <c r="I187" s="63">
        <f t="shared" si="48"/>
        <v>48</v>
      </c>
      <c r="J187" s="64">
        <f>SUM(J180:J186)</f>
        <v>13310</v>
      </c>
      <c r="K187" s="65">
        <f>SUM(K180:K186)</f>
        <v>9141</v>
      </c>
      <c r="L187" s="65">
        <f>SUM(L180:L186)</f>
        <v>262776</v>
      </c>
      <c r="M187" s="67"/>
      <c r="N187" s="68">
        <f>SUM(N180:N186)</f>
        <v>113729.06950000003</v>
      </c>
      <c r="O187" s="69">
        <f>SUM(O180:O186)</f>
        <v>10697.200000000003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33</v>
      </c>
      <c r="E189" s="46">
        <v>22</v>
      </c>
      <c r="F189" s="46">
        <v>0</v>
      </c>
      <c r="G189" s="46">
        <v>38</v>
      </c>
      <c r="H189" s="46">
        <v>0</v>
      </c>
      <c r="I189" s="47">
        <f>SUM(D189:H189)</f>
        <v>93</v>
      </c>
      <c r="J189" s="82">
        <v>72295</v>
      </c>
      <c r="K189" s="82">
        <v>1241175</v>
      </c>
      <c r="L189" s="82">
        <v>2927695</v>
      </c>
      <c r="M189" s="50"/>
      <c r="N189" s="83">
        <f t="shared" ref="N189:O191" si="49">N167+(J189/1000)</f>
        <v>436557.24099999957</v>
      </c>
      <c r="O189" s="50">
        <f t="shared" si="49"/>
        <v>790569.05099999998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1</v>
      </c>
      <c r="H190" s="46">
        <v>0</v>
      </c>
      <c r="I190" s="47">
        <f>SUM(D190:H190)</f>
        <v>3</v>
      </c>
      <c r="J190" s="82">
        <v>4142</v>
      </c>
      <c r="K190" s="82">
        <v>2643</v>
      </c>
      <c r="L190" s="82">
        <v>23770</v>
      </c>
      <c r="M190" s="50"/>
      <c r="N190" s="83">
        <f t="shared" si="49"/>
        <v>441.97399999999999</v>
      </c>
      <c r="O190" s="50">
        <f t="shared" si="49"/>
        <v>345.24899999999991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6</v>
      </c>
      <c r="E191" s="46">
        <v>5</v>
      </c>
      <c r="F191" s="46">
        <v>0</v>
      </c>
      <c r="G191" s="46">
        <v>11</v>
      </c>
      <c r="H191" s="46">
        <v>2</v>
      </c>
      <c r="I191" s="47">
        <f>SUM(D191:H191)</f>
        <v>24</v>
      </c>
      <c r="J191" s="82">
        <v>3517</v>
      </c>
      <c r="K191" s="82">
        <v>11647</v>
      </c>
      <c r="L191" s="82">
        <v>268469</v>
      </c>
      <c r="M191" s="50"/>
      <c r="N191" s="83">
        <f t="shared" si="49"/>
        <v>59480.244000000006</v>
      </c>
      <c r="O191" s="50">
        <f t="shared" si="49"/>
        <v>65274.366000000031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41</v>
      </c>
      <c r="E192" s="62">
        <f t="shared" si="50"/>
        <v>27</v>
      </c>
      <c r="F192" s="62">
        <f t="shared" si="50"/>
        <v>0</v>
      </c>
      <c r="G192" s="62">
        <f t="shared" si="50"/>
        <v>50</v>
      </c>
      <c r="H192" s="62">
        <f t="shared" si="50"/>
        <v>2</v>
      </c>
      <c r="I192" s="85">
        <f t="shared" si="50"/>
        <v>120</v>
      </c>
      <c r="J192" s="64">
        <f t="shared" si="50"/>
        <v>79954</v>
      </c>
      <c r="K192" s="65">
        <f t="shared" si="50"/>
        <v>1255465</v>
      </c>
      <c r="L192" s="65">
        <f t="shared" si="50"/>
        <v>3219934</v>
      </c>
      <c r="M192" s="69"/>
      <c r="N192" s="68">
        <f>SUM(N189:N191)</f>
        <v>496479.45899999957</v>
      </c>
      <c r="O192" s="69">
        <f>SUM(O189:O191)</f>
        <v>856188.66599999997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1">D187+D192</f>
        <v>53</v>
      </c>
      <c r="E193" s="90">
        <f t="shared" si="51"/>
        <v>27</v>
      </c>
      <c r="F193" s="90">
        <f t="shared" si="51"/>
        <v>5</v>
      </c>
      <c r="G193" s="90">
        <f t="shared" si="51"/>
        <v>76</v>
      </c>
      <c r="H193" s="90">
        <f t="shared" si="51"/>
        <v>7</v>
      </c>
      <c r="I193" s="91">
        <f t="shared" si="51"/>
        <v>168</v>
      </c>
      <c r="J193" s="92">
        <f t="shared" si="51"/>
        <v>93264</v>
      </c>
      <c r="K193" s="93">
        <f t="shared" si="51"/>
        <v>1264606</v>
      </c>
      <c r="L193" s="93">
        <f t="shared" si="51"/>
        <v>3482710</v>
      </c>
      <c r="M193" s="94"/>
      <c r="N193" s="95">
        <f>N187+N192</f>
        <v>610208.52849999955</v>
      </c>
      <c r="O193" s="94">
        <f>O187+O192</f>
        <v>866885.86599999992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628197.52849999955</v>
      </c>
      <c r="O198" s="121">
        <f>O193+O194</f>
        <v>873027.86599999992</v>
      </c>
      <c r="P198" s="119"/>
      <c r="Q198" s="23"/>
      <c r="R198" s="23"/>
    </row>
    <row r="199" spans="1:18" s="24" customFormat="1" ht="23.25" x14ac:dyDescent="0.35">
      <c r="A199" s="120">
        <f>A177+31</f>
        <v>44841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4</v>
      </c>
      <c r="E203" s="46">
        <v>0</v>
      </c>
      <c r="F203" s="46">
        <v>1</v>
      </c>
      <c r="G203" s="46">
        <v>4</v>
      </c>
      <c r="H203" s="46">
        <v>0</v>
      </c>
      <c r="I203" s="47">
        <f t="shared" si="52"/>
        <v>9</v>
      </c>
      <c r="J203" s="48">
        <v>4845</v>
      </c>
      <c r="K203" s="48">
        <v>1562</v>
      </c>
      <c r="L203" s="48">
        <v>158070</v>
      </c>
      <c r="M203" s="52"/>
      <c r="N203" s="50">
        <f t="shared" si="53"/>
        <v>49676.750999999997</v>
      </c>
      <c r="O203" s="50">
        <f t="shared" si="53"/>
        <v>4042.995000000004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1</v>
      </c>
      <c r="E204" s="46">
        <v>0</v>
      </c>
      <c r="F204" s="46">
        <v>1</v>
      </c>
      <c r="G204" s="46">
        <v>8</v>
      </c>
      <c r="H204" s="46">
        <v>3</v>
      </c>
      <c r="I204" s="47">
        <f t="shared" si="52"/>
        <v>13</v>
      </c>
      <c r="J204" s="48">
        <v>1264</v>
      </c>
      <c r="K204" s="48">
        <v>1058</v>
      </c>
      <c r="L204" s="48">
        <v>63566</v>
      </c>
      <c r="M204" s="52"/>
      <c r="N204" s="50">
        <f t="shared" si="53"/>
        <v>13867.631000000005</v>
      </c>
      <c r="O204" s="50">
        <f t="shared" si="53"/>
        <v>1271.6149999999991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6">
        <v>1</v>
      </c>
      <c r="G206" s="46">
        <v>0</v>
      </c>
      <c r="H206" s="46">
        <v>0</v>
      </c>
      <c r="I206" s="47">
        <f t="shared" si="52"/>
        <v>2</v>
      </c>
      <c r="J206" s="48">
        <v>699</v>
      </c>
      <c r="K206" s="48">
        <v>0</v>
      </c>
      <c r="L206" s="48">
        <v>3394</v>
      </c>
      <c r="M206" s="52"/>
      <c r="N206" s="50">
        <f t="shared" si="53"/>
        <v>1545.8629999999994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2</v>
      </c>
      <c r="E207" s="46">
        <v>0</v>
      </c>
      <c r="F207" s="46">
        <v>1</v>
      </c>
      <c r="G207" s="46">
        <v>11</v>
      </c>
      <c r="H207" s="46">
        <v>2</v>
      </c>
      <c r="I207" s="47">
        <f t="shared" si="52"/>
        <v>16</v>
      </c>
      <c r="J207" s="48">
        <v>8734</v>
      </c>
      <c r="K207" s="48">
        <v>5201</v>
      </c>
      <c r="L207" s="48">
        <v>104927</v>
      </c>
      <c r="M207" s="52"/>
      <c r="N207" s="50">
        <f t="shared" si="53"/>
        <v>22182.756000000019</v>
      </c>
      <c r="O207" s="50">
        <f t="shared" si="53"/>
        <v>2911.1080000000006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1</v>
      </c>
      <c r="G208" s="46">
        <v>2</v>
      </c>
      <c r="H208" s="46">
        <v>0</v>
      </c>
      <c r="I208" s="55">
        <f t="shared" si="52"/>
        <v>4</v>
      </c>
      <c r="J208" s="48">
        <v>1647</v>
      </c>
      <c r="K208" s="48">
        <v>0</v>
      </c>
      <c r="L208" s="48">
        <v>1970</v>
      </c>
      <c r="M208" s="57"/>
      <c r="N208" s="50">
        <f t="shared" si="53"/>
        <v>1819.1924999999987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9</v>
      </c>
      <c r="E209" s="62">
        <f t="shared" si="54"/>
        <v>0</v>
      </c>
      <c r="F209" s="62">
        <f t="shared" si="54"/>
        <v>5</v>
      </c>
      <c r="G209" s="62">
        <f t="shared" si="54"/>
        <v>29</v>
      </c>
      <c r="H209" s="62">
        <f t="shared" si="54"/>
        <v>5</v>
      </c>
      <c r="I209" s="63">
        <f t="shared" si="54"/>
        <v>48</v>
      </c>
      <c r="J209" s="64">
        <f>SUM(J202:J208)</f>
        <v>17189</v>
      </c>
      <c r="K209" s="65">
        <f>SUM(K202:K208)</f>
        <v>7821</v>
      </c>
      <c r="L209" s="65">
        <f>SUM(L202:L208)</f>
        <v>331927</v>
      </c>
      <c r="M209" s="67"/>
      <c r="N209" s="68">
        <f>SUM(N202:N208)</f>
        <v>113746.25850000004</v>
      </c>
      <c r="O209" s="69">
        <f>SUM(O202:O208)</f>
        <v>10705.021000000002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34</v>
      </c>
      <c r="E211" s="46">
        <v>22</v>
      </c>
      <c r="F211" s="46">
        <v>0</v>
      </c>
      <c r="G211" s="46">
        <v>37</v>
      </c>
      <c r="H211" s="46">
        <v>0</v>
      </c>
      <c r="I211" s="47">
        <f>SUM(D211:H211)</f>
        <v>93</v>
      </c>
      <c r="J211" s="82">
        <v>75059</v>
      </c>
      <c r="K211" s="82">
        <v>1290174</v>
      </c>
      <c r="L211" s="82">
        <v>2877487</v>
      </c>
      <c r="M211" s="50"/>
      <c r="N211" s="83">
        <f t="shared" ref="N211:O213" si="55">N189+(J211/1000)</f>
        <v>436632.29999999958</v>
      </c>
      <c r="O211" s="50">
        <f t="shared" si="55"/>
        <v>791859.22499999998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4192</v>
      </c>
      <c r="K212" s="82">
        <v>2724</v>
      </c>
      <c r="L212" s="82">
        <v>25259</v>
      </c>
      <c r="M212" s="50"/>
      <c r="N212" s="83">
        <f t="shared" si="55"/>
        <v>446.166</v>
      </c>
      <c r="O212" s="50">
        <f t="shared" si="55"/>
        <v>347.9729999999999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8</v>
      </c>
      <c r="E213" s="46">
        <v>5</v>
      </c>
      <c r="F213" s="46">
        <v>0</v>
      </c>
      <c r="G213" s="46">
        <v>9</v>
      </c>
      <c r="H213" s="46">
        <v>2</v>
      </c>
      <c r="I213" s="47">
        <f>SUM(D213:H213)</f>
        <v>24</v>
      </c>
      <c r="J213" s="82">
        <v>3789</v>
      </c>
      <c r="K213" s="82">
        <v>13052</v>
      </c>
      <c r="L213" s="82">
        <v>296557</v>
      </c>
      <c r="M213" s="50"/>
      <c r="N213" s="83">
        <f t="shared" si="55"/>
        <v>59484.033000000003</v>
      </c>
      <c r="O213" s="50">
        <f t="shared" si="55"/>
        <v>65287.418000000034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44</v>
      </c>
      <c r="E214" s="62">
        <f t="shared" si="56"/>
        <v>27</v>
      </c>
      <c r="F214" s="62">
        <f t="shared" si="56"/>
        <v>0</v>
      </c>
      <c r="G214" s="62">
        <f t="shared" si="56"/>
        <v>47</v>
      </c>
      <c r="H214" s="62">
        <f t="shared" si="56"/>
        <v>2</v>
      </c>
      <c r="I214" s="85">
        <f t="shared" si="56"/>
        <v>120</v>
      </c>
      <c r="J214" s="64">
        <f t="shared" si="56"/>
        <v>83040</v>
      </c>
      <c r="K214" s="65">
        <f t="shared" si="56"/>
        <v>1305950</v>
      </c>
      <c r="L214" s="65">
        <f t="shared" si="56"/>
        <v>3199303</v>
      </c>
      <c r="M214" s="69"/>
      <c r="N214" s="68">
        <f>SUM(N211:N213)</f>
        <v>496562.4989999996</v>
      </c>
      <c r="O214" s="69">
        <f>SUM(O211:O213)</f>
        <v>857494.61600000004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7">D209+D214</f>
        <v>53</v>
      </c>
      <c r="E215" s="90">
        <f t="shared" si="57"/>
        <v>27</v>
      </c>
      <c r="F215" s="90">
        <f t="shared" si="57"/>
        <v>5</v>
      </c>
      <c r="G215" s="90">
        <f t="shared" si="57"/>
        <v>76</v>
      </c>
      <c r="H215" s="90">
        <f t="shared" si="57"/>
        <v>7</v>
      </c>
      <c r="I215" s="91">
        <f t="shared" si="57"/>
        <v>168</v>
      </c>
      <c r="J215" s="92">
        <f t="shared" si="57"/>
        <v>100229</v>
      </c>
      <c r="K215" s="93">
        <f t="shared" si="57"/>
        <v>1313771</v>
      </c>
      <c r="L215" s="93">
        <f t="shared" si="57"/>
        <v>3531230</v>
      </c>
      <c r="M215" s="94"/>
      <c r="N215" s="95">
        <f>N209+N214</f>
        <v>610308.7574999996</v>
      </c>
      <c r="O215" s="94">
        <f>O209+O214</f>
        <v>868199.63699999999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628297.7574999996</v>
      </c>
      <c r="O220" s="121">
        <f>O215+O216</f>
        <v>874341.63699999999</v>
      </c>
      <c r="P220" s="119"/>
      <c r="Q220" s="23"/>
      <c r="R220" s="23"/>
    </row>
    <row r="221" spans="1:18" s="24" customFormat="1" ht="23.25" x14ac:dyDescent="0.35">
      <c r="A221" s="120">
        <f>A199+31</f>
        <v>44872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1</v>
      </c>
      <c r="G225" s="46">
        <v>3</v>
      </c>
      <c r="H225" s="46">
        <v>0</v>
      </c>
      <c r="I225" s="47">
        <f t="shared" si="58"/>
        <v>9</v>
      </c>
      <c r="J225" s="48">
        <v>4051</v>
      </c>
      <c r="K225" s="48">
        <v>2130</v>
      </c>
      <c r="L225" s="48">
        <v>164319</v>
      </c>
      <c r="M225" s="52"/>
      <c r="N225" s="50">
        <f t="shared" si="59"/>
        <v>49680.801999999996</v>
      </c>
      <c r="O225" s="50">
        <f t="shared" si="59"/>
        <v>4045.1250000000041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1</v>
      </c>
      <c r="E226" s="46">
        <v>0</v>
      </c>
      <c r="F226" s="46">
        <v>1</v>
      </c>
      <c r="G226" s="46">
        <v>8</v>
      </c>
      <c r="H226" s="46">
        <v>3</v>
      </c>
      <c r="I226" s="47">
        <f t="shared" si="58"/>
        <v>13</v>
      </c>
      <c r="J226" s="48">
        <v>1279</v>
      </c>
      <c r="K226" s="48">
        <v>1016</v>
      </c>
      <c r="L226" s="48">
        <v>63303</v>
      </c>
      <c r="M226" s="52"/>
      <c r="N226" s="50">
        <f t="shared" si="59"/>
        <v>13868.910000000005</v>
      </c>
      <c r="O226" s="50">
        <f t="shared" si="59"/>
        <v>1272.6309999999992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6">
        <v>0</v>
      </c>
      <c r="H228" s="46">
        <v>0</v>
      </c>
      <c r="I228" s="47">
        <f t="shared" si="58"/>
        <v>2</v>
      </c>
      <c r="J228" s="48">
        <v>1005</v>
      </c>
      <c r="K228" s="48">
        <v>0</v>
      </c>
      <c r="L228" s="48">
        <v>4845</v>
      </c>
      <c r="M228" s="52"/>
      <c r="N228" s="50">
        <f t="shared" si="59"/>
        <v>1546.8679999999995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2</v>
      </c>
      <c r="E229" s="46">
        <v>0</v>
      </c>
      <c r="F229" s="46">
        <v>1</v>
      </c>
      <c r="G229" s="46">
        <v>11</v>
      </c>
      <c r="H229" s="46">
        <v>2</v>
      </c>
      <c r="I229" s="47">
        <f t="shared" si="58"/>
        <v>16</v>
      </c>
      <c r="J229" s="48">
        <v>8329</v>
      </c>
      <c r="K229" s="48">
        <v>5993</v>
      </c>
      <c r="L229" s="48">
        <v>101922</v>
      </c>
      <c r="M229" s="52"/>
      <c r="N229" s="50">
        <f t="shared" si="59"/>
        <v>22191.085000000021</v>
      </c>
      <c r="O229" s="50">
        <f t="shared" si="59"/>
        <v>2917.1010000000006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1</v>
      </c>
      <c r="G230" s="46">
        <v>2</v>
      </c>
      <c r="H230" s="46">
        <v>0</v>
      </c>
      <c r="I230" s="55">
        <f t="shared" si="58"/>
        <v>4</v>
      </c>
      <c r="J230" s="48">
        <v>2059</v>
      </c>
      <c r="K230" s="48">
        <v>0</v>
      </c>
      <c r="L230" s="48">
        <v>2375</v>
      </c>
      <c r="M230" s="57"/>
      <c r="N230" s="50">
        <f t="shared" si="59"/>
        <v>1821.2514999999987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10</v>
      </c>
      <c r="E231" s="62">
        <f t="shared" si="60"/>
        <v>0</v>
      </c>
      <c r="F231" s="62">
        <f t="shared" si="60"/>
        <v>5</v>
      </c>
      <c r="G231" s="62">
        <f t="shared" si="60"/>
        <v>28</v>
      </c>
      <c r="H231" s="62">
        <f t="shared" si="60"/>
        <v>5</v>
      </c>
      <c r="I231" s="63">
        <f t="shared" si="60"/>
        <v>48</v>
      </c>
      <c r="J231" s="64">
        <f>SUM(J224:J230)</f>
        <v>16723</v>
      </c>
      <c r="K231" s="65">
        <f>SUM(K224:K230)</f>
        <v>9139</v>
      </c>
      <c r="L231" s="65">
        <f>SUM(L224:L230)</f>
        <v>336764</v>
      </c>
      <c r="M231" s="67"/>
      <c r="N231" s="68">
        <f>SUM(N224:N230)</f>
        <v>113762.98150000002</v>
      </c>
      <c r="O231" s="69">
        <f>SUM(O224:O230)</f>
        <v>10714.160000000003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35</v>
      </c>
      <c r="E233" s="46">
        <v>23</v>
      </c>
      <c r="F233" s="46">
        <v>0</v>
      </c>
      <c r="G233" s="46">
        <v>35</v>
      </c>
      <c r="H233" s="46">
        <v>0</v>
      </c>
      <c r="I233" s="47">
        <f>SUM(D233:H233)</f>
        <v>93</v>
      </c>
      <c r="J233" s="82">
        <v>69514</v>
      </c>
      <c r="K233" s="82">
        <v>1145025</v>
      </c>
      <c r="L233" s="82">
        <v>2337247</v>
      </c>
      <c r="M233" s="50"/>
      <c r="N233" s="83">
        <f t="shared" ref="N233:O235" si="61">N211+(J233/1000)</f>
        <v>436701.81399999961</v>
      </c>
      <c r="O233" s="50">
        <f t="shared" si="61"/>
        <v>793004.25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2</v>
      </c>
      <c r="E234" s="46">
        <v>0</v>
      </c>
      <c r="F234" s="46">
        <v>0</v>
      </c>
      <c r="G234" s="46">
        <v>1</v>
      </c>
      <c r="H234" s="46">
        <v>0</v>
      </c>
      <c r="I234" s="47">
        <f>SUM(D234:H234)</f>
        <v>3</v>
      </c>
      <c r="J234" s="82">
        <v>4029</v>
      </c>
      <c r="K234" s="82">
        <v>2591</v>
      </c>
      <c r="L234" s="82">
        <v>24407</v>
      </c>
      <c r="M234" s="50"/>
      <c r="N234" s="83">
        <f t="shared" si="61"/>
        <v>450.19499999999999</v>
      </c>
      <c r="O234" s="50">
        <f t="shared" si="61"/>
        <v>350.56399999999991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7</v>
      </c>
      <c r="E235" s="46">
        <v>5</v>
      </c>
      <c r="F235" s="46">
        <v>0</v>
      </c>
      <c r="G235" s="46">
        <v>10</v>
      </c>
      <c r="H235" s="46">
        <v>2</v>
      </c>
      <c r="I235" s="47">
        <f>SUM(D235:H235)</f>
        <v>24</v>
      </c>
      <c r="J235" s="82">
        <v>3683</v>
      </c>
      <c r="K235" s="82">
        <v>10769</v>
      </c>
      <c r="L235" s="82">
        <v>262083</v>
      </c>
      <c r="M235" s="50"/>
      <c r="N235" s="83">
        <f t="shared" si="61"/>
        <v>59487.716</v>
      </c>
      <c r="O235" s="50">
        <f t="shared" si="61"/>
        <v>65298.187000000034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44</v>
      </c>
      <c r="E236" s="62">
        <f t="shared" si="62"/>
        <v>28</v>
      </c>
      <c r="F236" s="62">
        <f t="shared" si="62"/>
        <v>0</v>
      </c>
      <c r="G236" s="62">
        <f t="shared" si="62"/>
        <v>46</v>
      </c>
      <c r="H236" s="62">
        <f t="shared" si="62"/>
        <v>2</v>
      </c>
      <c r="I236" s="85">
        <f t="shared" si="62"/>
        <v>120</v>
      </c>
      <c r="J236" s="64">
        <f t="shared" si="62"/>
        <v>77226</v>
      </c>
      <c r="K236" s="65">
        <f t="shared" si="62"/>
        <v>1158385</v>
      </c>
      <c r="L236" s="65">
        <f t="shared" si="62"/>
        <v>2623737</v>
      </c>
      <c r="M236" s="69"/>
      <c r="N236" s="68">
        <f>SUM(N233:N235)</f>
        <v>496639.72499999963</v>
      </c>
      <c r="O236" s="69">
        <f>SUM(O233:O235)</f>
        <v>858653.00100000005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3">D231+D236</f>
        <v>54</v>
      </c>
      <c r="E237" s="90">
        <f t="shared" si="63"/>
        <v>28</v>
      </c>
      <c r="F237" s="90">
        <f t="shared" si="63"/>
        <v>5</v>
      </c>
      <c r="G237" s="90">
        <f t="shared" si="63"/>
        <v>74</v>
      </c>
      <c r="H237" s="90">
        <f t="shared" si="63"/>
        <v>7</v>
      </c>
      <c r="I237" s="91">
        <f t="shared" si="63"/>
        <v>168</v>
      </c>
      <c r="J237" s="92">
        <f t="shared" si="63"/>
        <v>93949</v>
      </c>
      <c r="K237" s="93">
        <f t="shared" si="63"/>
        <v>1167524</v>
      </c>
      <c r="L237" s="93">
        <f t="shared" si="63"/>
        <v>2960501</v>
      </c>
      <c r="M237" s="94"/>
      <c r="N237" s="95">
        <f>N231+N236</f>
        <v>610402.70649999962</v>
      </c>
      <c r="O237" s="94">
        <f>O231+O236</f>
        <v>869367.16100000008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628391.70649999962</v>
      </c>
      <c r="O242" s="121">
        <f>O237+O238</f>
        <v>875509.16100000008</v>
      </c>
      <c r="P242" s="119"/>
      <c r="Q242" s="23"/>
      <c r="R242" s="23"/>
    </row>
    <row r="243" spans="1:18" s="24" customFormat="1" ht="23.25" x14ac:dyDescent="0.35">
      <c r="A243" s="120">
        <f>A221+31</f>
        <v>44903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1</v>
      </c>
      <c r="G247" s="46">
        <v>3</v>
      </c>
      <c r="H247" s="46">
        <v>0</v>
      </c>
      <c r="I247" s="47">
        <f t="shared" si="64"/>
        <v>9</v>
      </c>
      <c r="J247" s="48">
        <v>5377</v>
      </c>
      <c r="K247" s="48">
        <v>2402</v>
      </c>
      <c r="L247" s="48">
        <v>206332</v>
      </c>
      <c r="M247" s="52"/>
      <c r="N247" s="50">
        <f t="shared" si="65"/>
        <v>49686.178999999996</v>
      </c>
      <c r="O247" s="50">
        <f t="shared" si="65"/>
        <v>4047.5270000000041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6">
        <v>1</v>
      </c>
      <c r="G248" s="46">
        <v>7</v>
      </c>
      <c r="H248" s="46">
        <v>3</v>
      </c>
      <c r="I248" s="47">
        <f t="shared" si="64"/>
        <v>13</v>
      </c>
      <c r="J248" s="48">
        <v>1714</v>
      </c>
      <c r="K248" s="48">
        <v>1083</v>
      </c>
      <c r="L248" s="48">
        <v>101808</v>
      </c>
      <c r="M248" s="52"/>
      <c r="N248" s="50">
        <f t="shared" si="65"/>
        <v>13870.624000000005</v>
      </c>
      <c r="O248" s="50">
        <f t="shared" si="65"/>
        <v>1273.7139999999993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6104.5660000000034</v>
      </c>
      <c r="O249" s="50">
        <f>O227+(K249/1000)</f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4"/>
        <v>2</v>
      </c>
      <c r="J250" s="48">
        <v>918</v>
      </c>
      <c r="K250" s="48">
        <v>0</v>
      </c>
      <c r="L250" s="48">
        <v>4470</v>
      </c>
      <c r="M250" s="52"/>
      <c r="N250" s="50">
        <f t="shared" si="65"/>
        <v>1547.7859999999994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2</v>
      </c>
      <c r="E251" s="46">
        <v>0</v>
      </c>
      <c r="F251" s="46">
        <v>1</v>
      </c>
      <c r="G251" s="46">
        <v>11</v>
      </c>
      <c r="H251" s="46">
        <v>2</v>
      </c>
      <c r="I251" s="47">
        <f t="shared" si="64"/>
        <v>16</v>
      </c>
      <c r="J251" s="48">
        <v>8323</v>
      </c>
      <c r="K251" s="48">
        <v>5993</v>
      </c>
      <c r="L251" s="48">
        <v>102932</v>
      </c>
      <c r="M251" s="52"/>
      <c r="N251" s="50">
        <f t="shared" si="65"/>
        <v>22199.408000000021</v>
      </c>
      <c r="O251" s="50">
        <f t="shared" si="65"/>
        <v>2923.0940000000005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1</v>
      </c>
      <c r="G252" s="46">
        <v>1</v>
      </c>
      <c r="H252" s="46">
        <v>0</v>
      </c>
      <c r="I252" s="55">
        <f t="shared" si="64"/>
        <v>4</v>
      </c>
      <c r="J252" s="48">
        <v>2327</v>
      </c>
      <c r="K252" s="48">
        <v>0</v>
      </c>
      <c r="L252" s="48">
        <v>3685</v>
      </c>
      <c r="M252" s="57"/>
      <c r="N252" s="50">
        <f t="shared" si="65"/>
        <v>1823.5784999999987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12</v>
      </c>
      <c r="E253" s="62">
        <f t="shared" si="66"/>
        <v>0</v>
      </c>
      <c r="F253" s="62">
        <f t="shared" si="66"/>
        <v>5</v>
      </c>
      <c r="G253" s="62">
        <f t="shared" si="66"/>
        <v>26</v>
      </c>
      <c r="H253" s="62">
        <f t="shared" si="66"/>
        <v>5</v>
      </c>
      <c r="I253" s="63">
        <f t="shared" si="66"/>
        <v>48</v>
      </c>
      <c r="J253" s="64">
        <f>SUM(J246:J252)</f>
        <v>18659</v>
      </c>
      <c r="K253" s="65">
        <f>SUM(K246:K252)</f>
        <v>9478</v>
      </c>
      <c r="L253" s="65">
        <f>SUM(L246:L252)</f>
        <v>419227</v>
      </c>
      <c r="M253" s="67"/>
      <c r="N253" s="68">
        <f>SUM(N246:N252)</f>
        <v>113781.64050000004</v>
      </c>
      <c r="O253" s="69">
        <f>SUM(O246:O252)</f>
        <v>10723.638000000003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31</v>
      </c>
      <c r="E255" s="46">
        <v>22</v>
      </c>
      <c r="F255" s="46">
        <v>0</v>
      </c>
      <c r="G255" s="46">
        <v>40</v>
      </c>
      <c r="H255" s="46">
        <v>0</v>
      </c>
      <c r="I255" s="47">
        <f>SUM(D255:H255)</f>
        <v>93</v>
      </c>
      <c r="J255" s="82">
        <v>70877</v>
      </c>
      <c r="K255" s="82">
        <v>1211614</v>
      </c>
      <c r="L255" s="82">
        <v>2434225</v>
      </c>
      <c r="M255" s="50"/>
      <c r="N255" s="83">
        <f t="shared" ref="N255:O257" si="67">N233+(J255/1000)</f>
        <v>436772.69099999958</v>
      </c>
      <c r="O255" s="50">
        <f t="shared" si="67"/>
        <v>794215.86399999994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3411</v>
      </c>
      <c r="K256" s="82">
        <v>2151</v>
      </c>
      <c r="L256" s="82">
        <v>21223</v>
      </c>
      <c r="M256" s="50"/>
      <c r="N256" s="83">
        <f t="shared" si="67"/>
        <v>453.60599999999999</v>
      </c>
      <c r="O256" s="50">
        <f t="shared" si="67"/>
        <v>352.71499999999992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7</v>
      </c>
      <c r="E257" s="46">
        <v>5</v>
      </c>
      <c r="F257" s="46">
        <v>0</v>
      </c>
      <c r="G257" s="46">
        <v>10</v>
      </c>
      <c r="H257" s="46">
        <v>2</v>
      </c>
      <c r="I257" s="47">
        <f>SUM(D257:H257)</f>
        <v>24</v>
      </c>
      <c r="J257" s="82">
        <v>822</v>
      </c>
      <c r="K257" s="82">
        <v>1938</v>
      </c>
      <c r="L257" s="82">
        <v>47969</v>
      </c>
      <c r="M257" s="50"/>
      <c r="N257" s="83">
        <f t="shared" si="67"/>
        <v>59488.538</v>
      </c>
      <c r="O257" s="50">
        <f t="shared" si="67"/>
        <v>65300.125000000036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40</v>
      </c>
      <c r="E258" s="62">
        <f t="shared" si="68"/>
        <v>27</v>
      </c>
      <c r="F258" s="62">
        <f t="shared" si="68"/>
        <v>0</v>
      </c>
      <c r="G258" s="62">
        <f t="shared" si="68"/>
        <v>51</v>
      </c>
      <c r="H258" s="62">
        <f t="shared" si="68"/>
        <v>2</v>
      </c>
      <c r="I258" s="85">
        <f t="shared" si="68"/>
        <v>120</v>
      </c>
      <c r="J258" s="64">
        <f t="shared" si="68"/>
        <v>75110</v>
      </c>
      <c r="K258" s="65">
        <f t="shared" si="68"/>
        <v>1215703</v>
      </c>
      <c r="L258" s="65">
        <f t="shared" si="68"/>
        <v>2503417</v>
      </c>
      <c r="M258" s="69"/>
      <c r="N258" s="68">
        <f>SUM(N255:N257)</f>
        <v>496714.83499999961</v>
      </c>
      <c r="O258" s="69">
        <f>SUM(O255:O257)</f>
        <v>859868.70399999991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9">D253+D258</f>
        <v>52</v>
      </c>
      <c r="E259" s="90">
        <f t="shared" si="69"/>
        <v>27</v>
      </c>
      <c r="F259" s="90">
        <f t="shared" si="69"/>
        <v>5</v>
      </c>
      <c r="G259" s="90">
        <f t="shared" si="69"/>
        <v>77</v>
      </c>
      <c r="H259" s="90">
        <f t="shared" si="69"/>
        <v>7</v>
      </c>
      <c r="I259" s="91">
        <f t="shared" si="69"/>
        <v>168</v>
      </c>
      <c r="J259" s="92">
        <f t="shared" si="69"/>
        <v>93769</v>
      </c>
      <c r="K259" s="93">
        <f t="shared" si="69"/>
        <v>1225181</v>
      </c>
      <c r="L259" s="93">
        <f t="shared" si="69"/>
        <v>2922644</v>
      </c>
      <c r="M259" s="94"/>
      <c r="N259" s="95">
        <f>N253+N258</f>
        <v>610496.47549999971</v>
      </c>
      <c r="O259" s="94">
        <f>O253+O258</f>
        <v>870592.34199999995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628485.47549999971</v>
      </c>
      <c r="O264" s="121">
        <f>O259+O260</f>
        <v>876734.34199999995</v>
      </c>
      <c r="P264" s="119"/>
      <c r="Q264" s="23"/>
      <c r="R264" s="23"/>
    </row>
    <row r="265" spans="1:18" s="24" customFormat="1" ht="18.75" x14ac:dyDescent="0.2">
      <c r="A265" s="122" t="s">
        <v>155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1</v>
      </c>
      <c r="G269" s="76">
        <f t="shared" si="70"/>
        <v>3</v>
      </c>
      <c r="H269" s="76">
        <f t="shared" si="70"/>
        <v>0</v>
      </c>
      <c r="I269" s="47">
        <f t="shared" si="71"/>
        <v>9</v>
      </c>
      <c r="J269" s="146">
        <f t="shared" si="72"/>
        <v>80117</v>
      </c>
      <c r="K269" s="50">
        <f t="shared" si="72"/>
        <v>24762</v>
      </c>
      <c r="L269" s="50">
        <f t="shared" si="72"/>
        <v>2486796</v>
      </c>
      <c r="M269" s="52"/>
      <c r="N269" s="50">
        <f t="shared" si="73"/>
        <v>49686.178999999996</v>
      </c>
      <c r="O269" s="50">
        <f t="shared" si="73"/>
        <v>4047.5270000000041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2</v>
      </c>
      <c r="E270" s="76">
        <f t="shared" si="70"/>
        <v>0</v>
      </c>
      <c r="F270" s="76">
        <f t="shared" si="70"/>
        <v>1</v>
      </c>
      <c r="G270" s="76">
        <f t="shared" si="70"/>
        <v>7</v>
      </c>
      <c r="H270" s="76">
        <f t="shared" si="70"/>
        <v>3</v>
      </c>
      <c r="I270" s="47">
        <f t="shared" si="71"/>
        <v>13</v>
      </c>
      <c r="J270" s="146">
        <f t="shared" si="72"/>
        <v>43151</v>
      </c>
      <c r="K270" s="50">
        <f t="shared" si="72"/>
        <v>14840</v>
      </c>
      <c r="L270" s="50">
        <f t="shared" si="72"/>
        <v>1304314</v>
      </c>
      <c r="M270" s="52"/>
      <c r="N270" s="50">
        <f t="shared" si="73"/>
        <v>13870.624000000005</v>
      </c>
      <c r="O270" s="50">
        <f t="shared" si="73"/>
        <v>1273.7139999999993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1</v>
      </c>
      <c r="E272" s="76">
        <f t="shared" si="70"/>
        <v>0</v>
      </c>
      <c r="F272" s="76">
        <f t="shared" si="70"/>
        <v>1</v>
      </c>
      <c r="G272" s="76">
        <f t="shared" si="70"/>
        <v>0</v>
      </c>
      <c r="H272" s="76">
        <f t="shared" si="70"/>
        <v>0</v>
      </c>
      <c r="I272" s="47">
        <f t="shared" si="71"/>
        <v>2</v>
      </c>
      <c r="J272" s="146">
        <f t="shared" si="72"/>
        <v>10648</v>
      </c>
      <c r="K272" s="50">
        <f t="shared" si="72"/>
        <v>0</v>
      </c>
      <c r="L272" s="50">
        <f t="shared" si="72"/>
        <v>51644</v>
      </c>
      <c r="M272" s="52"/>
      <c r="N272" s="50">
        <f t="shared" si="73"/>
        <v>1547.7859999999994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2</v>
      </c>
      <c r="E273" s="76">
        <f t="shared" si="70"/>
        <v>0</v>
      </c>
      <c r="F273" s="76">
        <f t="shared" si="70"/>
        <v>1</v>
      </c>
      <c r="G273" s="76">
        <f t="shared" si="70"/>
        <v>11</v>
      </c>
      <c r="H273" s="76">
        <f t="shared" si="70"/>
        <v>2</v>
      </c>
      <c r="I273" s="47">
        <f t="shared" si="71"/>
        <v>16</v>
      </c>
      <c r="J273" s="146">
        <f t="shared" si="72"/>
        <v>116274</v>
      </c>
      <c r="K273" s="50">
        <f t="shared" si="72"/>
        <v>71763</v>
      </c>
      <c r="L273" s="50">
        <f t="shared" si="72"/>
        <v>1253671</v>
      </c>
      <c r="M273" s="52"/>
      <c r="N273" s="50">
        <f t="shared" si="73"/>
        <v>22199.408000000021</v>
      </c>
      <c r="O273" s="50">
        <f t="shared" si="73"/>
        <v>2923.0940000000005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1</v>
      </c>
      <c r="G274" s="76">
        <f t="shared" si="70"/>
        <v>1</v>
      </c>
      <c r="H274" s="76">
        <f t="shared" si="70"/>
        <v>0</v>
      </c>
      <c r="I274" s="55">
        <f t="shared" si="71"/>
        <v>4</v>
      </c>
      <c r="J274" s="146">
        <f t="shared" si="72"/>
        <v>27174</v>
      </c>
      <c r="K274" s="147">
        <f t="shared" si="72"/>
        <v>0</v>
      </c>
      <c r="L274" s="147">
        <f t="shared" si="72"/>
        <v>59046</v>
      </c>
      <c r="M274" s="57"/>
      <c r="N274" s="50">
        <f t="shared" si="73"/>
        <v>1823.5784999999987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12</v>
      </c>
      <c r="E275" s="151">
        <f t="shared" si="74"/>
        <v>0</v>
      </c>
      <c r="F275" s="151">
        <f t="shared" si="74"/>
        <v>5</v>
      </c>
      <c r="G275" s="151">
        <f t="shared" si="74"/>
        <v>26</v>
      </c>
      <c r="H275" s="151">
        <f t="shared" si="74"/>
        <v>5</v>
      </c>
      <c r="I275" s="152">
        <f t="shared" si="74"/>
        <v>48</v>
      </c>
      <c r="J275" s="153">
        <f t="shared" si="74"/>
        <v>277364</v>
      </c>
      <c r="K275" s="154">
        <f t="shared" si="74"/>
        <v>111365</v>
      </c>
      <c r="L275" s="155">
        <f t="shared" si="74"/>
        <v>5155471</v>
      </c>
      <c r="M275" s="156"/>
      <c r="N275" s="157">
        <f>SUM(N268:N274)</f>
        <v>113781.64050000004</v>
      </c>
      <c r="O275" s="158">
        <f>SUM(O268:O274)</f>
        <v>10723.638000000003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31</v>
      </c>
      <c r="E277" s="76">
        <f>E255</f>
        <v>22</v>
      </c>
      <c r="F277" s="76">
        <f>F255</f>
        <v>0</v>
      </c>
      <c r="G277" s="76">
        <f>G255</f>
        <v>40</v>
      </c>
      <c r="H277" s="76">
        <f>H255</f>
        <v>0</v>
      </c>
      <c r="I277" s="47">
        <f>SUM(D277:H277)</f>
        <v>93</v>
      </c>
      <c r="J277" s="146">
        <f t="shared" ref="J277:L279" si="75">J13+J35+J57+J79+J101+J123+J145+J167+J189+J211+J233+J255</f>
        <v>851726</v>
      </c>
      <c r="K277" s="77">
        <f t="shared" si="75"/>
        <v>13820415</v>
      </c>
      <c r="L277" s="77">
        <f t="shared" si="75"/>
        <v>29663827</v>
      </c>
      <c r="M277" s="50"/>
      <c r="N277" s="83">
        <f t="shared" ref="N277:O279" si="76">N255</f>
        <v>436772.69099999958</v>
      </c>
      <c r="O277" s="50">
        <f t="shared" si="76"/>
        <v>794215.86399999994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48193</v>
      </c>
      <c r="K278" s="77">
        <f t="shared" si="75"/>
        <v>27796</v>
      </c>
      <c r="L278" s="77">
        <f t="shared" si="75"/>
        <v>279261</v>
      </c>
      <c r="M278" s="50"/>
      <c r="N278" s="83">
        <f t="shared" si="76"/>
        <v>453.60599999999999</v>
      </c>
      <c r="O278" s="50">
        <f t="shared" si="76"/>
        <v>352.71499999999992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7</v>
      </c>
      <c r="E279" s="76">
        <f>E257</f>
        <v>5</v>
      </c>
      <c r="F279" s="76">
        <f>F257</f>
        <v>0</v>
      </c>
      <c r="G279" s="76">
        <f>G257</f>
        <v>10</v>
      </c>
      <c r="H279" s="76">
        <f>H257</f>
        <v>2</v>
      </c>
      <c r="I279" s="47">
        <f>SUM(D279:H279)</f>
        <v>24</v>
      </c>
      <c r="J279" s="146">
        <f t="shared" si="75"/>
        <v>33114</v>
      </c>
      <c r="K279" s="77">
        <f t="shared" si="75"/>
        <v>103966</v>
      </c>
      <c r="L279" s="77">
        <f t="shared" si="75"/>
        <v>2368237</v>
      </c>
      <c r="M279" s="50"/>
      <c r="N279" s="83">
        <f t="shared" si="76"/>
        <v>59488.538</v>
      </c>
      <c r="O279" s="50">
        <f t="shared" si="76"/>
        <v>65300.125000000036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40</v>
      </c>
      <c r="E280" s="151">
        <f t="shared" si="77"/>
        <v>27</v>
      </c>
      <c r="F280" s="151">
        <f t="shared" si="77"/>
        <v>0</v>
      </c>
      <c r="G280" s="151">
        <f t="shared" si="77"/>
        <v>51</v>
      </c>
      <c r="H280" s="151">
        <f t="shared" si="77"/>
        <v>2</v>
      </c>
      <c r="I280" s="152">
        <f t="shared" si="77"/>
        <v>120</v>
      </c>
      <c r="J280" s="153">
        <f t="shared" si="77"/>
        <v>933033</v>
      </c>
      <c r="K280" s="154">
        <f t="shared" si="77"/>
        <v>13952177</v>
      </c>
      <c r="L280" s="154">
        <f t="shared" si="77"/>
        <v>32311325</v>
      </c>
      <c r="M280" s="158"/>
      <c r="N280" s="157">
        <f>SUM(N277:N279)</f>
        <v>496714.83499999961</v>
      </c>
      <c r="O280" s="158">
        <f>SUM(O277:O279)</f>
        <v>859868.70399999991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8">D275+D280</f>
        <v>52</v>
      </c>
      <c r="E281" s="90">
        <f t="shared" si="78"/>
        <v>27</v>
      </c>
      <c r="F281" s="90">
        <f t="shared" si="78"/>
        <v>5</v>
      </c>
      <c r="G281" s="90">
        <f t="shared" si="78"/>
        <v>77</v>
      </c>
      <c r="H281" s="90">
        <f t="shared" si="78"/>
        <v>7</v>
      </c>
      <c r="I281" s="91">
        <f t="shared" si="78"/>
        <v>168</v>
      </c>
      <c r="J281" s="92">
        <f t="shared" si="78"/>
        <v>1210397</v>
      </c>
      <c r="K281" s="93">
        <f t="shared" si="78"/>
        <v>14063542</v>
      </c>
      <c r="L281" s="93">
        <f t="shared" si="78"/>
        <v>37466796</v>
      </c>
      <c r="M281" s="94"/>
      <c r="N281" s="95">
        <f>N275+N280</f>
        <v>610496.47549999971</v>
      </c>
      <c r="O281" s="94">
        <f>O275+O280</f>
        <v>870592.34199999995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628485.47549999971</v>
      </c>
      <c r="O286" s="195">
        <f>O281+O282</f>
        <v>876734.34199999995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29469</v>
      </c>
      <c r="K433" s="209">
        <f>K11</f>
        <v>9779</v>
      </c>
      <c r="L433" s="209">
        <f>L11</f>
        <v>546525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24031</v>
      </c>
      <c r="K434" s="209">
        <f>K33</f>
        <v>8634</v>
      </c>
      <c r="L434" s="209">
        <f>L33</f>
        <v>432007</v>
      </c>
      <c r="M434" s="210"/>
      <c r="N434" s="25"/>
      <c r="O434" s="25">
        <v>54</v>
      </c>
      <c r="P434" s="25"/>
      <c r="Q434" s="24">
        <f t="shared" ref="Q434:Q444" si="80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23759</v>
      </c>
      <c r="K435" s="209">
        <f>K55</f>
        <v>9210</v>
      </c>
      <c r="L435" s="209">
        <f>L55</f>
        <v>415530</v>
      </c>
      <c r="M435" s="210"/>
      <c r="N435" s="25"/>
      <c r="O435" s="25">
        <v>76</v>
      </c>
      <c r="P435" s="25"/>
      <c r="Q435" s="24">
        <f t="shared" si="80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28361</v>
      </c>
      <c r="K436" s="209">
        <f>K77</f>
        <v>9292</v>
      </c>
      <c r="L436" s="209">
        <f>L77</f>
        <v>478403</v>
      </c>
      <c r="M436" s="210"/>
      <c r="N436" s="25"/>
      <c r="O436" s="25">
        <v>98</v>
      </c>
      <c r="P436" s="25"/>
      <c r="Q436" s="24">
        <f t="shared" si="80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26914</v>
      </c>
      <c r="K437" s="209">
        <f>K99</f>
        <v>9516</v>
      </c>
      <c r="L437" s="209">
        <f>L99</f>
        <v>438212</v>
      </c>
      <c r="M437" s="210"/>
      <c r="N437" s="25"/>
      <c r="O437" s="25">
        <v>120</v>
      </c>
      <c r="P437" s="25"/>
      <c r="Q437" s="24">
        <f t="shared" si="80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26311</v>
      </c>
      <c r="K438" s="209">
        <f>K121</f>
        <v>9436</v>
      </c>
      <c r="L438" s="209">
        <f>L121</f>
        <v>471161</v>
      </c>
      <c r="M438" s="210"/>
      <c r="N438" s="25"/>
      <c r="O438" s="25">
        <v>142</v>
      </c>
      <c r="P438" s="25"/>
      <c r="Q438" s="24">
        <f t="shared" si="80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30242</v>
      </c>
      <c r="K439" s="209">
        <f>K143</f>
        <v>10230</v>
      </c>
      <c r="L439" s="209">
        <f>L143</f>
        <v>552290</v>
      </c>
      <c r="M439" s="210"/>
      <c r="N439" s="25"/>
      <c r="O439" s="25">
        <v>164</v>
      </c>
      <c r="P439" s="25"/>
      <c r="Q439" s="24">
        <f t="shared" si="80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22396</v>
      </c>
      <c r="K440" s="209">
        <f>K165</f>
        <v>9689</v>
      </c>
      <c r="L440" s="209">
        <f>L165</f>
        <v>470649</v>
      </c>
      <c r="M440" s="210"/>
      <c r="N440" s="25"/>
      <c r="O440" s="25">
        <v>186</v>
      </c>
      <c r="P440" s="25"/>
      <c r="Q440" s="24">
        <f t="shared" si="80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13310</v>
      </c>
      <c r="K441" s="209">
        <f>K187</f>
        <v>9141</v>
      </c>
      <c r="L441" s="209">
        <f>L187</f>
        <v>262776</v>
      </c>
      <c r="M441" s="210"/>
      <c r="N441" s="25"/>
      <c r="O441" s="25">
        <f>O440+22</f>
        <v>208</v>
      </c>
      <c r="P441" s="25"/>
      <c r="Q441" s="24">
        <f t="shared" si="80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17189</v>
      </c>
      <c r="K442" s="209">
        <f>K209</f>
        <v>7821</v>
      </c>
      <c r="L442" s="209">
        <f>L209</f>
        <v>331927</v>
      </c>
      <c r="M442" s="210"/>
      <c r="N442" s="25"/>
      <c r="O442" s="25">
        <f>O441+22</f>
        <v>230</v>
      </c>
      <c r="P442" s="25"/>
      <c r="Q442" s="24">
        <f t="shared" si="80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16723</v>
      </c>
      <c r="K443" s="209">
        <f>K231</f>
        <v>9139</v>
      </c>
      <c r="L443" s="209">
        <f>L231</f>
        <v>336764</v>
      </c>
      <c r="M443" s="210"/>
      <c r="N443" s="25"/>
      <c r="O443" s="25">
        <f>O442+22</f>
        <v>252</v>
      </c>
      <c r="P443" s="25"/>
      <c r="Q443" s="24">
        <f t="shared" si="80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18659</v>
      </c>
      <c r="K444" s="209">
        <f>K253</f>
        <v>9478</v>
      </c>
      <c r="L444" s="209">
        <f>L253</f>
        <v>419227</v>
      </c>
      <c r="M444" s="210"/>
      <c r="N444" s="25"/>
      <c r="O444" s="25">
        <f>O443+22</f>
        <v>274</v>
      </c>
      <c r="P444" s="25"/>
      <c r="Q444" s="24">
        <f t="shared" si="80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1">G433+5</f>
        <v>37</v>
      </c>
      <c r="H449" s="207">
        <v>49</v>
      </c>
      <c r="I449" s="208" t="s">
        <v>35</v>
      </c>
      <c r="J449" s="209">
        <f>J16</f>
        <v>51561</v>
      </c>
      <c r="K449" s="209">
        <f>K16</f>
        <v>792344</v>
      </c>
      <c r="L449" s="209">
        <f>L16</f>
        <v>1782029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1"/>
        <v>59</v>
      </c>
      <c r="H450" s="207">
        <f t="shared" ref="H450:H460" si="82">H449+29</f>
        <v>78</v>
      </c>
      <c r="I450" s="208" t="s">
        <v>36</v>
      </c>
      <c r="J450" s="209">
        <f>J38</f>
        <v>78396</v>
      </c>
      <c r="K450" s="209">
        <f>K38</f>
        <v>1119512</v>
      </c>
      <c r="L450" s="209">
        <f>L38</f>
        <v>2704646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1"/>
        <v>81</v>
      </c>
      <c r="H451" s="207">
        <f t="shared" si="82"/>
        <v>107</v>
      </c>
      <c r="I451" s="208" t="s">
        <v>37</v>
      </c>
      <c r="J451" s="209">
        <f>J60</f>
        <v>98633</v>
      </c>
      <c r="K451" s="209">
        <f>K60</f>
        <v>1362459</v>
      </c>
      <c r="L451" s="209">
        <f>L60</f>
        <v>3312530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1"/>
        <v>103</v>
      </c>
      <c r="H452" s="207">
        <f t="shared" si="82"/>
        <v>136</v>
      </c>
      <c r="I452" s="208" t="s">
        <v>38</v>
      </c>
      <c r="J452" s="209">
        <f>J82</f>
        <v>93704</v>
      </c>
      <c r="K452" s="209">
        <f>K82</f>
        <v>1334347</v>
      </c>
      <c r="L452" s="209">
        <f>L82</f>
        <v>3195268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1"/>
        <v>125</v>
      </c>
      <c r="H453" s="207">
        <f t="shared" si="82"/>
        <v>165</v>
      </c>
      <c r="I453" s="208" t="s">
        <v>39</v>
      </c>
      <c r="J453" s="209">
        <f>J104</f>
        <v>97261</v>
      </c>
      <c r="K453" s="209">
        <f>K104</f>
        <v>1374858</v>
      </c>
      <c r="L453" s="209">
        <f>L104</f>
        <v>3123309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1"/>
        <v>147</v>
      </c>
      <c r="H454" s="207">
        <f t="shared" si="82"/>
        <v>194</v>
      </c>
      <c r="I454" s="208" t="s">
        <v>40</v>
      </c>
      <c r="J454" s="209">
        <f>J126</f>
        <v>40667</v>
      </c>
      <c r="K454" s="209">
        <f>K126</f>
        <v>634556</v>
      </c>
      <c r="L454" s="209">
        <f>L126</f>
        <v>1301736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1"/>
        <v>169</v>
      </c>
      <c r="H455" s="207">
        <f t="shared" si="82"/>
        <v>223</v>
      </c>
      <c r="I455" s="208" t="s">
        <v>41</v>
      </c>
      <c r="J455" s="209">
        <f>J148</f>
        <v>76115</v>
      </c>
      <c r="K455" s="209">
        <f>K148</f>
        <v>1202735</v>
      </c>
      <c r="L455" s="209">
        <f>L148</f>
        <v>2553167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1"/>
        <v>191</v>
      </c>
      <c r="H456" s="207">
        <f t="shared" si="82"/>
        <v>252</v>
      </c>
      <c r="I456" s="208" t="s">
        <v>42</v>
      </c>
      <c r="J456" s="209">
        <f>J170</f>
        <v>81366</v>
      </c>
      <c r="K456" s="209">
        <f>K170</f>
        <v>1195863</v>
      </c>
      <c r="L456" s="209">
        <f>L170</f>
        <v>2792249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1"/>
        <v>213</v>
      </c>
      <c r="H457" s="207">
        <f t="shared" si="82"/>
        <v>281</v>
      </c>
      <c r="I457" s="208" t="s">
        <v>43</v>
      </c>
      <c r="J457" s="209">
        <f>J192</f>
        <v>79954</v>
      </c>
      <c r="K457" s="209">
        <f>K192</f>
        <v>1255465</v>
      </c>
      <c r="L457" s="209">
        <f>L192</f>
        <v>3219934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1"/>
        <v>235</v>
      </c>
      <c r="H458" s="207">
        <f t="shared" si="82"/>
        <v>310</v>
      </c>
      <c r="I458" s="208" t="s">
        <v>44</v>
      </c>
      <c r="J458" s="209">
        <f>J214</f>
        <v>83040</v>
      </c>
      <c r="K458" s="209">
        <f>K214</f>
        <v>1305950</v>
      </c>
      <c r="L458" s="209">
        <f>L214</f>
        <v>3199303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1"/>
        <v>257</v>
      </c>
      <c r="H459" s="207">
        <f t="shared" si="82"/>
        <v>339</v>
      </c>
      <c r="I459" s="208" t="s">
        <v>45</v>
      </c>
      <c r="J459" s="209">
        <f>J236</f>
        <v>77226</v>
      </c>
      <c r="K459" s="209">
        <f>K236</f>
        <v>1158385</v>
      </c>
      <c r="L459" s="209">
        <f>L236</f>
        <v>2623737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1"/>
        <v>279</v>
      </c>
      <c r="H460" s="207">
        <f t="shared" si="82"/>
        <v>368</v>
      </c>
      <c r="I460" s="208" t="s">
        <v>46</v>
      </c>
      <c r="J460" s="209">
        <f>J258</f>
        <v>75110</v>
      </c>
      <c r="K460" s="209">
        <f>K258</f>
        <v>1215703</v>
      </c>
      <c r="L460" s="209">
        <f>L258</f>
        <v>2503417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81030</v>
      </c>
      <c r="K465" s="209">
        <f>K17</f>
        <v>802123</v>
      </c>
      <c r="L465" s="209">
        <f>L17</f>
        <v>2328554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3">H465+29</f>
        <v>81</v>
      </c>
      <c r="I466" s="208" t="s">
        <v>36</v>
      </c>
      <c r="J466" s="209">
        <f>J39</f>
        <v>102427</v>
      </c>
      <c r="K466" s="209">
        <f>K39</f>
        <v>1128146</v>
      </c>
      <c r="L466" s="209">
        <f>L39</f>
        <v>3136653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4">G451+1</f>
        <v>82</v>
      </c>
      <c r="H467" s="207">
        <f t="shared" si="83"/>
        <v>110</v>
      </c>
      <c r="I467" s="208" t="s">
        <v>37</v>
      </c>
      <c r="J467" s="209">
        <f>J61</f>
        <v>122392</v>
      </c>
      <c r="K467" s="209">
        <f>K61</f>
        <v>1371669</v>
      </c>
      <c r="L467" s="209">
        <f>L61</f>
        <v>3728060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4"/>
        <v>104</v>
      </c>
      <c r="H468" s="207">
        <f t="shared" si="83"/>
        <v>139</v>
      </c>
      <c r="I468" s="208" t="s">
        <v>38</v>
      </c>
      <c r="J468" s="209">
        <f>J83</f>
        <v>122065</v>
      </c>
      <c r="K468" s="209">
        <f>K83</f>
        <v>1343639</v>
      </c>
      <c r="L468" s="209">
        <f>L83</f>
        <v>3673671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4"/>
        <v>126</v>
      </c>
      <c r="H469" s="207">
        <f t="shared" si="83"/>
        <v>168</v>
      </c>
      <c r="I469" s="208" t="s">
        <v>39</v>
      </c>
      <c r="J469" s="209">
        <f>J105</f>
        <v>124175</v>
      </c>
      <c r="K469" s="209">
        <f>K105</f>
        <v>1384374</v>
      </c>
      <c r="L469" s="209">
        <f>L105</f>
        <v>3561521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4"/>
        <v>148</v>
      </c>
      <c r="H470" s="207">
        <f t="shared" si="83"/>
        <v>197</v>
      </c>
      <c r="I470" s="208" t="s">
        <v>40</v>
      </c>
      <c r="J470" s="209">
        <f>J127</f>
        <v>66978</v>
      </c>
      <c r="K470" s="209">
        <f>K127</f>
        <v>643992</v>
      </c>
      <c r="L470" s="209">
        <f>L127</f>
        <v>1772897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4"/>
        <v>170</v>
      </c>
      <c r="H471" s="207">
        <f t="shared" si="83"/>
        <v>226</v>
      </c>
      <c r="I471" s="208" t="s">
        <v>41</v>
      </c>
      <c r="J471" s="209">
        <f>J149</f>
        <v>106357</v>
      </c>
      <c r="K471" s="209">
        <f>K149</f>
        <v>1212965</v>
      </c>
      <c r="L471" s="209">
        <f>L149</f>
        <v>3105457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4"/>
        <v>192</v>
      </c>
      <c r="H472" s="207">
        <f t="shared" si="83"/>
        <v>255</v>
      </c>
      <c r="I472" s="208" t="s">
        <v>42</v>
      </c>
      <c r="J472" s="209">
        <f>J171</f>
        <v>103762</v>
      </c>
      <c r="K472" s="209">
        <f>K171</f>
        <v>1205552</v>
      </c>
      <c r="L472" s="209">
        <f>L171</f>
        <v>3262898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4"/>
        <v>214</v>
      </c>
      <c r="H473" s="207">
        <f t="shared" si="83"/>
        <v>284</v>
      </c>
      <c r="I473" s="208" t="s">
        <v>43</v>
      </c>
      <c r="J473" s="209">
        <f>J193</f>
        <v>93264</v>
      </c>
      <c r="K473" s="209">
        <f>K193</f>
        <v>1264606</v>
      </c>
      <c r="L473" s="209">
        <f>L193</f>
        <v>3482710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4"/>
        <v>236</v>
      </c>
      <c r="H474" s="207">
        <f t="shared" si="83"/>
        <v>313</v>
      </c>
      <c r="I474" s="208" t="s">
        <v>44</v>
      </c>
      <c r="J474" s="209">
        <f>J215</f>
        <v>100229</v>
      </c>
      <c r="K474" s="209">
        <f>K215</f>
        <v>1313771</v>
      </c>
      <c r="L474" s="209">
        <f>L215</f>
        <v>3531230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4"/>
        <v>258</v>
      </c>
      <c r="H475" s="207">
        <f t="shared" si="83"/>
        <v>342</v>
      </c>
      <c r="I475" s="208" t="s">
        <v>45</v>
      </c>
      <c r="J475" s="209">
        <f>J237</f>
        <v>93949</v>
      </c>
      <c r="K475" s="209">
        <f>K237</f>
        <v>1167524</v>
      </c>
      <c r="L475" s="209">
        <f>L237</f>
        <v>2960501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4"/>
        <v>280</v>
      </c>
      <c r="H476" s="207">
        <f t="shared" si="83"/>
        <v>371</v>
      </c>
      <c r="I476" s="208" t="s">
        <v>46</v>
      </c>
      <c r="J476" s="209">
        <f>J259</f>
        <v>93769</v>
      </c>
      <c r="K476" s="209">
        <f>K259</f>
        <v>1225181</v>
      </c>
      <c r="L476" s="209">
        <f>L259</f>
        <v>2922644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mergeCells count="1">
    <mergeCell ref="A23:C23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5B82-9E72-4712-B3C5-2680F8AA9209}">
  <sheetPr>
    <tabColor theme="0"/>
  </sheetPr>
  <dimension ref="A1:AD480"/>
  <sheetViews>
    <sheetView showGridLines="0" topLeftCell="A328" zoomScale="130" zoomScaleNormal="130" workbookViewId="0">
      <selection activeCell="Q1" sqref="Q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44197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'2020'!N268+(J4/1000)</f>
        <v>18549.499</v>
      </c>
      <c r="O4" s="50">
        <f>'2020'!O268+(K4/1000)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5</v>
      </c>
      <c r="E5" s="46">
        <v>0</v>
      </c>
      <c r="F5" s="46">
        <v>2</v>
      </c>
      <c r="G5" s="46">
        <v>2</v>
      </c>
      <c r="H5" s="46">
        <v>0</v>
      </c>
      <c r="I5" s="47">
        <v>9</v>
      </c>
      <c r="J5" s="48">
        <v>14718</v>
      </c>
      <c r="K5" s="48">
        <v>2430</v>
      </c>
      <c r="L5" s="48">
        <v>338892</v>
      </c>
      <c r="M5" s="52"/>
      <c r="N5" s="50">
        <f>'2020'!N269+(J5/1000)</f>
        <v>49504.567999999992</v>
      </c>
      <c r="O5" s="50">
        <f>'2020'!O269+(K5/1000)</f>
        <v>3996.4120000000039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2</v>
      </c>
      <c r="G6" s="46">
        <v>5</v>
      </c>
      <c r="H6" s="46">
        <v>3</v>
      </c>
      <c r="I6" s="47">
        <f t="shared" si="0"/>
        <v>13</v>
      </c>
      <c r="J6" s="48">
        <v>5494</v>
      </c>
      <c r="K6" s="48">
        <v>1676</v>
      </c>
      <c r="L6" s="48">
        <v>111126</v>
      </c>
      <c r="M6" s="52"/>
      <c r="N6" s="50">
        <f>'2020'!N270+(J6/1000)</f>
        <v>13751.645</v>
      </c>
      <c r="O6" s="50">
        <f>'2020'!O270+(K6/1000)</f>
        <v>1240.2529999999992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'2020'!N271+(J7/1000)</f>
        <v>6104.5660000000034</v>
      </c>
      <c r="O7" s="50">
        <f>'2020'!O271+(K7/1000)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424</v>
      </c>
      <c r="K8" s="48">
        <v>0</v>
      </c>
      <c r="L8" s="48">
        <v>4992</v>
      </c>
      <c r="M8" s="52"/>
      <c r="N8" s="50">
        <f>'2020'!N272+(J8/1000)</f>
        <v>1524.1479999999995</v>
      </c>
      <c r="O8" s="50">
        <f>'2020'!O272+(K8/1000)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3</v>
      </c>
      <c r="E9" s="46">
        <v>0</v>
      </c>
      <c r="F9" s="46">
        <v>1</v>
      </c>
      <c r="G9" s="46">
        <v>10</v>
      </c>
      <c r="H9" s="46">
        <v>2</v>
      </c>
      <c r="I9" s="47">
        <f t="shared" si="0"/>
        <v>16</v>
      </c>
      <c r="J9" s="48">
        <v>9895</v>
      </c>
      <c r="K9" s="48">
        <v>6182</v>
      </c>
      <c r="L9" s="48">
        <v>127036</v>
      </c>
      <c r="M9" s="52"/>
      <c r="N9" s="50">
        <f>'2020'!N273+(J9/1000)</f>
        <v>21977.373000000021</v>
      </c>
      <c r="O9" s="50">
        <f>'2020'!O273+(K9/1000)</f>
        <v>2784.7620000000002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1701</v>
      </c>
      <c r="K10" s="48">
        <v>0</v>
      </c>
      <c r="L10" s="48">
        <v>2308</v>
      </c>
      <c r="M10" s="57"/>
      <c r="N10" s="50">
        <f>'2020'!N274+(J10/1000)</f>
        <v>1776.2834999999989</v>
      </c>
      <c r="O10" s="50">
        <f>'2020'!O274+(K10/1000)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13</v>
      </c>
      <c r="E11" s="62">
        <f t="shared" si="1"/>
        <v>0</v>
      </c>
      <c r="F11" s="62">
        <f t="shared" si="1"/>
        <v>6</v>
      </c>
      <c r="G11" s="62">
        <f t="shared" si="1"/>
        <v>24</v>
      </c>
      <c r="H11" s="62">
        <f t="shared" si="1"/>
        <v>5</v>
      </c>
      <c r="I11" s="63">
        <f t="shared" si="1"/>
        <v>48</v>
      </c>
      <c r="J11" s="64">
        <f>SUM(J4:J10)</f>
        <v>32232</v>
      </c>
      <c r="K11" s="65">
        <f t="shared" si="1"/>
        <v>10288</v>
      </c>
      <c r="L11" s="65">
        <f t="shared" si="1"/>
        <v>584354</v>
      </c>
      <c r="M11" s="67"/>
      <c r="N11" s="68">
        <f>SUM(N4:N10)</f>
        <v>113188.08250000003</v>
      </c>
      <c r="O11" s="69">
        <f>SUM(O4:O10)</f>
        <v>10500.730000000003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38</v>
      </c>
      <c r="E13" s="46">
        <v>29</v>
      </c>
      <c r="F13" s="46">
        <v>0</v>
      </c>
      <c r="G13" s="46">
        <v>29</v>
      </c>
      <c r="H13" s="46">
        <v>0</v>
      </c>
      <c r="I13" s="47">
        <f>SUM(D13:H13)</f>
        <v>96</v>
      </c>
      <c r="J13" s="82">
        <v>101477</v>
      </c>
      <c r="K13" s="82">
        <v>1344630</v>
      </c>
      <c r="L13" s="82">
        <v>3017149</v>
      </c>
      <c r="M13" s="50"/>
      <c r="N13" s="83">
        <f>'2020'!N277+(J13/1000)</f>
        <v>434965.02199999959</v>
      </c>
      <c r="O13" s="50">
        <f>'2020'!O277+(K13/1000)</f>
        <v>767031.51800000004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5151</v>
      </c>
      <c r="K14" s="82">
        <v>1226</v>
      </c>
      <c r="L14" s="82">
        <v>19956</v>
      </c>
      <c r="M14" s="50"/>
      <c r="N14" s="83">
        <f>'2020'!N278+(J14/1000)</f>
        <v>356.88600000000002</v>
      </c>
      <c r="O14" s="50">
        <f>'2020'!O278+(K14/1000)</f>
        <v>305.16699999999997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7</v>
      </c>
      <c r="E15" s="46">
        <v>5</v>
      </c>
      <c r="F15" s="46">
        <v>1</v>
      </c>
      <c r="G15" s="46">
        <v>9</v>
      </c>
      <c r="H15" s="46">
        <v>2</v>
      </c>
      <c r="I15" s="47">
        <f>SUM(D15:H15)</f>
        <v>24</v>
      </c>
      <c r="J15" s="82">
        <v>3171</v>
      </c>
      <c r="K15" s="82">
        <v>9983</v>
      </c>
      <c r="L15" s="82">
        <v>237216</v>
      </c>
      <c r="M15" s="50"/>
      <c r="N15" s="83">
        <f>'2020'!N279+(J15/1000)</f>
        <v>59427.627000000008</v>
      </c>
      <c r="O15" s="147">
        <f>'2020'!O279+(K15/1000)</f>
        <v>65100.291000000027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47</v>
      </c>
      <c r="E16" s="62">
        <f t="shared" si="2"/>
        <v>34</v>
      </c>
      <c r="F16" s="62">
        <f t="shared" si="2"/>
        <v>1</v>
      </c>
      <c r="G16" s="62">
        <f t="shared" si="2"/>
        <v>39</v>
      </c>
      <c r="H16" s="62">
        <f t="shared" si="2"/>
        <v>2</v>
      </c>
      <c r="I16" s="85">
        <f t="shared" si="2"/>
        <v>123</v>
      </c>
      <c r="J16" s="64">
        <f t="shared" si="2"/>
        <v>109799</v>
      </c>
      <c r="K16" s="65">
        <f t="shared" si="2"/>
        <v>1355839</v>
      </c>
      <c r="L16" s="65">
        <f t="shared" si="2"/>
        <v>3274321</v>
      </c>
      <c r="M16" s="69"/>
      <c r="N16" s="68">
        <f>SUM(N13:N15)</f>
        <v>494749.53499999957</v>
      </c>
      <c r="O16" s="67">
        <f>SUM(O13:O15)</f>
        <v>832436.97600000002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60</v>
      </c>
      <c r="E17" s="90">
        <f t="shared" si="3"/>
        <v>34</v>
      </c>
      <c r="F17" s="90">
        <f t="shared" si="3"/>
        <v>7</v>
      </c>
      <c r="G17" s="90">
        <f t="shared" si="3"/>
        <v>63</v>
      </c>
      <c r="H17" s="90">
        <f t="shared" si="3"/>
        <v>7</v>
      </c>
      <c r="I17" s="91">
        <f t="shared" si="3"/>
        <v>171</v>
      </c>
      <c r="J17" s="92">
        <f t="shared" si="3"/>
        <v>142031</v>
      </c>
      <c r="K17" s="93">
        <f t="shared" si="3"/>
        <v>1366127</v>
      </c>
      <c r="L17" s="93">
        <f t="shared" si="3"/>
        <v>3858675</v>
      </c>
      <c r="M17" s="94"/>
      <c r="N17" s="95">
        <f>N11+N16</f>
        <v>607937.61749999959</v>
      </c>
      <c r="O17" s="94">
        <f>O11+O16</f>
        <v>842937.70600000001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625926.61749999959</v>
      </c>
      <c r="O22" s="121">
        <f>O17+O18</f>
        <v>849079.70600000001</v>
      </c>
      <c r="P22" s="119"/>
      <c r="Q22" s="23"/>
      <c r="R22" s="23"/>
    </row>
    <row r="23" spans="1:18" s="24" customFormat="1" ht="23.25" x14ac:dyDescent="0.35">
      <c r="A23" s="120">
        <f>A1+31</f>
        <v>44228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5</v>
      </c>
      <c r="E27" s="46">
        <v>0</v>
      </c>
      <c r="F27" s="46">
        <v>2</v>
      </c>
      <c r="G27" s="46">
        <v>2</v>
      </c>
      <c r="H27" s="46">
        <v>0</v>
      </c>
      <c r="I27" s="47">
        <f t="shared" si="4"/>
        <v>9</v>
      </c>
      <c r="J27" s="48">
        <v>13061</v>
      </c>
      <c r="K27" s="48">
        <v>2145</v>
      </c>
      <c r="L27" s="48">
        <v>273397</v>
      </c>
      <c r="M27" s="52"/>
      <c r="N27" s="50">
        <f t="shared" si="5"/>
        <v>49517.628999999994</v>
      </c>
      <c r="O27" s="50">
        <f t="shared" si="5"/>
        <v>3998.5570000000039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2</v>
      </c>
      <c r="G28" s="46">
        <v>5</v>
      </c>
      <c r="H28" s="46">
        <v>3</v>
      </c>
      <c r="I28" s="47">
        <f t="shared" si="4"/>
        <v>13</v>
      </c>
      <c r="J28" s="48">
        <v>6607</v>
      </c>
      <c r="K28" s="48">
        <v>1655</v>
      </c>
      <c r="L28" s="48">
        <v>108621</v>
      </c>
      <c r="M28" s="52"/>
      <c r="N28" s="50">
        <f t="shared" si="5"/>
        <v>13758.252</v>
      </c>
      <c r="O28" s="50">
        <f t="shared" si="5"/>
        <v>1241.9079999999992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344</v>
      </c>
      <c r="K30" s="48">
        <v>0</v>
      </c>
      <c r="L30" s="48">
        <v>1640</v>
      </c>
      <c r="M30" s="52"/>
      <c r="N30" s="50">
        <f t="shared" si="5"/>
        <v>1524.4919999999995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2</v>
      </c>
      <c r="E31" s="46">
        <v>0</v>
      </c>
      <c r="F31" s="46">
        <v>1</v>
      </c>
      <c r="G31" s="46">
        <v>11</v>
      </c>
      <c r="H31" s="46">
        <v>2</v>
      </c>
      <c r="I31" s="47">
        <f t="shared" si="4"/>
        <v>16</v>
      </c>
      <c r="J31" s="48">
        <v>8493</v>
      </c>
      <c r="K31" s="48">
        <v>5569</v>
      </c>
      <c r="L31" s="48">
        <v>124816</v>
      </c>
      <c r="M31" s="52"/>
      <c r="N31" s="50">
        <f t="shared" si="5"/>
        <v>21985.86600000002</v>
      </c>
      <c r="O31" s="50">
        <f t="shared" si="5"/>
        <v>2790.3310000000001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0</v>
      </c>
      <c r="G32" s="46">
        <v>3</v>
      </c>
      <c r="H32" s="46">
        <v>0</v>
      </c>
      <c r="I32" s="55">
        <f t="shared" si="4"/>
        <v>4</v>
      </c>
      <c r="J32" s="48">
        <v>1601</v>
      </c>
      <c r="K32" s="48">
        <v>0</v>
      </c>
      <c r="L32" s="48">
        <v>1795</v>
      </c>
      <c r="M32" s="57"/>
      <c r="N32" s="50">
        <f t="shared" si="5"/>
        <v>1777.884499999999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12</v>
      </c>
      <c r="E33" s="62">
        <f t="shared" si="6"/>
        <v>0</v>
      </c>
      <c r="F33" s="62">
        <f t="shared" si="6"/>
        <v>6</v>
      </c>
      <c r="G33" s="62">
        <f t="shared" si="6"/>
        <v>25</v>
      </c>
      <c r="H33" s="62">
        <f t="shared" si="6"/>
        <v>5</v>
      </c>
      <c r="I33" s="63">
        <f t="shared" si="6"/>
        <v>48</v>
      </c>
      <c r="J33" s="64">
        <f>SUM(J26:J32)</f>
        <v>30106</v>
      </c>
      <c r="K33" s="65">
        <f>SUM(K26:K32)</f>
        <v>9369</v>
      </c>
      <c r="L33" s="65">
        <f>SUM(L26:L32)</f>
        <v>510269</v>
      </c>
      <c r="M33" s="67"/>
      <c r="N33" s="68">
        <f>SUM(N26:N32)</f>
        <v>113218.18850000003</v>
      </c>
      <c r="O33" s="69">
        <f>SUM(O26:O32)</f>
        <v>10510.099000000002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38</v>
      </c>
      <c r="E35" s="46">
        <v>29</v>
      </c>
      <c r="F35" s="46">
        <v>0</v>
      </c>
      <c r="G35" s="46">
        <v>29</v>
      </c>
      <c r="H35" s="46">
        <v>0</v>
      </c>
      <c r="I35" s="47">
        <f>SUM(D35:H35)</f>
        <v>96</v>
      </c>
      <c r="J35" s="82">
        <v>90081</v>
      </c>
      <c r="K35" s="82">
        <v>1194113</v>
      </c>
      <c r="L35" s="82">
        <v>2707106</v>
      </c>
      <c r="M35" s="50"/>
      <c r="N35" s="83">
        <f t="shared" ref="N35:O37" si="7">N13+(J35/1000)</f>
        <v>435055.1029999996</v>
      </c>
      <c r="O35" s="50">
        <f t="shared" si="7"/>
        <v>768225.63100000005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2</v>
      </c>
      <c r="E36" s="46">
        <v>0</v>
      </c>
      <c r="F36" s="46">
        <v>0</v>
      </c>
      <c r="G36" s="46">
        <v>1</v>
      </c>
      <c r="H36" s="46">
        <v>0</v>
      </c>
      <c r="I36" s="47">
        <f>SUM(D36:H36)</f>
        <v>3</v>
      </c>
      <c r="J36" s="82">
        <v>4194</v>
      </c>
      <c r="K36" s="82">
        <v>717</v>
      </c>
      <c r="L36" s="82">
        <v>19567</v>
      </c>
      <c r="M36" s="50"/>
      <c r="N36" s="83">
        <f t="shared" si="7"/>
        <v>361.08000000000004</v>
      </c>
      <c r="O36" s="50">
        <f t="shared" si="7"/>
        <v>305.88399999999996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9</v>
      </c>
      <c r="E37" s="46">
        <v>0</v>
      </c>
      <c r="F37" s="46">
        <v>0</v>
      </c>
      <c r="G37" s="46">
        <v>15</v>
      </c>
      <c r="H37" s="46">
        <v>0</v>
      </c>
      <c r="I37" s="47">
        <f>SUM(D37:H37)</f>
        <v>24</v>
      </c>
      <c r="J37" s="82">
        <v>110</v>
      </c>
      <c r="K37" s="82">
        <v>550</v>
      </c>
      <c r="L37" s="82">
        <v>11723</v>
      </c>
      <c r="M37" s="50"/>
      <c r="N37" s="83">
        <f t="shared" si="7"/>
        <v>59427.737000000008</v>
      </c>
      <c r="O37" s="50">
        <f t="shared" si="7"/>
        <v>65100.841000000029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8">SUM(D35:D37)</f>
        <v>49</v>
      </c>
      <c r="E38" s="62">
        <f t="shared" si="8"/>
        <v>29</v>
      </c>
      <c r="F38" s="62">
        <f t="shared" si="8"/>
        <v>0</v>
      </c>
      <c r="G38" s="62">
        <f t="shared" si="8"/>
        <v>45</v>
      </c>
      <c r="H38" s="62">
        <f t="shared" si="8"/>
        <v>0</v>
      </c>
      <c r="I38" s="85">
        <f t="shared" si="8"/>
        <v>123</v>
      </c>
      <c r="J38" s="64">
        <f t="shared" si="8"/>
        <v>94385</v>
      </c>
      <c r="K38" s="65">
        <f t="shared" si="8"/>
        <v>1195380</v>
      </c>
      <c r="L38" s="65">
        <f>SUM(L35:L37)</f>
        <v>2738396</v>
      </c>
      <c r="M38" s="69"/>
      <c r="N38" s="68">
        <f>SUM(N35:N37)</f>
        <v>494843.91999999963</v>
      </c>
      <c r="O38" s="69">
        <f>SUM(O35:O37)</f>
        <v>833632.35600000003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9">D33+D38</f>
        <v>61</v>
      </c>
      <c r="E39" s="90">
        <f t="shared" si="9"/>
        <v>29</v>
      </c>
      <c r="F39" s="90">
        <f t="shared" si="9"/>
        <v>6</v>
      </c>
      <c r="G39" s="90">
        <f t="shared" si="9"/>
        <v>70</v>
      </c>
      <c r="H39" s="90">
        <f t="shared" si="9"/>
        <v>5</v>
      </c>
      <c r="I39" s="91">
        <f t="shared" si="9"/>
        <v>171</v>
      </c>
      <c r="J39" s="92">
        <f t="shared" si="9"/>
        <v>124491</v>
      </c>
      <c r="K39" s="93">
        <f t="shared" si="9"/>
        <v>1204749</v>
      </c>
      <c r="L39" s="93">
        <f t="shared" si="9"/>
        <v>3248665</v>
      </c>
      <c r="M39" s="94"/>
      <c r="N39" s="95">
        <f>N33+N38</f>
        <v>608062.10849999962</v>
      </c>
      <c r="O39" s="94">
        <f>O33+O38</f>
        <v>844142.45500000007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626051.10849999962</v>
      </c>
      <c r="O44" s="121">
        <f>O39+O40</f>
        <v>850284.45500000007</v>
      </c>
      <c r="P44" s="119"/>
      <c r="Q44" s="23"/>
      <c r="R44" s="23"/>
    </row>
    <row r="45" spans="1:18" s="24" customFormat="1" ht="23.25" x14ac:dyDescent="0.35">
      <c r="A45" s="120">
        <f>A23+31</f>
        <v>44259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5</v>
      </c>
      <c r="E49" s="46">
        <v>0</v>
      </c>
      <c r="F49" s="46">
        <v>2</v>
      </c>
      <c r="G49" s="46">
        <v>2</v>
      </c>
      <c r="H49" s="46">
        <v>0</v>
      </c>
      <c r="I49" s="47">
        <f t="shared" si="10"/>
        <v>9</v>
      </c>
      <c r="J49" s="48">
        <v>13455</v>
      </c>
      <c r="K49" s="48">
        <v>2170</v>
      </c>
      <c r="L49" s="48">
        <v>324988</v>
      </c>
      <c r="M49" s="52"/>
      <c r="N49" s="50">
        <f t="shared" si="11"/>
        <v>49531.083999999995</v>
      </c>
      <c r="O49" s="50">
        <f t="shared" si="11"/>
        <v>4000.727000000004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6</v>
      </c>
      <c r="H50" s="46">
        <v>3</v>
      </c>
      <c r="I50" s="47">
        <f t="shared" si="10"/>
        <v>13</v>
      </c>
      <c r="J50" s="48">
        <v>7093</v>
      </c>
      <c r="K50" s="48">
        <v>1854</v>
      </c>
      <c r="L50" s="48">
        <v>119660</v>
      </c>
      <c r="M50" s="52"/>
      <c r="N50" s="50">
        <f t="shared" si="11"/>
        <v>13765.345000000001</v>
      </c>
      <c r="O50" s="50">
        <f t="shared" si="11"/>
        <v>1243.7619999999993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10"/>
        <v>2</v>
      </c>
      <c r="J52" s="48">
        <v>571</v>
      </c>
      <c r="K52" s="48">
        <v>0</v>
      </c>
      <c r="L52" s="48">
        <v>2527</v>
      </c>
      <c r="M52" s="52"/>
      <c r="N52" s="50">
        <f t="shared" si="11"/>
        <v>1525.0629999999994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2</v>
      </c>
      <c r="E53" s="46">
        <v>0</v>
      </c>
      <c r="F53" s="46">
        <v>1</v>
      </c>
      <c r="G53" s="46">
        <v>11</v>
      </c>
      <c r="H53" s="46">
        <v>2</v>
      </c>
      <c r="I53" s="47">
        <f t="shared" si="10"/>
        <v>16</v>
      </c>
      <c r="J53" s="48">
        <v>9113</v>
      </c>
      <c r="K53" s="48">
        <v>6212</v>
      </c>
      <c r="L53" s="48">
        <v>150215</v>
      </c>
      <c r="M53" s="52"/>
      <c r="N53" s="50">
        <f t="shared" si="11"/>
        <v>21994.979000000021</v>
      </c>
      <c r="O53" s="50">
        <f t="shared" si="11"/>
        <v>2796.5430000000001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2173</v>
      </c>
      <c r="K54" s="48">
        <v>0</v>
      </c>
      <c r="L54" s="48">
        <v>2484</v>
      </c>
      <c r="M54" s="57"/>
      <c r="N54" s="50">
        <f t="shared" si="11"/>
        <v>1780.057499999999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12</v>
      </c>
      <c r="E55" s="62">
        <f t="shared" si="12"/>
        <v>0</v>
      </c>
      <c r="F55" s="62">
        <f t="shared" si="12"/>
        <v>5</v>
      </c>
      <c r="G55" s="62">
        <f t="shared" si="12"/>
        <v>26</v>
      </c>
      <c r="H55" s="62">
        <f t="shared" si="12"/>
        <v>5</v>
      </c>
      <c r="I55" s="63">
        <f t="shared" si="12"/>
        <v>48</v>
      </c>
      <c r="J55" s="64">
        <f>SUM(J48:J54)</f>
        <v>32405</v>
      </c>
      <c r="K55" s="65">
        <f>SUM(K48:K54)</f>
        <v>10236</v>
      </c>
      <c r="L55" s="65">
        <f>SUM(L48:L54)</f>
        <v>599874</v>
      </c>
      <c r="M55" s="67"/>
      <c r="N55" s="68">
        <f>SUM(N48:N54)</f>
        <v>113250.59350000002</v>
      </c>
      <c r="O55" s="69">
        <f>SUM(O48:O54)</f>
        <v>10520.335000000001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37</v>
      </c>
      <c r="E57" s="46">
        <v>29</v>
      </c>
      <c r="F57" s="46">
        <v>0</v>
      </c>
      <c r="G57" s="46">
        <v>30</v>
      </c>
      <c r="H57" s="46">
        <v>0</v>
      </c>
      <c r="I57" s="47">
        <f>SUM(D57:H57)</f>
        <v>96</v>
      </c>
      <c r="J57" s="82">
        <v>97945</v>
      </c>
      <c r="K57" s="82">
        <v>1293173</v>
      </c>
      <c r="L57" s="82">
        <v>2960685</v>
      </c>
      <c r="M57" s="50"/>
      <c r="N57" s="83">
        <f t="shared" ref="N57:O59" si="13">N35+(J57/1000)</f>
        <v>435153.0479999996</v>
      </c>
      <c r="O57" s="50">
        <f t="shared" si="13"/>
        <v>769518.804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2</v>
      </c>
      <c r="E58" s="46">
        <v>0</v>
      </c>
      <c r="F58" s="46">
        <v>0</v>
      </c>
      <c r="G58" s="46">
        <v>1</v>
      </c>
      <c r="H58" s="46">
        <v>0</v>
      </c>
      <c r="I58" s="47">
        <f>SUM(D58:H58)</f>
        <v>3</v>
      </c>
      <c r="J58" s="82">
        <v>4977</v>
      </c>
      <c r="K58" s="82">
        <v>806</v>
      </c>
      <c r="L58" s="82">
        <v>23895</v>
      </c>
      <c r="M58" s="50"/>
      <c r="N58" s="83">
        <f t="shared" si="13"/>
        <v>366.05700000000002</v>
      </c>
      <c r="O58" s="50">
        <f t="shared" si="13"/>
        <v>306.68999999999994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7</v>
      </c>
      <c r="E59" s="46">
        <v>5</v>
      </c>
      <c r="F59" s="46">
        <v>1</v>
      </c>
      <c r="G59" s="46">
        <v>9</v>
      </c>
      <c r="H59" s="46">
        <v>2</v>
      </c>
      <c r="I59" s="47">
        <f>SUM(D59:H59)</f>
        <v>24</v>
      </c>
      <c r="J59" s="82">
        <v>2527</v>
      </c>
      <c r="K59" s="82">
        <v>9938</v>
      </c>
      <c r="L59" s="82">
        <v>254465</v>
      </c>
      <c r="M59" s="50"/>
      <c r="N59" s="83">
        <f t="shared" si="13"/>
        <v>59430.26400000001</v>
      </c>
      <c r="O59" s="50">
        <f t="shared" si="13"/>
        <v>65110.779000000031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46</v>
      </c>
      <c r="E60" s="62">
        <f t="shared" si="14"/>
        <v>34</v>
      </c>
      <c r="F60" s="62">
        <f t="shared" si="14"/>
        <v>1</v>
      </c>
      <c r="G60" s="62">
        <f t="shared" si="14"/>
        <v>40</v>
      </c>
      <c r="H60" s="62">
        <f t="shared" si="14"/>
        <v>2</v>
      </c>
      <c r="I60" s="85">
        <f t="shared" si="14"/>
        <v>123</v>
      </c>
      <c r="J60" s="64">
        <f t="shared" si="14"/>
        <v>105449</v>
      </c>
      <c r="K60" s="65">
        <f t="shared" si="14"/>
        <v>1303917</v>
      </c>
      <c r="L60" s="65">
        <f t="shared" si="14"/>
        <v>3239045</v>
      </c>
      <c r="M60" s="69"/>
      <c r="N60" s="68">
        <f>SUM(N57:N59)</f>
        <v>494949.3689999996</v>
      </c>
      <c r="O60" s="69">
        <f>SUM(O57:O59)</f>
        <v>834936.27299999993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5">D55+D60</f>
        <v>58</v>
      </c>
      <c r="E61" s="90">
        <f t="shared" si="15"/>
        <v>34</v>
      </c>
      <c r="F61" s="90">
        <f t="shared" si="15"/>
        <v>6</v>
      </c>
      <c r="G61" s="90">
        <f t="shared" si="15"/>
        <v>66</v>
      </c>
      <c r="H61" s="90">
        <f t="shared" si="15"/>
        <v>7</v>
      </c>
      <c r="I61" s="91">
        <f t="shared" si="15"/>
        <v>171</v>
      </c>
      <c r="J61" s="92">
        <f t="shared" si="15"/>
        <v>137854</v>
      </c>
      <c r="K61" s="93">
        <f t="shared" si="15"/>
        <v>1314153</v>
      </c>
      <c r="L61" s="93">
        <f t="shared" si="15"/>
        <v>3838919</v>
      </c>
      <c r="M61" s="94"/>
      <c r="N61" s="95">
        <f>N55+N60</f>
        <v>608199.96249999967</v>
      </c>
      <c r="O61" s="94">
        <f>O55+O60</f>
        <v>845456.60799999989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626188.96249999967</v>
      </c>
      <c r="O66" s="121">
        <f>O61+O62</f>
        <v>851598.60799999989</v>
      </c>
      <c r="P66" s="119"/>
      <c r="Q66" s="23"/>
      <c r="R66" s="23"/>
    </row>
    <row r="67" spans="1:18" s="24" customFormat="1" ht="23.25" x14ac:dyDescent="0.35">
      <c r="A67" s="120">
        <f>A45+31</f>
        <v>44290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6</v>
      </c>
      <c r="E71" s="46">
        <v>0</v>
      </c>
      <c r="F71" s="46">
        <v>2</v>
      </c>
      <c r="G71" s="46">
        <v>1</v>
      </c>
      <c r="H71" s="46">
        <v>0</v>
      </c>
      <c r="I71" s="47">
        <f t="shared" si="16"/>
        <v>9</v>
      </c>
      <c r="J71" s="48">
        <v>7935</v>
      </c>
      <c r="K71" s="48">
        <v>2332</v>
      </c>
      <c r="L71" s="48">
        <v>237750</v>
      </c>
      <c r="M71" s="52"/>
      <c r="N71" s="50">
        <f t="shared" si="17"/>
        <v>49539.018999999993</v>
      </c>
      <c r="O71" s="50">
        <f t="shared" si="17"/>
        <v>4003.0590000000038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6</v>
      </c>
      <c r="H72" s="46">
        <v>3</v>
      </c>
      <c r="I72" s="47">
        <f t="shared" si="16"/>
        <v>13</v>
      </c>
      <c r="J72" s="48">
        <v>6804</v>
      </c>
      <c r="K72" s="48">
        <v>0</v>
      </c>
      <c r="L72" s="48">
        <v>0</v>
      </c>
      <c r="M72" s="52"/>
      <c r="N72" s="50">
        <f t="shared" si="17"/>
        <v>13772.149000000001</v>
      </c>
      <c r="O72" s="50">
        <f t="shared" si="17"/>
        <v>1243.7619999999993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6"/>
        <v>2</v>
      </c>
      <c r="J74" s="48">
        <v>366</v>
      </c>
      <c r="K74" s="48">
        <v>0</v>
      </c>
      <c r="L74" s="48">
        <v>1870</v>
      </c>
      <c r="M74" s="52"/>
      <c r="N74" s="50">
        <f t="shared" si="17"/>
        <v>1525.4289999999994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2</v>
      </c>
      <c r="E75" s="46">
        <v>0</v>
      </c>
      <c r="F75" s="46">
        <v>1</v>
      </c>
      <c r="G75" s="46">
        <v>11</v>
      </c>
      <c r="H75" s="46">
        <v>2</v>
      </c>
      <c r="I75" s="47">
        <f t="shared" si="16"/>
        <v>16</v>
      </c>
      <c r="J75" s="48">
        <v>8485</v>
      </c>
      <c r="K75" s="48">
        <v>6015</v>
      </c>
      <c r="L75" s="48">
        <v>144529</v>
      </c>
      <c r="M75" s="52"/>
      <c r="N75" s="50">
        <f t="shared" si="17"/>
        <v>22003.464000000022</v>
      </c>
      <c r="O75" s="50">
        <f t="shared" si="17"/>
        <v>2802.558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0</v>
      </c>
      <c r="G76" s="46">
        <v>2</v>
      </c>
      <c r="H76" s="46">
        <v>0</v>
      </c>
      <c r="I76" s="55">
        <f t="shared" si="16"/>
        <v>4</v>
      </c>
      <c r="J76" s="48">
        <v>2403</v>
      </c>
      <c r="K76" s="48">
        <v>0</v>
      </c>
      <c r="L76" s="48">
        <v>4750</v>
      </c>
      <c r="M76" s="57"/>
      <c r="N76" s="50">
        <f t="shared" si="17"/>
        <v>1782.460499999999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14</v>
      </c>
      <c r="E77" s="62">
        <f t="shared" si="18"/>
        <v>0</v>
      </c>
      <c r="F77" s="62">
        <f t="shared" si="18"/>
        <v>5</v>
      </c>
      <c r="G77" s="62">
        <f t="shared" si="18"/>
        <v>24</v>
      </c>
      <c r="H77" s="62">
        <f t="shared" si="18"/>
        <v>5</v>
      </c>
      <c r="I77" s="63">
        <f t="shared" si="18"/>
        <v>48</v>
      </c>
      <c r="J77" s="64">
        <f>SUM(J70:J76)</f>
        <v>25993</v>
      </c>
      <c r="K77" s="65">
        <f>SUM(K70:K76)</f>
        <v>8347</v>
      </c>
      <c r="L77" s="65">
        <f>SUM(L70:L76)</f>
        <v>388899</v>
      </c>
      <c r="M77" s="67"/>
      <c r="N77" s="68">
        <f>SUM(N70:N76)</f>
        <v>113276.58650000003</v>
      </c>
      <c r="O77" s="69">
        <f>SUM(O70:O76)</f>
        <v>10528.682000000003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37</v>
      </c>
      <c r="E79" s="46">
        <v>29</v>
      </c>
      <c r="F79" s="46">
        <v>0</v>
      </c>
      <c r="G79" s="46">
        <v>30</v>
      </c>
      <c r="H79" s="46">
        <v>0</v>
      </c>
      <c r="I79" s="47">
        <f>SUM(D79:H79)</f>
        <v>96</v>
      </c>
      <c r="J79" s="82">
        <v>92698</v>
      </c>
      <c r="K79" s="82">
        <v>1206542</v>
      </c>
      <c r="L79" s="82">
        <v>2829261</v>
      </c>
      <c r="M79" s="50"/>
      <c r="N79" s="83">
        <f t="shared" ref="N79:O81" si="19">N57+(J79/1000)</f>
        <v>435245.74599999958</v>
      </c>
      <c r="O79" s="50">
        <f t="shared" si="19"/>
        <v>770725.34600000002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47">
        <f>SUM(D80:H80)</f>
        <v>3</v>
      </c>
      <c r="J80" s="82">
        <v>4442</v>
      </c>
      <c r="K80" s="82">
        <v>679</v>
      </c>
      <c r="L80" s="82">
        <v>23420</v>
      </c>
      <c r="M80" s="50"/>
      <c r="N80" s="83">
        <f t="shared" si="19"/>
        <v>370.49900000000002</v>
      </c>
      <c r="O80" s="50">
        <f t="shared" si="19"/>
        <v>307.36899999999991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7</v>
      </c>
      <c r="E81" s="46">
        <v>4</v>
      </c>
      <c r="F81" s="46">
        <v>1</v>
      </c>
      <c r="G81" s="46">
        <v>9</v>
      </c>
      <c r="H81" s="46">
        <v>3</v>
      </c>
      <c r="I81" s="47">
        <f>SUM(D81:H81)</f>
        <v>24</v>
      </c>
      <c r="J81" s="82">
        <v>4260</v>
      </c>
      <c r="K81" s="82">
        <v>12328</v>
      </c>
      <c r="L81" s="82">
        <v>265282</v>
      </c>
      <c r="M81" s="50"/>
      <c r="N81" s="83">
        <f t="shared" si="19"/>
        <v>59434.524000000012</v>
      </c>
      <c r="O81" s="50">
        <f t="shared" si="19"/>
        <v>65123.107000000033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46</v>
      </c>
      <c r="E82" s="62">
        <f t="shared" si="20"/>
        <v>33</v>
      </c>
      <c r="F82" s="62">
        <f t="shared" si="20"/>
        <v>1</v>
      </c>
      <c r="G82" s="62">
        <f t="shared" si="20"/>
        <v>40</v>
      </c>
      <c r="H82" s="62">
        <f t="shared" si="20"/>
        <v>3</v>
      </c>
      <c r="I82" s="85">
        <f t="shared" si="20"/>
        <v>123</v>
      </c>
      <c r="J82" s="64">
        <f t="shared" si="20"/>
        <v>101400</v>
      </c>
      <c r="K82" s="65">
        <f t="shared" si="20"/>
        <v>1219549</v>
      </c>
      <c r="L82" s="65">
        <f t="shared" si="20"/>
        <v>3117963</v>
      </c>
      <c r="M82" s="69"/>
      <c r="N82" s="68">
        <f>SUM(N79:N81)</f>
        <v>495050.76899999962</v>
      </c>
      <c r="O82" s="69">
        <f>SUM(O79:O81)</f>
        <v>836155.82200000004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1">D77+D82</f>
        <v>60</v>
      </c>
      <c r="E83" s="90">
        <f t="shared" si="21"/>
        <v>33</v>
      </c>
      <c r="F83" s="90">
        <f t="shared" si="21"/>
        <v>6</v>
      </c>
      <c r="G83" s="90">
        <f t="shared" si="21"/>
        <v>64</v>
      </c>
      <c r="H83" s="90">
        <f t="shared" si="21"/>
        <v>8</v>
      </c>
      <c r="I83" s="91">
        <f t="shared" si="21"/>
        <v>171</v>
      </c>
      <c r="J83" s="92">
        <f t="shared" si="21"/>
        <v>127393</v>
      </c>
      <c r="K83" s="93">
        <f t="shared" si="21"/>
        <v>1227896</v>
      </c>
      <c r="L83" s="93">
        <f t="shared" si="21"/>
        <v>3506862</v>
      </c>
      <c r="M83" s="94"/>
      <c r="N83" s="95">
        <f>N77+N82</f>
        <v>608327.3554999996</v>
      </c>
      <c r="O83" s="94">
        <f>O77+O82</f>
        <v>846684.50400000007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626316.3554999996</v>
      </c>
      <c r="O88" s="121">
        <f>O83+O84</f>
        <v>852826.50400000007</v>
      </c>
      <c r="P88" s="119"/>
      <c r="Q88" s="23"/>
      <c r="R88" s="23"/>
    </row>
    <row r="89" spans="1:18" s="24" customFormat="1" ht="23.25" x14ac:dyDescent="0.35">
      <c r="A89" s="120">
        <f>A67+31</f>
        <v>44321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3</v>
      </c>
      <c r="E93" s="46">
        <v>0</v>
      </c>
      <c r="F93" s="46">
        <v>2</v>
      </c>
      <c r="G93" s="46">
        <v>4</v>
      </c>
      <c r="H93" s="46">
        <v>0</v>
      </c>
      <c r="I93" s="47">
        <f t="shared" si="22"/>
        <v>9</v>
      </c>
      <c r="J93" s="48">
        <v>4367</v>
      </c>
      <c r="K93" s="48">
        <v>2697</v>
      </c>
      <c r="L93" s="48">
        <v>224272</v>
      </c>
      <c r="M93" s="52"/>
      <c r="N93" s="50">
        <f t="shared" si="23"/>
        <v>49543.385999999991</v>
      </c>
      <c r="O93" s="50">
        <f t="shared" si="23"/>
        <v>4005.756000000004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6</v>
      </c>
      <c r="H94" s="46">
        <v>3</v>
      </c>
      <c r="I94" s="47">
        <f t="shared" si="22"/>
        <v>13</v>
      </c>
      <c r="J94" s="48">
        <v>6974</v>
      </c>
      <c r="K94" s="48">
        <v>1953</v>
      </c>
      <c r="L94" s="48">
        <v>120949</v>
      </c>
      <c r="M94" s="52"/>
      <c r="N94" s="50">
        <f t="shared" si="23"/>
        <v>13779.123000000001</v>
      </c>
      <c r="O94" s="50">
        <f t="shared" si="23"/>
        <v>1245.7149999999992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2"/>
        <v>2</v>
      </c>
      <c r="J96" s="48">
        <v>81</v>
      </c>
      <c r="K96" s="48">
        <v>0</v>
      </c>
      <c r="L96" s="48">
        <v>760</v>
      </c>
      <c r="M96" s="52"/>
      <c r="N96" s="50">
        <f t="shared" si="23"/>
        <v>1525.5099999999993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2</v>
      </c>
      <c r="E97" s="46">
        <v>0</v>
      </c>
      <c r="F97" s="46">
        <v>1</v>
      </c>
      <c r="G97" s="46">
        <v>11</v>
      </c>
      <c r="H97" s="46">
        <v>2</v>
      </c>
      <c r="I97" s="47">
        <f t="shared" si="22"/>
        <v>16</v>
      </c>
      <c r="J97" s="48">
        <v>9267</v>
      </c>
      <c r="K97" s="48">
        <v>6204</v>
      </c>
      <c r="L97" s="48">
        <v>154080</v>
      </c>
      <c r="M97" s="52"/>
      <c r="N97" s="50">
        <f t="shared" si="23"/>
        <v>22012.731000000022</v>
      </c>
      <c r="O97" s="50">
        <f t="shared" si="23"/>
        <v>2808.7620000000002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0</v>
      </c>
      <c r="K98" s="48">
        <v>0</v>
      </c>
      <c r="L98" s="48">
        <v>0</v>
      </c>
      <c r="M98" s="57"/>
      <c r="N98" s="50">
        <f t="shared" si="23"/>
        <v>1782.460499999999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11</v>
      </c>
      <c r="E99" s="62">
        <f t="shared" si="24"/>
        <v>0</v>
      </c>
      <c r="F99" s="62">
        <f t="shared" si="24"/>
        <v>5</v>
      </c>
      <c r="G99" s="62">
        <f t="shared" si="24"/>
        <v>27</v>
      </c>
      <c r="H99" s="62">
        <f t="shared" si="24"/>
        <v>5</v>
      </c>
      <c r="I99" s="63">
        <f t="shared" si="24"/>
        <v>48</v>
      </c>
      <c r="J99" s="64">
        <f>SUM(J92:J98)</f>
        <v>20689</v>
      </c>
      <c r="K99" s="65">
        <f>SUM(K92:K98)</f>
        <v>10854</v>
      </c>
      <c r="L99" s="65">
        <f>SUM(L92:L98)</f>
        <v>500061</v>
      </c>
      <c r="M99" s="67"/>
      <c r="N99" s="68">
        <f>SUM(N92:N98)</f>
        <v>113297.27550000003</v>
      </c>
      <c r="O99" s="69">
        <f>SUM(O92:O98)</f>
        <v>10539.536000000002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37</v>
      </c>
      <c r="E101" s="46">
        <v>29</v>
      </c>
      <c r="F101" s="46">
        <v>0</v>
      </c>
      <c r="G101" s="46">
        <v>30</v>
      </c>
      <c r="H101" s="46">
        <v>0</v>
      </c>
      <c r="I101" s="47">
        <f>SUM(D101:H101)</f>
        <v>96</v>
      </c>
      <c r="J101" s="82">
        <v>95136</v>
      </c>
      <c r="K101" s="82">
        <v>1260107</v>
      </c>
      <c r="L101" s="82">
        <v>2865339</v>
      </c>
      <c r="M101" s="50"/>
      <c r="N101" s="83">
        <f t="shared" ref="N101:O103" si="25">N79+(J101/1000)</f>
        <v>435340.88199999958</v>
      </c>
      <c r="O101" s="50">
        <f t="shared" si="25"/>
        <v>771985.45299999998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1</v>
      </c>
      <c r="H102" s="46">
        <v>0</v>
      </c>
      <c r="I102" s="47">
        <f>SUM(D102:H102)</f>
        <v>3</v>
      </c>
      <c r="J102" s="82">
        <v>4700</v>
      </c>
      <c r="K102" s="82">
        <v>895</v>
      </c>
      <c r="L102" s="82">
        <v>25889</v>
      </c>
      <c r="M102" s="50"/>
      <c r="N102" s="83">
        <f t="shared" si="25"/>
        <v>375.19900000000001</v>
      </c>
      <c r="O102" s="50">
        <f t="shared" si="25"/>
        <v>308.2639999999999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7</v>
      </c>
      <c r="E103" s="46">
        <v>4</v>
      </c>
      <c r="F103" s="46">
        <v>1</v>
      </c>
      <c r="G103" s="46">
        <v>10</v>
      </c>
      <c r="H103" s="46">
        <v>2</v>
      </c>
      <c r="I103" s="47">
        <f>SUM(D103:H103)</f>
        <v>24</v>
      </c>
      <c r="J103" s="82">
        <v>1893</v>
      </c>
      <c r="K103" s="82">
        <v>8306</v>
      </c>
      <c r="L103" s="82">
        <v>179574</v>
      </c>
      <c r="M103" s="50"/>
      <c r="N103" s="83">
        <f t="shared" si="25"/>
        <v>59436.417000000009</v>
      </c>
      <c r="O103" s="50">
        <f t="shared" si="25"/>
        <v>65131.41300000003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46</v>
      </c>
      <c r="E104" s="62">
        <f t="shared" si="26"/>
        <v>33</v>
      </c>
      <c r="F104" s="62">
        <f t="shared" si="26"/>
        <v>1</v>
      </c>
      <c r="G104" s="62">
        <f t="shared" si="26"/>
        <v>41</v>
      </c>
      <c r="H104" s="62">
        <f t="shared" si="26"/>
        <v>2</v>
      </c>
      <c r="I104" s="85">
        <f t="shared" si="26"/>
        <v>123</v>
      </c>
      <c r="J104" s="64">
        <f t="shared" si="26"/>
        <v>101729</v>
      </c>
      <c r="K104" s="65">
        <f t="shared" si="26"/>
        <v>1269308</v>
      </c>
      <c r="L104" s="65">
        <f t="shared" si="26"/>
        <v>3070802</v>
      </c>
      <c r="M104" s="69"/>
      <c r="N104" s="68">
        <f>SUM(N101:N103)</f>
        <v>495152.49799999961</v>
      </c>
      <c r="O104" s="69">
        <f>SUM(O101:O103)</f>
        <v>837425.13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7">D99+D104</f>
        <v>57</v>
      </c>
      <c r="E105" s="90">
        <f t="shared" si="27"/>
        <v>33</v>
      </c>
      <c r="F105" s="90">
        <f t="shared" si="27"/>
        <v>6</v>
      </c>
      <c r="G105" s="90">
        <f t="shared" si="27"/>
        <v>68</v>
      </c>
      <c r="H105" s="90">
        <f t="shared" si="27"/>
        <v>7</v>
      </c>
      <c r="I105" s="91">
        <f t="shared" si="27"/>
        <v>171</v>
      </c>
      <c r="J105" s="92">
        <f t="shared" si="27"/>
        <v>122418</v>
      </c>
      <c r="K105" s="93">
        <f t="shared" si="27"/>
        <v>1280162</v>
      </c>
      <c r="L105" s="93">
        <f t="shared" si="27"/>
        <v>3570863</v>
      </c>
      <c r="M105" s="94"/>
      <c r="N105" s="95">
        <f>N99+N104</f>
        <v>608449.77349999966</v>
      </c>
      <c r="O105" s="94">
        <f>O99+O104</f>
        <v>847964.66599999997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626438.77349999966</v>
      </c>
      <c r="O110" s="121">
        <f>O105+O106</f>
        <v>854106.66599999997</v>
      </c>
      <c r="P110" s="119"/>
      <c r="Q110" s="23"/>
      <c r="R110" s="23"/>
    </row>
    <row r="111" spans="1:18" s="24" customFormat="1" ht="23.25" x14ac:dyDescent="0.35">
      <c r="A111" s="120">
        <f>A89+31</f>
        <v>44352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2</v>
      </c>
      <c r="G115" s="46">
        <v>3</v>
      </c>
      <c r="H115" s="46">
        <v>0</v>
      </c>
      <c r="I115" s="47">
        <f t="shared" si="28"/>
        <v>9</v>
      </c>
      <c r="J115" s="48">
        <v>6113</v>
      </c>
      <c r="K115" s="48">
        <v>2677</v>
      </c>
      <c r="L115" s="48">
        <v>248695</v>
      </c>
      <c r="M115" s="52"/>
      <c r="N115" s="50">
        <f t="shared" si="29"/>
        <v>49549.498999999989</v>
      </c>
      <c r="O115" s="50">
        <f t="shared" si="29"/>
        <v>4008.4330000000041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6</v>
      </c>
      <c r="H116" s="46">
        <v>3</v>
      </c>
      <c r="I116" s="47">
        <f t="shared" si="28"/>
        <v>13</v>
      </c>
      <c r="J116" s="48">
        <v>6655</v>
      </c>
      <c r="K116" s="48">
        <v>1852</v>
      </c>
      <c r="L116" s="48">
        <v>114697</v>
      </c>
      <c r="M116" s="52"/>
      <c r="N116" s="50">
        <f t="shared" si="29"/>
        <v>13785.778000000002</v>
      </c>
      <c r="O116" s="50">
        <f t="shared" si="29"/>
        <v>1247.5669999999993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8"/>
        <v>2</v>
      </c>
      <c r="J118" s="48">
        <v>589</v>
      </c>
      <c r="K118" s="48">
        <v>0</v>
      </c>
      <c r="L118" s="48">
        <v>2658</v>
      </c>
      <c r="M118" s="52"/>
      <c r="N118" s="50">
        <f t="shared" si="29"/>
        <v>1526.0989999999993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2</v>
      </c>
      <c r="E119" s="46">
        <v>0</v>
      </c>
      <c r="F119" s="46">
        <v>1</v>
      </c>
      <c r="G119" s="46">
        <v>11</v>
      </c>
      <c r="H119" s="46">
        <v>2</v>
      </c>
      <c r="I119" s="47">
        <f t="shared" si="28"/>
        <v>16</v>
      </c>
      <c r="J119" s="48">
        <v>8121</v>
      </c>
      <c r="K119" s="48">
        <v>5582</v>
      </c>
      <c r="L119" s="48">
        <v>128745</v>
      </c>
      <c r="M119" s="52"/>
      <c r="N119" s="50">
        <f t="shared" si="29"/>
        <v>22020.852000000021</v>
      </c>
      <c r="O119" s="50">
        <f t="shared" si="29"/>
        <v>2814.3440000000001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2021</v>
      </c>
      <c r="K120" s="48">
        <v>0</v>
      </c>
      <c r="L120" s="48">
        <v>2502</v>
      </c>
      <c r="M120" s="57"/>
      <c r="N120" s="50">
        <f t="shared" si="29"/>
        <v>1784.481499999999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12</v>
      </c>
      <c r="E121" s="62">
        <f t="shared" si="30"/>
        <v>0</v>
      </c>
      <c r="F121" s="62">
        <f t="shared" si="30"/>
        <v>5</v>
      </c>
      <c r="G121" s="62">
        <f t="shared" si="30"/>
        <v>26</v>
      </c>
      <c r="H121" s="62">
        <f t="shared" si="30"/>
        <v>5</v>
      </c>
      <c r="I121" s="63">
        <f t="shared" si="30"/>
        <v>48</v>
      </c>
      <c r="J121" s="64">
        <f>SUM(J114:J120)</f>
        <v>23499</v>
      </c>
      <c r="K121" s="65">
        <f>SUM(K114:K120)</f>
        <v>10111</v>
      </c>
      <c r="L121" s="65">
        <f>SUM(L114:L120)</f>
        <v>497297</v>
      </c>
      <c r="M121" s="67"/>
      <c r="N121" s="68">
        <f>SUM(N114:N120)</f>
        <v>113320.77450000003</v>
      </c>
      <c r="O121" s="69">
        <f>SUM(O114:O120)</f>
        <v>10549.647000000003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37</v>
      </c>
      <c r="E123" s="46">
        <v>29</v>
      </c>
      <c r="F123" s="46">
        <v>0</v>
      </c>
      <c r="G123" s="46">
        <v>30</v>
      </c>
      <c r="H123" s="46">
        <v>0</v>
      </c>
      <c r="I123" s="47">
        <f>SUM(D123:H123)</f>
        <v>96</v>
      </c>
      <c r="J123" s="82">
        <v>45250</v>
      </c>
      <c r="K123" s="82">
        <v>701226</v>
      </c>
      <c r="L123" s="82">
        <v>1538929</v>
      </c>
      <c r="M123" s="50"/>
      <c r="N123" s="83">
        <f t="shared" ref="N123:O125" si="31">N101+(J123/1000)</f>
        <v>435386.13199999958</v>
      </c>
      <c r="O123" s="50">
        <f t="shared" si="31"/>
        <v>772686.679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1</v>
      </c>
      <c r="H124" s="46">
        <v>0</v>
      </c>
      <c r="I124" s="47">
        <f>SUM(D124:H124)</f>
        <v>3</v>
      </c>
      <c r="J124" s="82">
        <v>4574</v>
      </c>
      <c r="K124" s="82">
        <v>858</v>
      </c>
      <c r="L124" s="82">
        <v>26844</v>
      </c>
      <c r="M124" s="50"/>
      <c r="N124" s="83">
        <f t="shared" si="31"/>
        <v>379.77300000000002</v>
      </c>
      <c r="O124" s="50">
        <f t="shared" si="31"/>
        <v>309.1219999999999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7</v>
      </c>
      <c r="E125" s="46">
        <v>5</v>
      </c>
      <c r="F125" s="46">
        <v>1</v>
      </c>
      <c r="G125" s="46">
        <v>9</v>
      </c>
      <c r="H125" s="46">
        <v>2</v>
      </c>
      <c r="I125" s="47">
        <f>SUM(D125:H125)</f>
        <v>24</v>
      </c>
      <c r="J125" s="82">
        <v>4809</v>
      </c>
      <c r="K125" s="82">
        <v>13343</v>
      </c>
      <c r="L125" s="82">
        <v>292009</v>
      </c>
      <c r="M125" s="50"/>
      <c r="N125" s="83">
        <f t="shared" si="31"/>
        <v>59441.22600000001</v>
      </c>
      <c r="O125" s="50">
        <f t="shared" si="31"/>
        <v>65144.75600000003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46</v>
      </c>
      <c r="E126" s="62">
        <f t="shared" si="32"/>
        <v>34</v>
      </c>
      <c r="F126" s="62">
        <f t="shared" si="32"/>
        <v>1</v>
      </c>
      <c r="G126" s="62">
        <f t="shared" si="32"/>
        <v>40</v>
      </c>
      <c r="H126" s="62">
        <f t="shared" si="32"/>
        <v>2</v>
      </c>
      <c r="I126" s="85">
        <f t="shared" si="32"/>
        <v>123</v>
      </c>
      <c r="J126" s="64">
        <f t="shared" si="32"/>
        <v>54633</v>
      </c>
      <c r="K126" s="65">
        <f t="shared" si="32"/>
        <v>715427</v>
      </c>
      <c r="L126" s="65">
        <f t="shared" si="32"/>
        <v>1857782</v>
      </c>
      <c r="M126" s="69"/>
      <c r="N126" s="68">
        <f>SUM(N123:N125)</f>
        <v>495207.13099999959</v>
      </c>
      <c r="O126" s="69">
        <f>SUM(O123:O125)</f>
        <v>838140.55700000003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3">D121+D126</f>
        <v>58</v>
      </c>
      <c r="E127" s="90">
        <f t="shared" si="33"/>
        <v>34</v>
      </c>
      <c r="F127" s="90">
        <f t="shared" si="33"/>
        <v>6</v>
      </c>
      <c r="G127" s="90">
        <f t="shared" si="33"/>
        <v>66</v>
      </c>
      <c r="H127" s="90">
        <f t="shared" si="33"/>
        <v>7</v>
      </c>
      <c r="I127" s="91">
        <f t="shared" si="33"/>
        <v>171</v>
      </c>
      <c r="J127" s="92">
        <f t="shared" si="33"/>
        <v>78132</v>
      </c>
      <c r="K127" s="93">
        <f t="shared" si="33"/>
        <v>725538</v>
      </c>
      <c r="L127" s="93">
        <f t="shared" si="33"/>
        <v>2355079</v>
      </c>
      <c r="M127" s="94"/>
      <c r="N127" s="95">
        <f>N121+N126</f>
        <v>608527.90549999964</v>
      </c>
      <c r="O127" s="94">
        <f>O121+O126</f>
        <v>848690.20400000003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626516.90549999964</v>
      </c>
      <c r="O132" s="121">
        <f>O127+O128</f>
        <v>854832.20400000003</v>
      </c>
      <c r="P132" s="119"/>
      <c r="Q132" s="23"/>
      <c r="R132" s="23"/>
    </row>
    <row r="133" spans="1:18" s="24" customFormat="1" ht="23.25" x14ac:dyDescent="0.35">
      <c r="A133" s="120">
        <f>A111+31</f>
        <v>44383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5</v>
      </c>
      <c r="E137" s="46">
        <v>0</v>
      </c>
      <c r="F137" s="46">
        <v>2</v>
      </c>
      <c r="G137" s="46">
        <v>2</v>
      </c>
      <c r="H137" s="46">
        <v>0</v>
      </c>
      <c r="I137" s="47">
        <f t="shared" si="34"/>
        <v>9</v>
      </c>
      <c r="J137" s="48">
        <v>9948</v>
      </c>
      <c r="K137" s="48">
        <v>2866</v>
      </c>
      <c r="L137" s="48">
        <v>277854</v>
      </c>
      <c r="M137" s="52"/>
      <c r="N137" s="50">
        <f t="shared" si="35"/>
        <v>49559.446999999986</v>
      </c>
      <c r="O137" s="50">
        <f t="shared" si="35"/>
        <v>4011.2990000000041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2</v>
      </c>
      <c r="G138" s="46">
        <v>5</v>
      </c>
      <c r="H138" s="46">
        <v>3</v>
      </c>
      <c r="I138" s="47">
        <f t="shared" si="34"/>
        <v>13</v>
      </c>
      <c r="J138" s="48">
        <v>6918</v>
      </c>
      <c r="K138" s="48">
        <v>1967</v>
      </c>
      <c r="L138" s="48">
        <v>120568</v>
      </c>
      <c r="M138" s="52"/>
      <c r="N138" s="50">
        <f t="shared" si="35"/>
        <v>13792.696000000002</v>
      </c>
      <c r="O138" s="50">
        <f t="shared" si="35"/>
        <v>1249.5339999999994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 t="shared" si="34"/>
        <v>2</v>
      </c>
      <c r="J140" s="48">
        <v>687</v>
      </c>
      <c r="K140" s="48">
        <v>0</v>
      </c>
      <c r="L140" s="48">
        <v>3135</v>
      </c>
      <c r="M140" s="52"/>
      <c r="N140" s="50">
        <f t="shared" si="35"/>
        <v>1526.7859999999991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2</v>
      </c>
      <c r="E141" s="46">
        <v>0</v>
      </c>
      <c r="F141" s="46">
        <v>1</v>
      </c>
      <c r="G141" s="46">
        <v>11</v>
      </c>
      <c r="H141" s="46">
        <v>2</v>
      </c>
      <c r="I141" s="47">
        <f t="shared" si="34"/>
        <v>16</v>
      </c>
      <c r="J141" s="48">
        <v>9324</v>
      </c>
      <c r="K141" s="48">
        <v>6193</v>
      </c>
      <c r="L141" s="48">
        <v>142760</v>
      </c>
      <c r="M141" s="52"/>
      <c r="N141" s="50">
        <f t="shared" si="35"/>
        <v>22030.176000000021</v>
      </c>
      <c r="O141" s="50">
        <f t="shared" si="35"/>
        <v>2820.5370000000003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1080</v>
      </c>
      <c r="K142" s="48">
        <v>0</v>
      </c>
      <c r="L142" s="48">
        <v>3280</v>
      </c>
      <c r="M142" s="57"/>
      <c r="N142" s="50">
        <f t="shared" si="35"/>
        <v>1785.5614999999989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13</v>
      </c>
      <c r="E143" s="62">
        <f t="shared" si="36"/>
        <v>0</v>
      </c>
      <c r="F143" s="62">
        <f t="shared" si="36"/>
        <v>6</v>
      </c>
      <c r="G143" s="62">
        <f t="shared" si="36"/>
        <v>24</v>
      </c>
      <c r="H143" s="62">
        <f t="shared" si="36"/>
        <v>5</v>
      </c>
      <c r="I143" s="63">
        <f t="shared" si="36"/>
        <v>48</v>
      </c>
      <c r="J143" s="64">
        <f>SUM(J136:J142)</f>
        <v>27957</v>
      </c>
      <c r="K143" s="65">
        <f>SUM(K136:K142)</f>
        <v>11026</v>
      </c>
      <c r="L143" s="65">
        <f>SUM(L136:L142)</f>
        <v>547597</v>
      </c>
      <c r="M143" s="67"/>
      <c r="N143" s="68">
        <f>SUM(N136:N142)</f>
        <v>113348.73149999999</v>
      </c>
      <c r="O143" s="69">
        <f>SUM(O136:O142)</f>
        <v>10560.673000000003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37</v>
      </c>
      <c r="E145" s="46">
        <v>27</v>
      </c>
      <c r="F145" s="46">
        <v>0</v>
      </c>
      <c r="G145" s="46">
        <v>32</v>
      </c>
      <c r="H145" s="46">
        <v>0</v>
      </c>
      <c r="I145" s="47">
        <f>SUM(D145:H145)</f>
        <v>96</v>
      </c>
      <c r="J145" s="82">
        <v>93742</v>
      </c>
      <c r="K145" s="82">
        <v>1321172</v>
      </c>
      <c r="L145" s="82">
        <v>2979591</v>
      </c>
      <c r="M145" s="50"/>
      <c r="N145" s="83">
        <f t="shared" ref="N145:O147" si="37">N123+(J145/1000)</f>
        <v>435479.8739999996</v>
      </c>
      <c r="O145" s="50">
        <f t="shared" si="37"/>
        <v>774007.85100000002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1</v>
      </c>
      <c r="H146" s="46">
        <v>0</v>
      </c>
      <c r="I146" s="47">
        <f>SUM(D146:H146)</f>
        <v>3</v>
      </c>
      <c r="J146" s="82">
        <v>4594</v>
      </c>
      <c r="K146" s="82">
        <v>951</v>
      </c>
      <c r="L146" s="82">
        <v>26540</v>
      </c>
      <c r="M146" s="50"/>
      <c r="N146" s="83">
        <f t="shared" si="37"/>
        <v>384.36700000000002</v>
      </c>
      <c r="O146" s="50">
        <f t="shared" si="37"/>
        <v>310.07299999999992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7</v>
      </c>
      <c r="E147" s="46">
        <v>5</v>
      </c>
      <c r="F147" s="46">
        <v>0</v>
      </c>
      <c r="G147" s="46">
        <v>10</v>
      </c>
      <c r="H147" s="46">
        <v>2</v>
      </c>
      <c r="I147" s="47">
        <f>SUM(D147:H147)</f>
        <v>24</v>
      </c>
      <c r="J147" s="82">
        <v>3199</v>
      </c>
      <c r="K147" s="82">
        <v>9581</v>
      </c>
      <c r="L147" s="82">
        <v>180814</v>
      </c>
      <c r="M147" s="50"/>
      <c r="N147" s="83">
        <f t="shared" si="37"/>
        <v>59444.42500000001</v>
      </c>
      <c r="O147" s="50">
        <f t="shared" si="37"/>
        <v>65154.337000000029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46</v>
      </c>
      <c r="E148" s="62">
        <f t="shared" si="38"/>
        <v>32</v>
      </c>
      <c r="F148" s="62">
        <f t="shared" si="38"/>
        <v>0</v>
      </c>
      <c r="G148" s="62">
        <f t="shared" si="38"/>
        <v>43</v>
      </c>
      <c r="H148" s="62">
        <f t="shared" si="38"/>
        <v>2</v>
      </c>
      <c r="I148" s="85">
        <f t="shared" si="38"/>
        <v>123</v>
      </c>
      <c r="J148" s="64">
        <f t="shared" si="38"/>
        <v>101535</v>
      </c>
      <c r="K148" s="65">
        <f t="shared" si="38"/>
        <v>1331704</v>
      </c>
      <c r="L148" s="65">
        <f t="shared" si="38"/>
        <v>3186945</v>
      </c>
      <c r="M148" s="69"/>
      <c r="N148" s="68">
        <f>SUM(N145:N147)</f>
        <v>495308.66599999962</v>
      </c>
      <c r="O148" s="69">
        <f>SUM(O145:O147)</f>
        <v>839472.26100000006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9">D143+D148</f>
        <v>59</v>
      </c>
      <c r="E149" s="90">
        <f t="shared" si="39"/>
        <v>32</v>
      </c>
      <c r="F149" s="90">
        <f t="shared" si="39"/>
        <v>6</v>
      </c>
      <c r="G149" s="90">
        <f t="shared" si="39"/>
        <v>67</v>
      </c>
      <c r="H149" s="90">
        <f t="shared" si="39"/>
        <v>7</v>
      </c>
      <c r="I149" s="91">
        <f t="shared" si="39"/>
        <v>171</v>
      </c>
      <c r="J149" s="92">
        <f t="shared" si="39"/>
        <v>129492</v>
      </c>
      <c r="K149" s="93">
        <f t="shared" si="39"/>
        <v>1342730</v>
      </c>
      <c r="L149" s="93">
        <f t="shared" si="39"/>
        <v>3734542</v>
      </c>
      <c r="M149" s="94"/>
      <c r="N149" s="95">
        <f>N143+N148</f>
        <v>608657.39749999961</v>
      </c>
      <c r="O149" s="94">
        <f>O143+O148</f>
        <v>850032.93400000001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626646.39749999961</v>
      </c>
      <c r="O154" s="121">
        <f>O149+O150</f>
        <v>856174.93400000001</v>
      </c>
      <c r="P154" s="119"/>
      <c r="Q154" s="23"/>
      <c r="R154" s="23"/>
    </row>
    <row r="155" spans="1:18" s="24" customFormat="1" ht="23.25" x14ac:dyDescent="0.35">
      <c r="A155" s="120">
        <f>A133+31</f>
        <v>44414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2</v>
      </c>
      <c r="G159" s="46">
        <v>2</v>
      </c>
      <c r="H159" s="46">
        <v>0</v>
      </c>
      <c r="I159" s="47">
        <f t="shared" si="40"/>
        <v>9</v>
      </c>
      <c r="J159" s="48">
        <v>9607</v>
      </c>
      <c r="K159" s="48">
        <v>2945</v>
      </c>
      <c r="L159" s="48">
        <v>276700</v>
      </c>
      <c r="M159" s="52"/>
      <c r="N159" s="50">
        <f t="shared" si="41"/>
        <v>49569.053999999989</v>
      </c>
      <c r="O159" s="50">
        <f t="shared" si="41"/>
        <v>4014.2440000000042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3</v>
      </c>
      <c r="E160" s="46">
        <v>0</v>
      </c>
      <c r="F160" s="46">
        <v>1</v>
      </c>
      <c r="G160" s="46">
        <v>6</v>
      </c>
      <c r="H160" s="46">
        <v>3</v>
      </c>
      <c r="I160" s="47">
        <f t="shared" si="40"/>
        <v>13</v>
      </c>
      <c r="J160" s="48">
        <v>6760</v>
      </c>
      <c r="K160" s="48">
        <v>1927</v>
      </c>
      <c r="L160" s="48">
        <v>111329</v>
      </c>
      <c r="M160" s="52"/>
      <c r="N160" s="50">
        <f t="shared" si="41"/>
        <v>13799.456000000002</v>
      </c>
      <c r="O160" s="50">
        <f t="shared" si="41"/>
        <v>1251.4609999999993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40"/>
        <v>2</v>
      </c>
      <c r="J162" s="48">
        <v>820</v>
      </c>
      <c r="K162" s="48">
        <v>0</v>
      </c>
      <c r="L162" s="48">
        <v>3786</v>
      </c>
      <c r="M162" s="52"/>
      <c r="N162" s="50">
        <f t="shared" si="41"/>
        <v>1527.6059999999991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2</v>
      </c>
      <c r="E163" s="46">
        <v>0</v>
      </c>
      <c r="F163" s="46">
        <v>1</v>
      </c>
      <c r="G163" s="46">
        <v>11</v>
      </c>
      <c r="H163" s="46">
        <v>2</v>
      </c>
      <c r="I163" s="47">
        <f t="shared" si="40"/>
        <v>16</v>
      </c>
      <c r="J163" s="48">
        <v>9459</v>
      </c>
      <c r="K163" s="48">
        <v>6192</v>
      </c>
      <c r="L163" s="48">
        <v>131807</v>
      </c>
      <c r="M163" s="52"/>
      <c r="N163" s="50">
        <f t="shared" si="41"/>
        <v>22039.63500000002</v>
      </c>
      <c r="O163" s="50">
        <f t="shared" si="41"/>
        <v>2826.7290000000003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2239</v>
      </c>
      <c r="K164" s="48">
        <v>0</v>
      </c>
      <c r="L164" s="48">
        <v>2689</v>
      </c>
      <c r="M164" s="57"/>
      <c r="N164" s="50">
        <f t="shared" si="41"/>
        <v>1787.8004999999989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13</v>
      </c>
      <c r="E165" s="62">
        <f t="shared" si="42"/>
        <v>0</v>
      </c>
      <c r="F165" s="62">
        <f t="shared" si="42"/>
        <v>5</v>
      </c>
      <c r="G165" s="62">
        <f t="shared" si="42"/>
        <v>25</v>
      </c>
      <c r="H165" s="62">
        <f t="shared" si="42"/>
        <v>5</v>
      </c>
      <c r="I165" s="63">
        <f t="shared" si="42"/>
        <v>48</v>
      </c>
      <c r="J165" s="64">
        <f>SUM(J158:J164)</f>
        <v>28885</v>
      </c>
      <c r="K165" s="65">
        <f>SUM(K158:K164)</f>
        <v>11064</v>
      </c>
      <c r="L165" s="65">
        <f>SUM(L158:L164)</f>
        <v>526311</v>
      </c>
      <c r="M165" s="67"/>
      <c r="N165" s="68">
        <f>SUM(N158:N164)</f>
        <v>113377.61650000002</v>
      </c>
      <c r="O165" s="69">
        <f>SUM(O158:O164)</f>
        <v>10571.737000000003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36</v>
      </c>
      <c r="E167" s="46">
        <v>28</v>
      </c>
      <c r="F167" s="46">
        <v>0</v>
      </c>
      <c r="G167" s="46">
        <v>32</v>
      </c>
      <c r="H167" s="46">
        <v>0</v>
      </c>
      <c r="I167" s="47">
        <f>SUM(D167:H167)</f>
        <v>96</v>
      </c>
      <c r="J167" s="82">
        <v>94779</v>
      </c>
      <c r="K167" s="82">
        <v>1422054</v>
      </c>
      <c r="L167" s="82">
        <v>2900108</v>
      </c>
      <c r="M167" s="50"/>
      <c r="N167" s="83">
        <f t="shared" ref="N167:O169" si="43">N145+(J167/1000)</f>
        <v>435574.65299999958</v>
      </c>
      <c r="O167" s="50">
        <f t="shared" si="43"/>
        <v>775429.90500000003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2</v>
      </c>
      <c r="E168" s="46">
        <v>0</v>
      </c>
      <c r="F168" s="46">
        <v>0</v>
      </c>
      <c r="G168" s="46">
        <v>1</v>
      </c>
      <c r="H168" s="46">
        <v>0</v>
      </c>
      <c r="I168" s="47">
        <f>SUM(D168:H168)</f>
        <v>3</v>
      </c>
      <c r="J168" s="82">
        <v>4367</v>
      </c>
      <c r="K168" s="82">
        <v>9370</v>
      </c>
      <c r="L168" s="82">
        <v>26316</v>
      </c>
      <c r="M168" s="50"/>
      <c r="N168" s="83">
        <f t="shared" si="43"/>
        <v>388.73400000000004</v>
      </c>
      <c r="O168" s="50">
        <f t="shared" si="43"/>
        <v>319.44299999999993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0</v>
      </c>
      <c r="E169" s="46">
        <v>0</v>
      </c>
      <c r="F169" s="46">
        <v>0</v>
      </c>
      <c r="G169" s="46">
        <v>24</v>
      </c>
      <c r="H169" s="46">
        <v>0</v>
      </c>
      <c r="I169" s="47">
        <f>SUM(D169:H169)</f>
        <v>24</v>
      </c>
      <c r="J169" s="82">
        <v>0</v>
      </c>
      <c r="K169" s="82">
        <v>0</v>
      </c>
      <c r="L169" s="82">
        <v>0</v>
      </c>
      <c r="M169" s="50"/>
      <c r="N169" s="83">
        <f t="shared" si="43"/>
        <v>59444.42500000001</v>
      </c>
      <c r="O169" s="50">
        <f t="shared" si="43"/>
        <v>65154.337000000029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38</v>
      </c>
      <c r="E170" s="62">
        <f t="shared" si="44"/>
        <v>28</v>
      </c>
      <c r="F170" s="62">
        <f t="shared" si="44"/>
        <v>0</v>
      </c>
      <c r="G170" s="62">
        <f t="shared" si="44"/>
        <v>57</v>
      </c>
      <c r="H170" s="62">
        <f t="shared" si="44"/>
        <v>0</v>
      </c>
      <c r="I170" s="85">
        <f t="shared" si="44"/>
        <v>123</v>
      </c>
      <c r="J170" s="64">
        <f t="shared" si="44"/>
        <v>99146</v>
      </c>
      <c r="K170" s="65">
        <f t="shared" si="44"/>
        <v>1431424</v>
      </c>
      <c r="L170" s="65">
        <f t="shared" si="44"/>
        <v>2926424</v>
      </c>
      <c r="M170" s="69"/>
      <c r="N170" s="68">
        <f>SUM(N167:N169)</f>
        <v>495407.81199999957</v>
      </c>
      <c r="O170" s="69">
        <f>SUM(O167:O169)</f>
        <v>840903.68500000006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5">D165+D170</f>
        <v>51</v>
      </c>
      <c r="E171" s="90">
        <f t="shared" si="45"/>
        <v>28</v>
      </c>
      <c r="F171" s="90">
        <f t="shared" si="45"/>
        <v>5</v>
      </c>
      <c r="G171" s="90">
        <f t="shared" si="45"/>
        <v>82</v>
      </c>
      <c r="H171" s="90">
        <f t="shared" si="45"/>
        <v>5</v>
      </c>
      <c r="I171" s="91">
        <f t="shared" si="45"/>
        <v>171</v>
      </c>
      <c r="J171" s="92">
        <f t="shared" si="45"/>
        <v>128031</v>
      </c>
      <c r="K171" s="93">
        <f t="shared" si="45"/>
        <v>1442488</v>
      </c>
      <c r="L171" s="93">
        <f t="shared" si="45"/>
        <v>3452735</v>
      </c>
      <c r="M171" s="94"/>
      <c r="N171" s="95">
        <f>N165+N170</f>
        <v>608785.42849999957</v>
      </c>
      <c r="O171" s="94">
        <f>O165+O170</f>
        <v>851475.42200000002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626774.42849999957</v>
      </c>
      <c r="O176" s="121">
        <f>O171+O172</f>
        <v>857617.42200000002</v>
      </c>
      <c r="P176" s="119"/>
      <c r="Q176" s="23"/>
      <c r="R176" s="23"/>
    </row>
    <row r="177" spans="1:18" s="24" customFormat="1" ht="23.25" x14ac:dyDescent="0.35">
      <c r="A177" s="120">
        <f>A155+31</f>
        <v>44445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2</v>
      </c>
      <c r="G181" s="46">
        <v>2</v>
      </c>
      <c r="H181" s="46">
        <v>0</v>
      </c>
      <c r="I181" s="47">
        <f t="shared" si="46"/>
        <v>9</v>
      </c>
      <c r="J181" s="48">
        <v>9326</v>
      </c>
      <c r="K181" s="48">
        <v>2630</v>
      </c>
      <c r="L181" s="48">
        <v>321456</v>
      </c>
      <c r="M181" s="52"/>
      <c r="N181" s="50">
        <f t="shared" si="47"/>
        <v>49578.37999999999</v>
      </c>
      <c r="O181" s="50">
        <f t="shared" si="47"/>
        <v>4016.8740000000043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3</v>
      </c>
      <c r="E182" s="46">
        <v>0</v>
      </c>
      <c r="F182" s="46">
        <v>1</v>
      </c>
      <c r="G182" s="46">
        <v>6</v>
      </c>
      <c r="H182" s="46">
        <v>3</v>
      </c>
      <c r="I182" s="47">
        <f>SUM(D182:H182)</f>
        <v>13</v>
      </c>
      <c r="J182" s="48">
        <v>6658</v>
      </c>
      <c r="K182" s="48">
        <v>1846</v>
      </c>
      <c r="L182" s="48">
        <v>109934</v>
      </c>
      <c r="M182" s="52"/>
      <c r="N182" s="50">
        <f t="shared" si="47"/>
        <v>13806.114000000001</v>
      </c>
      <c r="O182" s="50">
        <f t="shared" si="47"/>
        <v>1253.3069999999993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6"/>
        <v>2</v>
      </c>
      <c r="J184" s="48">
        <v>6970</v>
      </c>
      <c r="K184" s="48">
        <v>0</v>
      </c>
      <c r="L184" s="48">
        <v>31950</v>
      </c>
      <c r="M184" s="52"/>
      <c r="N184" s="50">
        <f t="shared" si="47"/>
        <v>1534.5759999999991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11</v>
      </c>
      <c r="H185" s="46">
        <v>2</v>
      </c>
      <c r="I185" s="47">
        <f t="shared" si="46"/>
        <v>16</v>
      </c>
      <c r="J185" s="48">
        <v>9255</v>
      </c>
      <c r="K185" s="48">
        <v>6028</v>
      </c>
      <c r="L185" s="48">
        <v>115917</v>
      </c>
      <c r="M185" s="52"/>
      <c r="N185" s="50">
        <f t="shared" si="47"/>
        <v>22048.890000000021</v>
      </c>
      <c r="O185" s="50">
        <f t="shared" si="47"/>
        <v>2832.7570000000001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1988</v>
      </c>
      <c r="K186" s="48">
        <v>0</v>
      </c>
      <c r="L186" s="48">
        <v>2644</v>
      </c>
      <c r="M186" s="57"/>
      <c r="N186" s="50">
        <f t="shared" si="47"/>
        <v>1789.788499999999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13</v>
      </c>
      <c r="E187" s="62">
        <f t="shared" si="48"/>
        <v>0</v>
      </c>
      <c r="F187" s="62">
        <f t="shared" si="48"/>
        <v>5</v>
      </c>
      <c r="G187" s="62">
        <f t="shared" si="48"/>
        <v>25</v>
      </c>
      <c r="H187" s="62">
        <f t="shared" si="48"/>
        <v>5</v>
      </c>
      <c r="I187" s="63">
        <f t="shared" si="48"/>
        <v>48</v>
      </c>
      <c r="J187" s="64">
        <f>SUM(J180:J186)</f>
        <v>34197</v>
      </c>
      <c r="K187" s="65">
        <f>SUM(K180:K186)</f>
        <v>10504</v>
      </c>
      <c r="L187" s="65">
        <f>SUM(L180:L186)</f>
        <v>581901</v>
      </c>
      <c r="M187" s="67"/>
      <c r="N187" s="68">
        <f>SUM(N180:N186)</f>
        <v>113411.81350000002</v>
      </c>
      <c r="O187" s="69">
        <f>SUM(O180:O186)</f>
        <v>10582.241000000002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36</v>
      </c>
      <c r="E189" s="46">
        <v>28</v>
      </c>
      <c r="F189" s="46">
        <v>0</v>
      </c>
      <c r="G189" s="46">
        <v>32</v>
      </c>
      <c r="H189" s="46">
        <v>0</v>
      </c>
      <c r="I189" s="47">
        <f>SUM(D189:H189)</f>
        <v>96</v>
      </c>
      <c r="J189" s="82">
        <v>89679</v>
      </c>
      <c r="K189" s="82">
        <v>1317219</v>
      </c>
      <c r="L189" s="82">
        <v>2796490</v>
      </c>
      <c r="M189" s="50"/>
      <c r="N189" s="83">
        <f t="shared" ref="N189:O191" si="49">N167+(J189/1000)</f>
        <v>435664.33199999959</v>
      </c>
      <c r="O189" s="50">
        <f t="shared" si="49"/>
        <v>776747.12400000007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1</v>
      </c>
      <c r="H190" s="46">
        <v>0</v>
      </c>
      <c r="I190" s="47">
        <f>SUM(D190:H190)</f>
        <v>3</v>
      </c>
      <c r="J190" s="82">
        <v>4306</v>
      </c>
      <c r="K190" s="82">
        <v>779</v>
      </c>
      <c r="L190" s="82">
        <v>25782</v>
      </c>
      <c r="M190" s="50"/>
      <c r="N190" s="83">
        <f t="shared" si="49"/>
        <v>393.04</v>
      </c>
      <c r="O190" s="50">
        <f t="shared" si="49"/>
        <v>320.22199999999992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8</v>
      </c>
      <c r="E191" s="46">
        <v>5</v>
      </c>
      <c r="F191" s="46">
        <v>1</v>
      </c>
      <c r="G191" s="46">
        <v>8</v>
      </c>
      <c r="H191" s="46">
        <v>2</v>
      </c>
      <c r="I191" s="47">
        <f>SUM(D191:H191)</f>
        <v>24</v>
      </c>
      <c r="J191" s="82">
        <v>2009</v>
      </c>
      <c r="K191" s="82">
        <v>8508</v>
      </c>
      <c r="L191" s="82">
        <v>190855</v>
      </c>
      <c r="M191" s="50"/>
      <c r="N191" s="83">
        <f t="shared" si="49"/>
        <v>59446.434000000008</v>
      </c>
      <c r="O191" s="50">
        <f t="shared" si="49"/>
        <v>65162.84500000003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46</v>
      </c>
      <c r="E192" s="62">
        <f t="shared" si="50"/>
        <v>33</v>
      </c>
      <c r="F192" s="62">
        <f t="shared" si="50"/>
        <v>1</v>
      </c>
      <c r="G192" s="62">
        <f t="shared" si="50"/>
        <v>41</v>
      </c>
      <c r="H192" s="62">
        <f t="shared" si="50"/>
        <v>2</v>
      </c>
      <c r="I192" s="85">
        <f t="shared" si="50"/>
        <v>123</v>
      </c>
      <c r="J192" s="64">
        <f t="shared" si="50"/>
        <v>95994</v>
      </c>
      <c r="K192" s="65">
        <f t="shared" si="50"/>
        <v>1326506</v>
      </c>
      <c r="L192" s="65">
        <f t="shared" si="50"/>
        <v>3013127</v>
      </c>
      <c r="M192" s="69"/>
      <c r="N192" s="68">
        <f>SUM(N189:N191)</f>
        <v>495503.80599999957</v>
      </c>
      <c r="O192" s="69">
        <f>SUM(O189:O191)</f>
        <v>842230.19100000011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1">D187+D192</f>
        <v>59</v>
      </c>
      <c r="E193" s="90">
        <f t="shared" si="51"/>
        <v>33</v>
      </c>
      <c r="F193" s="90">
        <f t="shared" si="51"/>
        <v>6</v>
      </c>
      <c r="G193" s="90">
        <f t="shared" si="51"/>
        <v>66</v>
      </c>
      <c r="H193" s="90">
        <f t="shared" si="51"/>
        <v>7</v>
      </c>
      <c r="I193" s="91">
        <f t="shared" si="51"/>
        <v>171</v>
      </c>
      <c r="J193" s="92">
        <f t="shared" si="51"/>
        <v>130191</v>
      </c>
      <c r="K193" s="93">
        <f t="shared" si="51"/>
        <v>1337010</v>
      </c>
      <c r="L193" s="93">
        <f t="shared" si="51"/>
        <v>3595028</v>
      </c>
      <c r="M193" s="94"/>
      <c r="N193" s="95">
        <f>N187+N192</f>
        <v>608915.61949999956</v>
      </c>
      <c r="O193" s="94">
        <f>O187+O192</f>
        <v>852812.43200000015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626904.61949999956</v>
      </c>
      <c r="O198" s="121">
        <f>O193+O194</f>
        <v>858954.43200000015</v>
      </c>
      <c r="P198" s="119"/>
      <c r="Q198" s="23"/>
      <c r="R198" s="23"/>
    </row>
    <row r="199" spans="1:18" s="24" customFormat="1" ht="23.25" x14ac:dyDescent="0.35">
      <c r="A199" s="120">
        <f>A177+31</f>
        <v>44476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1</v>
      </c>
      <c r="H202" s="46">
        <v>1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2</v>
      </c>
      <c r="G203" s="46">
        <v>2</v>
      </c>
      <c r="H203" s="46">
        <v>0</v>
      </c>
      <c r="I203" s="47">
        <f t="shared" si="52"/>
        <v>9</v>
      </c>
      <c r="J203" s="48">
        <v>11005</v>
      </c>
      <c r="K203" s="48">
        <v>1990</v>
      </c>
      <c r="L203" s="48">
        <v>309831</v>
      </c>
      <c r="M203" s="52"/>
      <c r="N203" s="50">
        <f t="shared" si="53"/>
        <v>49589.384999999987</v>
      </c>
      <c r="O203" s="50">
        <f t="shared" si="53"/>
        <v>4018.8640000000041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3</v>
      </c>
      <c r="E204" s="46">
        <v>0</v>
      </c>
      <c r="F204" s="46">
        <v>1</v>
      </c>
      <c r="G204" s="46">
        <v>6</v>
      </c>
      <c r="H204" s="46">
        <v>3</v>
      </c>
      <c r="I204" s="47">
        <f t="shared" si="52"/>
        <v>13</v>
      </c>
      <c r="J204" s="48">
        <v>6848</v>
      </c>
      <c r="K204" s="48">
        <v>1886</v>
      </c>
      <c r="L204" s="48">
        <v>113224</v>
      </c>
      <c r="M204" s="52"/>
      <c r="N204" s="50">
        <f t="shared" si="53"/>
        <v>13812.962000000001</v>
      </c>
      <c r="O204" s="50">
        <f t="shared" si="53"/>
        <v>1255.1929999999993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6">
        <v>1</v>
      </c>
      <c r="G206" s="46">
        <v>0</v>
      </c>
      <c r="H206" s="46">
        <v>0</v>
      </c>
      <c r="I206" s="47">
        <f t="shared" si="52"/>
        <v>2</v>
      </c>
      <c r="J206" s="48">
        <v>806</v>
      </c>
      <c r="K206" s="48">
        <v>0</v>
      </c>
      <c r="L206" s="48">
        <v>3677</v>
      </c>
      <c r="M206" s="52"/>
      <c r="N206" s="50">
        <f t="shared" si="53"/>
        <v>1535.3819999999992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3</v>
      </c>
      <c r="E207" s="46">
        <v>0</v>
      </c>
      <c r="F207" s="46">
        <v>1</v>
      </c>
      <c r="G207" s="46">
        <v>10</v>
      </c>
      <c r="H207" s="46">
        <v>2</v>
      </c>
      <c r="I207" s="47">
        <f t="shared" si="52"/>
        <v>16</v>
      </c>
      <c r="J207" s="48">
        <v>11654</v>
      </c>
      <c r="K207" s="48">
        <v>6241</v>
      </c>
      <c r="L207" s="48">
        <v>115193</v>
      </c>
      <c r="M207" s="52"/>
      <c r="N207" s="50">
        <f t="shared" si="53"/>
        <v>22060.54400000002</v>
      </c>
      <c r="O207" s="50">
        <f t="shared" si="53"/>
        <v>2838.998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2100</v>
      </c>
      <c r="K208" s="48">
        <v>0</v>
      </c>
      <c r="L208" s="48">
        <v>2675</v>
      </c>
      <c r="M208" s="57"/>
      <c r="N208" s="50">
        <f t="shared" si="53"/>
        <v>1791.8884999999989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14</v>
      </c>
      <c r="E209" s="62">
        <f t="shared" si="54"/>
        <v>0</v>
      </c>
      <c r="F209" s="62">
        <f t="shared" si="54"/>
        <v>5</v>
      </c>
      <c r="G209" s="62">
        <f t="shared" si="54"/>
        <v>23</v>
      </c>
      <c r="H209" s="62">
        <f t="shared" si="54"/>
        <v>6</v>
      </c>
      <c r="I209" s="63">
        <f t="shared" si="54"/>
        <v>48</v>
      </c>
      <c r="J209" s="64">
        <f>SUM(J202:J208)</f>
        <v>32413</v>
      </c>
      <c r="K209" s="65">
        <f>SUM(K202:K208)</f>
        <v>10117</v>
      </c>
      <c r="L209" s="65">
        <f>SUM(L202:L208)</f>
        <v>544600</v>
      </c>
      <c r="M209" s="67"/>
      <c r="N209" s="68">
        <f>SUM(N202:N208)</f>
        <v>113444.22650000002</v>
      </c>
      <c r="O209" s="69">
        <f>SUM(O202:O208)</f>
        <v>10592.358000000002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36</v>
      </c>
      <c r="E211" s="46">
        <v>25</v>
      </c>
      <c r="F211" s="46">
        <v>0</v>
      </c>
      <c r="G211" s="46">
        <v>35</v>
      </c>
      <c r="H211" s="46">
        <v>0</v>
      </c>
      <c r="I211" s="47">
        <f>SUM(D211:H211)</f>
        <v>96</v>
      </c>
      <c r="J211" s="82">
        <v>93830</v>
      </c>
      <c r="K211" s="82">
        <v>1312722</v>
      </c>
      <c r="L211" s="82">
        <v>2833894</v>
      </c>
      <c r="M211" s="50"/>
      <c r="N211" s="83">
        <f t="shared" ref="N211:O213" si="55">N189+(J211/1000)</f>
        <v>435758.1619999996</v>
      </c>
      <c r="O211" s="50">
        <f t="shared" si="55"/>
        <v>778059.84600000002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4462</v>
      </c>
      <c r="K212" s="82">
        <v>1107</v>
      </c>
      <c r="L212" s="82">
        <v>25579</v>
      </c>
      <c r="M212" s="50"/>
      <c r="N212" s="83">
        <f t="shared" si="55"/>
        <v>397.50200000000001</v>
      </c>
      <c r="O212" s="50">
        <f t="shared" si="55"/>
        <v>321.32899999999995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7</v>
      </c>
      <c r="E213" s="46">
        <v>5</v>
      </c>
      <c r="F213" s="46">
        <v>0</v>
      </c>
      <c r="G213" s="46">
        <v>10</v>
      </c>
      <c r="H213" s="46">
        <v>2</v>
      </c>
      <c r="I213" s="47">
        <f>SUM(D213:H213)</f>
        <v>24</v>
      </c>
      <c r="J213" s="82">
        <v>2965</v>
      </c>
      <c r="K213" s="82">
        <v>11804</v>
      </c>
      <c r="L213" s="82">
        <v>250365</v>
      </c>
      <c r="M213" s="50"/>
      <c r="N213" s="83">
        <f t="shared" si="55"/>
        <v>59449.399000000005</v>
      </c>
      <c r="O213" s="50">
        <f t="shared" si="55"/>
        <v>65174.649000000027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45</v>
      </c>
      <c r="E214" s="62">
        <f t="shared" si="56"/>
        <v>30</v>
      </c>
      <c r="F214" s="62">
        <f t="shared" si="56"/>
        <v>0</v>
      </c>
      <c r="G214" s="62">
        <f t="shared" si="56"/>
        <v>46</v>
      </c>
      <c r="H214" s="62">
        <f t="shared" si="56"/>
        <v>2</v>
      </c>
      <c r="I214" s="85">
        <f t="shared" si="56"/>
        <v>123</v>
      </c>
      <c r="J214" s="64">
        <f t="shared" si="56"/>
        <v>101257</v>
      </c>
      <c r="K214" s="65">
        <f t="shared" si="56"/>
        <v>1325633</v>
      </c>
      <c r="L214" s="65">
        <f t="shared" si="56"/>
        <v>3109838</v>
      </c>
      <c r="M214" s="69"/>
      <c r="N214" s="68">
        <f>SUM(N211:N213)</f>
        <v>495605.06299999962</v>
      </c>
      <c r="O214" s="69">
        <f>SUM(O211:O213)</f>
        <v>843555.82400000002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7">D209+D214</f>
        <v>59</v>
      </c>
      <c r="E215" s="90">
        <f t="shared" si="57"/>
        <v>30</v>
      </c>
      <c r="F215" s="90">
        <f t="shared" si="57"/>
        <v>5</v>
      </c>
      <c r="G215" s="90">
        <f t="shared" si="57"/>
        <v>69</v>
      </c>
      <c r="H215" s="90">
        <f t="shared" si="57"/>
        <v>8</v>
      </c>
      <c r="I215" s="91">
        <f t="shared" si="57"/>
        <v>171</v>
      </c>
      <c r="J215" s="92">
        <f t="shared" si="57"/>
        <v>133670</v>
      </c>
      <c r="K215" s="93">
        <f t="shared" si="57"/>
        <v>1335750</v>
      </c>
      <c r="L215" s="93">
        <f t="shared" si="57"/>
        <v>3654438</v>
      </c>
      <c r="M215" s="94"/>
      <c r="N215" s="95">
        <f>N209+N214</f>
        <v>609049.28949999961</v>
      </c>
      <c r="O215" s="94">
        <f>O209+O214</f>
        <v>854148.18200000003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627038.28949999961</v>
      </c>
      <c r="O220" s="121">
        <f>O215+O216</f>
        <v>860290.18200000003</v>
      </c>
      <c r="P220" s="119"/>
      <c r="Q220" s="23"/>
      <c r="R220" s="23"/>
    </row>
    <row r="221" spans="1:18" s="24" customFormat="1" ht="23.25" x14ac:dyDescent="0.35">
      <c r="A221" s="120">
        <f>A199+31</f>
        <v>44507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4</v>
      </c>
      <c r="E225" s="46">
        <v>0</v>
      </c>
      <c r="F225" s="46">
        <v>2</v>
      </c>
      <c r="G225" s="46">
        <v>3</v>
      </c>
      <c r="H225" s="46">
        <v>0</v>
      </c>
      <c r="I225" s="47">
        <f t="shared" si="58"/>
        <v>9</v>
      </c>
      <c r="J225" s="48">
        <v>8164</v>
      </c>
      <c r="K225" s="48">
        <v>1915</v>
      </c>
      <c r="L225" s="48">
        <v>258485</v>
      </c>
      <c r="M225" s="52"/>
      <c r="N225" s="50">
        <f t="shared" si="59"/>
        <v>49597.548999999985</v>
      </c>
      <c r="O225" s="50">
        <f t="shared" si="59"/>
        <v>4020.7790000000041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4</v>
      </c>
      <c r="E226" s="46">
        <v>0</v>
      </c>
      <c r="F226" s="46">
        <v>1</v>
      </c>
      <c r="G226" s="46">
        <v>5</v>
      </c>
      <c r="H226" s="46">
        <v>3</v>
      </c>
      <c r="I226" s="47">
        <f t="shared" si="58"/>
        <v>13</v>
      </c>
      <c r="J226" s="48">
        <v>6837</v>
      </c>
      <c r="K226" s="48">
        <v>1811</v>
      </c>
      <c r="L226" s="48">
        <v>143780</v>
      </c>
      <c r="M226" s="52"/>
      <c r="N226" s="50">
        <f t="shared" si="59"/>
        <v>13819.799000000001</v>
      </c>
      <c r="O226" s="50">
        <f t="shared" si="59"/>
        <v>1257.0039999999992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6">
        <v>0</v>
      </c>
      <c r="H228" s="46">
        <v>0</v>
      </c>
      <c r="I228" s="47">
        <f t="shared" si="58"/>
        <v>2</v>
      </c>
      <c r="J228" s="48">
        <v>826</v>
      </c>
      <c r="K228" s="48">
        <v>0</v>
      </c>
      <c r="L228" s="48">
        <v>3951</v>
      </c>
      <c r="M228" s="52"/>
      <c r="N228" s="50">
        <f t="shared" si="59"/>
        <v>1536.2079999999992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3</v>
      </c>
      <c r="E229" s="46">
        <v>0</v>
      </c>
      <c r="F229" s="46">
        <v>1</v>
      </c>
      <c r="G229" s="46">
        <v>10</v>
      </c>
      <c r="H229" s="46">
        <v>2</v>
      </c>
      <c r="I229" s="47">
        <f t="shared" si="58"/>
        <v>16</v>
      </c>
      <c r="J229" s="48">
        <v>11209</v>
      </c>
      <c r="K229" s="48">
        <v>6038</v>
      </c>
      <c r="L229" s="48">
        <v>111041</v>
      </c>
      <c r="M229" s="52"/>
      <c r="N229" s="50">
        <f t="shared" si="59"/>
        <v>22071.753000000019</v>
      </c>
      <c r="O229" s="50">
        <f t="shared" si="59"/>
        <v>2845.0360000000001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0</v>
      </c>
      <c r="G230" s="46">
        <v>2</v>
      </c>
      <c r="H230" s="46">
        <v>0</v>
      </c>
      <c r="I230" s="55">
        <f t="shared" si="58"/>
        <v>4</v>
      </c>
      <c r="J230" s="48">
        <v>2206</v>
      </c>
      <c r="K230" s="48">
        <v>0</v>
      </c>
      <c r="L230" s="48">
        <v>2865</v>
      </c>
      <c r="M230" s="57"/>
      <c r="N230" s="50">
        <f t="shared" si="59"/>
        <v>1794.0944999999988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14</v>
      </c>
      <c r="E231" s="62">
        <f t="shared" si="60"/>
        <v>0</v>
      </c>
      <c r="F231" s="62">
        <f t="shared" si="60"/>
        <v>5</v>
      </c>
      <c r="G231" s="62">
        <f t="shared" si="60"/>
        <v>24</v>
      </c>
      <c r="H231" s="62">
        <f t="shared" si="60"/>
        <v>5</v>
      </c>
      <c r="I231" s="63">
        <f t="shared" si="60"/>
        <v>48</v>
      </c>
      <c r="J231" s="64">
        <f>SUM(J224:J230)</f>
        <v>29242</v>
      </c>
      <c r="K231" s="65">
        <f>SUM(K224:K230)</f>
        <v>9764</v>
      </c>
      <c r="L231" s="65">
        <f>SUM(L224:L230)</f>
        <v>520122</v>
      </c>
      <c r="M231" s="67"/>
      <c r="N231" s="68">
        <f>SUM(N224:N230)</f>
        <v>113473.4685</v>
      </c>
      <c r="O231" s="69">
        <f>SUM(O224:O230)</f>
        <v>10602.122000000001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36</v>
      </c>
      <c r="E233" s="46">
        <v>25</v>
      </c>
      <c r="F233" s="46">
        <v>0</v>
      </c>
      <c r="G233" s="46">
        <v>35</v>
      </c>
      <c r="H233" s="46">
        <v>0</v>
      </c>
      <c r="I233" s="47">
        <f>SUM(D233:H233)</f>
        <v>96</v>
      </c>
      <c r="J233" s="82">
        <v>90374</v>
      </c>
      <c r="K233" s="82">
        <v>1269843</v>
      </c>
      <c r="L233" s="82">
        <v>2771970</v>
      </c>
      <c r="M233" s="50"/>
      <c r="N233" s="83">
        <f t="shared" ref="N233:O235" si="61">N211+(J233/1000)</f>
        <v>435848.53599999961</v>
      </c>
      <c r="O233" s="50">
        <f t="shared" si="61"/>
        <v>779329.68900000001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2</v>
      </c>
      <c r="E234" s="46">
        <v>0</v>
      </c>
      <c r="F234" s="46">
        <v>0</v>
      </c>
      <c r="G234" s="46">
        <v>1</v>
      </c>
      <c r="H234" s="46">
        <v>0</v>
      </c>
      <c r="I234" s="47">
        <f>SUM(D234:H234)</f>
        <v>3</v>
      </c>
      <c r="J234" s="82">
        <v>3453</v>
      </c>
      <c r="K234" s="82">
        <v>1464</v>
      </c>
      <c r="L234" s="82">
        <v>24528</v>
      </c>
      <c r="M234" s="50"/>
      <c r="N234" s="83">
        <f t="shared" si="61"/>
        <v>400.95499999999998</v>
      </c>
      <c r="O234" s="50">
        <f t="shared" si="61"/>
        <v>322.79299999999995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7</v>
      </c>
      <c r="E235" s="46">
        <v>5</v>
      </c>
      <c r="F235" s="46">
        <v>1</v>
      </c>
      <c r="G235" s="46">
        <v>9</v>
      </c>
      <c r="H235" s="46">
        <v>2</v>
      </c>
      <c r="I235" s="47">
        <f>SUM(D235:H235)</f>
        <v>24</v>
      </c>
      <c r="J235" s="82">
        <v>3445</v>
      </c>
      <c r="K235" s="82">
        <v>12894</v>
      </c>
      <c r="L235" s="82">
        <v>275445</v>
      </c>
      <c r="M235" s="50"/>
      <c r="N235" s="83">
        <f t="shared" si="61"/>
        <v>59452.844000000005</v>
      </c>
      <c r="O235" s="50">
        <f t="shared" si="61"/>
        <v>65187.543000000027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45</v>
      </c>
      <c r="E236" s="62">
        <f t="shared" si="62"/>
        <v>30</v>
      </c>
      <c r="F236" s="62">
        <f t="shared" si="62"/>
        <v>1</v>
      </c>
      <c r="G236" s="62">
        <f t="shared" si="62"/>
        <v>45</v>
      </c>
      <c r="H236" s="62">
        <f t="shared" si="62"/>
        <v>2</v>
      </c>
      <c r="I236" s="85">
        <f t="shared" si="62"/>
        <v>123</v>
      </c>
      <c r="J236" s="64">
        <f t="shared" si="62"/>
        <v>97272</v>
      </c>
      <c r="K236" s="65">
        <f t="shared" si="62"/>
        <v>1284201</v>
      </c>
      <c r="L236" s="65">
        <f t="shared" si="62"/>
        <v>3071943</v>
      </c>
      <c r="M236" s="69"/>
      <c r="N236" s="68">
        <f>SUM(N233:N235)</f>
        <v>495702.33499999961</v>
      </c>
      <c r="O236" s="69">
        <f>SUM(O233:O235)</f>
        <v>844840.02500000002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3">D231+D236</f>
        <v>59</v>
      </c>
      <c r="E237" s="90">
        <f t="shared" si="63"/>
        <v>30</v>
      </c>
      <c r="F237" s="90">
        <f t="shared" si="63"/>
        <v>6</v>
      </c>
      <c r="G237" s="90">
        <f t="shared" si="63"/>
        <v>69</v>
      </c>
      <c r="H237" s="90">
        <f t="shared" si="63"/>
        <v>7</v>
      </c>
      <c r="I237" s="91">
        <f t="shared" si="63"/>
        <v>171</v>
      </c>
      <c r="J237" s="92">
        <f t="shared" si="63"/>
        <v>126514</v>
      </c>
      <c r="K237" s="93">
        <f t="shared" si="63"/>
        <v>1293965</v>
      </c>
      <c r="L237" s="93">
        <f t="shared" si="63"/>
        <v>3592065</v>
      </c>
      <c r="M237" s="94"/>
      <c r="N237" s="95">
        <f>N231+N236</f>
        <v>609175.80349999957</v>
      </c>
      <c r="O237" s="94">
        <f>O231+O236</f>
        <v>855442.147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627164.80349999957</v>
      </c>
      <c r="O242" s="121">
        <f>O237+O238</f>
        <v>861584.147</v>
      </c>
      <c r="P242" s="119"/>
      <c r="Q242" s="23"/>
      <c r="R242" s="23"/>
    </row>
    <row r="243" spans="1:18" s="24" customFormat="1" ht="23.25" x14ac:dyDescent="0.35">
      <c r="A243" s="120">
        <f>A221+31</f>
        <v>44538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3</v>
      </c>
      <c r="E247" s="46">
        <v>0</v>
      </c>
      <c r="F247" s="46">
        <v>2</v>
      </c>
      <c r="G247" s="46">
        <v>4</v>
      </c>
      <c r="H247" s="46">
        <v>0</v>
      </c>
      <c r="I247" s="47">
        <f t="shared" si="64"/>
        <v>9</v>
      </c>
      <c r="J247" s="48">
        <v>8513</v>
      </c>
      <c r="K247" s="48">
        <v>1986</v>
      </c>
      <c r="L247" s="48">
        <v>265845</v>
      </c>
      <c r="M247" s="52"/>
      <c r="N247" s="50">
        <f t="shared" si="65"/>
        <v>49606.061999999984</v>
      </c>
      <c r="O247" s="50">
        <f t="shared" si="65"/>
        <v>4022.765000000004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4</v>
      </c>
      <c r="E248" s="46">
        <v>0</v>
      </c>
      <c r="F248" s="46">
        <v>2</v>
      </c>
      <c r="G248" s="46">
        <v>4</v>
      </c>
      <c r="H248" s="46">
        <v>3</v>
      </c>
      <c r="I248" s="47">
        <f t="shared" si="64"/>
        <v>13</v>
      </c>
      <c r="J248" s="48">
        <v>7674</v>
      </c>
      <c r="K248" s="48">
        <v>1870</v>
      </c>
      <c r="L248" s="48">
        <v>175648</v>
      </c>
      <c r="M248" s="52"/>
      <c r="N248" s="50">
        <f t="shared" si="65"/>
        <v>13827.473000000002</v>
      </c>
      <c r="O248" s="50">
        <f t="shared" si="65"/>
        <v>1258.8739999999991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6104.5660000000034</v>
      </c>
      <c r="O249" s="50">
        <f t="shared" si="65"/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4"/>
        <v>2</v>
      </c>
      <c r="J250" s="48">
        <v>930</v>
      </c>
      <c r="K250" s="48">
        <v>0</v>
      </c>
      <c r="L250" s="48">
        <v>4475</v>
      </c>
      <c r="M250" s="52"/>
      <c r="N250" s="50">
        <f t="shared" si="65"/>
        <v>1537.1379999999992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3</v>
      </c>
      <c r="E251" s="46">
        <v>0</v>
      </c>
      <c r="F251" s="46">
        <v>1</v>
      </c>
      <c r="G251" s="46">
        <v>10</v>
      </c>
      <c r="H251" s="46">
        <v>2</v>
      </c>
      <c r="I251" s="47">
        <f t="shared" si="64"/>
        <v>16</v>
      </c>
      <c r="J251" s="48">
        <v>11381</v>
      </c>
      <c r="K251" s="48">
        <v>6295</v>
      </c>
      <c r="L251" s="48">
        <v>110365</v>
      </c>
      <c r="M251" s="52"/>
      <c r="N251" s="50">
        <f t="shared" si="65"/>
        <v>22083.13400000002</v>
      </c>
      <c r="O251" s="50">
        <f t="shared" si="65"/>
        <v>2851.3310000000001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2310</v>
      </c>
      <c r="K252" s="48">
        <v>0</v>
      </c>
      <c r="L252" s="48">
        <v>2947</v>
      </c>
      <c r="M252" s="57"/>
      <c r="N252" s="50">
        <f t="shared" si="65"/>
        <v>1796.4044999999987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13</v>
      </c>
      <c r="E253" s="62">
        <f t="shared" si="66"/>
        <v>0</v>
      </c>
      <c r="F253" s="62">
        <f t="shared" si="66"/>
        <v>6</v>
      </c>
      <c r="G253" s="62">
        <f t="shared" si="66"/>
        <v>24</v>
      </c>
      <c r="H253" s="62">
        <f t="shared" si="66"/>
        <v>5</v>
      </c>
      <c r="I253" s="63">
        <f t="shared" si="66"/>
        <v>48</v>
      </c>
      <c r="J253" s="64">
        <f>SUM(J246:J252)</f>
        <v>30808</v>
      </c>
      <c r="K253" s="65">
        <f>SUM(K246:K252)</f>
        <v>10151</v>
      </c>
      <c r="L253" s="65">
        <f>SUM(L246:L252)</f>
        <v>559280</v>
      </c>
      <c r="M253" s="67"/>
      <c r="N253" s="68">
        <f>SUM(N246:N252)</f>
        <v>113504.27650000002</v>
      </c>
      <c r="O253" s="69">
        <f>SUM(O246:O252)</f>
        <v>10612.273000000003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36</v>
      </c>
      <c r="E255" s="46">
        <v>15</v>
      </c>
      <c r="F255" s="46">
        <v>0</v>
      </c>
      <c r="G255" s="46">
        <v>45</v>
      </c>
      <c r="H255" s="46">
        <v>0</v>
      </c>
      <c r="I255" s="47">
        <f>SUM(D255:H255)</f>
        <v>96</v>
      </c>
      <c r="J255" s="82">
        <v>72429</v>
      </c>
      <c r="K255" s="82">
        <v>1065760</v>
      </c>
      <c r="L255" s="82">
        <v>2224473</v>
      </c>
      <c r="M255" s="50"/>
      <c r="N255" s="83">
        <f t="shared" ref="N255:O257" si="67">N233+(J255/1000)</f>
        <v>435920.96499999962</v>
      </c>
      <c r="O255" s="50">
        <f t="shared" si="67"/>
        <v>780395.44900000002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4458</v>
      </c>
      <c r="K256" s="82">
        <v>2126</v>
      </c>
      <c r="L256" s="82">
        <v>25298</v>
      </c>
      <c r="M256" s="50"/>
      <c r="N256" s="83">
        <f t="shared" si="67"/>
        <v>405.41300000000001</v>
      </c>
      <c r="O256" s="50">
        <f t="shared" si="67"/>
        <v>324.91899999999993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7</v>
      </c>
      <c r="E257" s="46">
        <v>5</v>
      </c>
      <c r="F257" s="46">
        <v>0</v>
      </c>
      <c r="G257" s="46">
        <v>10</v>
      </c>
      <c r="H257" s="46">
        <v>2</v>
      </c>
      <c r="I257" s="47">
        <f>SUM(D257:H257)</f>
        <v>24</v>
      </c>
      <c r="J257" s="82">
        <v>2580</v>
      </c>
      <c r="K257" s="82">
        <v>8616</v>
      </c>
      <c r="L257" s="82">
        <v>176825</v>
      </c>
      <c r="M257" s="50"/>
      <c r="N257" s="83">
        <f t="shared" si="67"/>
        <v>59455.424000000006</v>
      </c>
      <c r="O257" s="50">
        <f t="shared" si="67"/>
        <v>65196.159000000029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45</v>
      </c>
      <c r="E258" s="62">
        <f t="shared" si="68"/>
        <v>20</v>
      </c>
      <c r="F258" s="62">
        <f t="shared" si="68"/>
        <v>0</v>
      </c>
      <c r="G258" s="62">
        <f t="shared" si="68"/>
        <v>56</v>
      </c>
      <c r="H258" s="62">
        <f t="shared" si="68"/>
        <v>2</v>
      </c>
      <c r="I258" s="85">
        <f t="shared" si="68"/>
        <v>123</v>
      </c>
      <c r="J258" s="64">
        <f t="shared" si="68"/>
        <v>79467</v>
      </c>
      <c r="K258" s="65">
        <f t="shared" si="68"/>
        <v>1076502</v>
      </c>
      <c r="L258" s="65">
        <f t="shared" si="68"/>
        <v>2426596</v>
      </c>
      <c r="M258" s="69"/>
      <c r="N258" s="68">
        <f>SUM(N255:N257)</f>
        <v>495781.80199999962</v>
      </c>
      <c r="O258" s="69">
        <f>SUM(O255:O257)</f>
        <v>845916.527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9">D253+D258</f>
        <v>58</v>
      </c>
      <c r="E259" s="90">
        <f t="shared" si="69"/>
        <v>20</v>
      </c>
      <c r="F259" s="90">
        <f t="shared" si="69"/>
        <v>6</v>
      </c>
      <c r="G259" s="90">
        <f t="shared" si="69"/>
        <v>80</v>
      </c>
      <c r="H259" s="90">
        <f t="shared" si="69"/>
        <v>7</v>
      </c>
      <c r="I259" s="91">
        <f t="shared" si="69"/>
        <v>171</v>
      </c>
      <c r="J259" s="92">
        <f t="shared" si="69"/>
        <v>110275</v>
      </c>
      <c r="K259" s="93">
        <f t="shared" si="69"/>
        <v>1086653</v>
      </c>
      <c r="L259" s="93">
        <f t="shared" si="69"/>
        <v>2985876</v>
      </c>
      <c r="M259" s="94"/>
      <c r="N259" s="95">
        <f>N253+N258</f>
        <v>609286.0784999996</v>
      </c>
      <c r="O259" s="94">
        <f>O253+O258</f>
        <v>856528.8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627275.0784999996</v>
      </c>
      <c r="O264" s="121">
        <f>O259+O260</f>
        <v>862670.8</v>
      </c>
      <c r="P264" s="119"/>
      <c r="Q264" s="23"/>
      <c r="R264" s="23"/>
    </row>
    <row r="265" spans="1:18" s="24" customFormat="1" ht="18.75" x14ac:dyDescent="0.2">
      <c r="A265" s="122" t="s">
        <v>153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3</v>
      </c>
      <c r="E269" s="76">
        <f t="shared" si="70"/>
        <v>0</v>
      </c>
      <c r="F269" s="76">
        <f t="shared" si="70"/>
        <v>2</v>
      </c>
      <c r="G269" s="76">
        <f t="shared" si="70"/>
        <v>4</v>
      </c>
      <c r="H269" s="76">
        <f t="shared" si="70"/>
        <v>0</v>
      </c>
      <c r="I269" s="47">
        <f t="shared" si="71"/>
        <v>9</v>
      </c>
      <c r="J269" s="146">
        <f t="shared" si="72"/>
        <v>116212</v>
      </c>
      <c r="K269" s="50">
        <f t="shared" si="72"/>
        <v>28783</v>
      </c>
      <c r="L269" s="50">
        <f t="shared" si="72"/>
        <v>3358165</v>
      </c>
      <c r="M269" s="52"/>
      <c r="N269" s="50">
        <f t="shared" si="73"/>
        <v>49606.061999999984</v>
      </c>
      <c r="O269" s="50">
        <f t="shared" si="73"/>
        <v>4022.765000000004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4</v>
      </c>
      <c r="E270" s="76">
        <f t="shared" si="70"/>
        <v>0</v>
      </c>
      <c r="F270" s="76">
        <f t="shared" si="70"/>
        <v>2</v>
      </c>
      <c r="G270" s="76">
        <f t="shared" si="70"/>
        <v>4</v>
      </c>
      <c r="H270" s="76">
        <f t="shared" si="70"/>
        <v>3</v>
      </c>
      <c r="I270" s="47">
        <f t="shared" si="71"/>
        <v>13</v>
      </c>
      <c r="J270" s="146">
        <f t="shared" si="72"/>
        <v>81322</v>
      </c>
      <c r="K270" s="50">
        <f t="shared" si="72"/>
        <v>20297</v>
      </c>
      <c r="L270" s="50">
        <f t="shared" si="72"/>
        <v>1349536</v>
      </c>
      <c r="M270" s="52"/>
      <c r="N270" s="50">
        <f t="shared" si="73"/>
        <v>13827.473000000002</v>
      </c>
      <c r="O270" s="50">
        <f t="shared" si="73"/>
        <v>1258.8739999999991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1</v>
      </c>
      <c r="E272" s="76">
        <f t="shared" si="70"/>
        <v>0</v>
      </c>
      <c r="F272" s="76">
        <f t="shared" si="70"/>
        <v>1</v>
      </c>
      <c r="G272" s="76">
        <f t="shared" si="70"/>
        <v>0</v>
      </c>
      <c r="H272" s="76">
        <f t="shared" si="70"/>
        <v>0</v>
      </c>
      <c r="I272" s="47">
        <f t="shared" si="71"/>
        <v>2</v>
      </c>
      <c r="J272" s="146">
        <f t="shared" si="72"/>
        <v>13414</v>
      </c>
      <c r="K272" s="50">
        <f t="shared" si="72"/>
        <v>0</v>
      </c>
      <c r="L272" s="50">
        <f t="shared" si="72"/>
        <v>65421</v>
      </c>
      <c r="M272" s="52"/>
      <c r="N272" s="50">
        <f t="shared" si="73"/>
        <v>1537.1379999999992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3</v>
      </c>
      <c r="E273" s="76">
        <f t="shared" si="70"/>
        <v>0</v>
      </c>
      <c r="F273" s="76">
        <f t="shared" si="70"/>
        <v>1</v>
      </c>
      <c r="G273" s="76">
        <f t="shared" si="70"/>
        <v>10</v>
      </c>
      <c r="H273" s="76">
        <f t="shared" si="70"/>
        <v>2</v>
      </c>
      <c r="I273" s="47">
        <f t="shared" si="71"/>
        <v>16</v>
      </c>
      <c r="J273" s="146">
        <f t="shared" si="72"/>
        <v>115656</v>
      </c>
      <c r="K273" s="50">
        <f t="shared" si="72"/>
        <v>72751</v>
      </c>
      <c r="L273" s="50">
        <f t="shared" si="72"/>
        <v>1556504</v>
      </c>
      <c r="M273" s="52"/>
      <c r="N273" s="50">
        <f t="shared" si="73"/>
        <v>22083.13400000002</v>
      </c>
      <c r="O273" s="50">
        <f t="shared" si="73"/>
        <v>2851.3310000000001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21822</v>
      </c>
      <c r="K274" s="147">
        <f t="shared" si="72"/>
        <v>0</v>
      </c>
      <c r="L274" s="147">
        <f t="shared" si="72"/>
        <v>30939</v>
      </c>
      <c r="M274" s="57"/>
      <c r="N274" s="50">
        <f t="shared" si="73"/>
        <v>1796.4044999999987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13</v>
      </c>
      <c r="E275" s="151">
        <f t="shared" si="74"/>
        <v>0</v>
      </c>
      <c r="F275" s="151">
        <f t="shared" si="74"/>
        <v>6</v>
      </c>
      <c r="G275" s="151">
        <f t="shared" si="74"/>
        <v>24</v>
      </c>
      <c r="H275" s="151">
        <f t="shared" si="74"/>
        <v>5</v>
      </c>
      <c r="I275" s="152">
        <f t="shared" si="74"/>
        <v>48</v>
      </c>
      <c r="J275" s="153">
        <f t="shared" si="74"/>
        <v>348426</v>
      </c>
      <c r="K275" s="154">
        <f t="shared" si="74"/>
        <v>121831</v>
      </c>
      <c r="L275" s="155">
        <f t="shared" si="74"/>
        <v>6360565</v>
      </c>
      <c r="M275" s="156"/>
      <c r="N275" s="157">
        <f>SUM(N268:N274)</f>
        <v>113504.27650000002</v>
      </c>
      <c r="O275" s="158">
        <f>SUM(O268:O274)</f>
        <v>10612.273000000003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36</v>
      </c>
      <c r="E277" s="76">
        <f>E255</f>
        <v>15</v>
      </c>
      <c r="F277" s="76">
        <f>F255</f>
        <v>0</v>
      </c>
      <c r="G277" s="76">
        <f>G255</f>
        <v>45</v>
      </c>
      <c r="H277" s="76">
        <f>H255</f>
        <v>0</v>
      </c>
      <c r="I277" s="47">
        <f>SUM(D277:H277)</f>
        <v>96</v>
      </c>
      <c r="J277" s="146">
        <f t="shared" ref="J277:L279" si="75">J13+J35+J57+J79+J101+J123+J145+J167+J189+J211+J233+J255</f>
        <v>1057420</v>
      </c>
      <c r="K277" s="77">
        <f t="shared" si="75"/>
        <v>14708561</v>
      </c>
      <c r="L277" s="77">
        <f t="shared" si="75"/>
        <v>32424995</v>
      </c>
      <c r="M277" s="50"/>
      <c r="N277" s="83">
        <f t="shared" ref="N277:O279" si="76">N255</f>
        <v>435920.96499999962</v>
      </c>
      <c r="O277" s="50">
        <f t="shared" si="76"/>
        <v>780395.44900000002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53678</v>
      </c>
      <c r="K278" s="77">
        <f t="shared" si="75"/>
        <v>20978</v>
      </c>
      <c r="L278" s="77">
        <f t="shared" si="75"/>
        <v>293614</v>
      </c>
      <c r="M278" s="50"/>
      <c r="N278" s="83">
        <f t="shared" si="76"/>
        <v>405.41300000000001</v>
      </c>
      <c r="O278" s="50">
        <f t="shared" si="76"/>
        <v>324.91899999999993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7</v>
      </c>
      <c r="E279" s="76">
        <f>E257</f>
        <v>5</v>
      </c>
      <c r="F279" s="76">
        <f>F257</f>
        <v>0</v>
      </c>
      <c r="G279" s="76">
        <f>G257</f>
        <v>10</v>
      </c>
      <c r="H279" s="76">
        <f>H257</f>
        <v>2</v>
      </c>
      <c r="I279" s="47">
        <f>SUM(D279:H279)</f>
        <v>24</v>
      </c>
      <c r="J279" s="146">
        <f t="shared" si="75"/>
        <v>30968</v>
      </c>
      <c r="K279" s="77">
        <f t="shared" si="75"/>
        <v>105851</v>
      </c>
      <c r="L279" s="77">
        <f t="shared" si="75"/>
        <v>2314573</v>
      </c>
      <c r="M279" s="50"/>
      <c r="N279" s="83">
        <f t="shared" si="76"/>
        <v>59455.424000000006</v>
      </c>
      <c r="O279" s="50">
        <f t="shared" si="76"/>
        <v>65196.159000000029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45</v>
      </c>
      <c r="E280" s="151">
        <f t="shared" si="77"/>
        <v>20</v>
      </c>
      <c r="F280" s="151">
        <f t="shared" si="77"/>
        <v>0</v>
      </c>
      <c r="G280" s="151">
        <f t="shared" si="77"/>
        <v>56</v>
      </c>
      <c r="H280" s="151">
        <f t="shared" si="77"/>
        <v>2</v>
      </c>
      <c r="I280" s="152">
        <f t="shared" si="77"/>
        <v>123</v>
      </c>
      <c r="J280" s="153">
        <f t="shared" si="77"/>
        <v>1142066</v>
      </c>
      <c r="K280" s="154">
        <f t="shared" si="77"/>
        <v>14835390</v>
      </c>
      <c r="L280" s="154">
        <f t="shared" si="77"/>
        <v>35033182</v>
      </c>
      <c r="M280" s="158"/>
      <c r="N280" s="157">
        <f>SUM(N277:N279)</f>
        <v>495781.80199999962</v>
      </c>
      <c r="O280" s="158">
        <f>SUM(O277:O279)</f>
        <v>845916.527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8">D275+D280</f>
        <v>58</v>
      </c>
      <c r="E281" s="90">
        <f t="shared" si="78"/>
        <v>20</v>
      </c>
      <c r="F281" s="90">
        <f t="shared" si="78"/>
        <v>6</v>
      </c>
      <c r="G281" s="90">
        <f t="shared" si="78"/>
        <v>80</v>
      </c>
      <c r="H281" s="90">
        <f t="shared" si="78"/>
        <v>7</v>
      </c>
      <c r="I281" s="91">
        <f t="shared" si="78"/>
        <v>171</v>
      </c>
      <c r="J281" s="92">
        <f t="shared" si="78"/>
        <v>1490492</v>
      </c>
      <c r="K281" s="93">
        <f t="shared" si="78"/>
        <v>14957221</v>
      </c>
      <c r="L281" s="93">
        <f t="shared" si="78"/>
        <v>41393747</v>
      </c>
      <c r="M281" s="94"/>
      <c r="N281" s="95">
        <f>N275+N280</f>
        <v>609286.0784999996</v>
      </c>
      <c r="O281" s="94">
        <f>O275+O280</f>
        <v>856528.8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627275.0784999996</v>
      </c>
      <c r="O286" s="195">
        <f>O281+O282</f>
        <v>862670.8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32232</v>
      </c>
      <c r="K433" s="209">
        <f>K11</f>
        <v>10288</v>
      </c>
      <c r="L433" s="209">
        <f>L11</f>
        <v>584354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30106</v>
      </c>
      <c r="K434" s="209">
        <f>K33</f>
        <v>9369</v>
      </c>
      <c r="L434" s="209">
        <f>L33</f>
        <v>510269</v>
      </c>
      <c r="M434" s="210"/>
      <c r="N434" s="25"/>
      <c r="O434" s="25">
        <v>54</v>
      </c>
      <c r="P434" s="25"/>
      <c r="Q434" s="24">
        <f t="shared" ref="Q434:Q444" si="80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32405</v>
      </c>
      <c r="K435" s="209">
        <f>K55</f>
        <v>10236</v>
      </c>
      <c r="L435" s="209">
        <f>L55</f>
        <v>599874</v>
      </c>
      <c r="M435" s="210"/>
      <c r="N435" s="25"/>
      <c r="O435" s="25">
        <v>76</v>
      </c>
      <c r="P435" s="25"/>
      <c r="Q435" s="24">
        <f t="shared" si="80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25993</v>
      </c>
      <c r="K436" s="209">
        <f>K77</f>
        <v>8347</v>
      </c>
      <c r="L436" s="209">
        <f>L77</f>
        <v>388899</v>
      </c>
      <c r="M436" s="210"/>
      <c r="N436" s="25"/>
      <c r="O436" s="25">
        <v>98</v>
      </c>
      <c r="P436" s="25"/>
      <c r="Q436" s="24">
        <f t="shared" si="80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20689</v>
      </c>
      <c r="K437" s="209">
        <f>K99</f>
        <v>10854</v>
      </c>
      <c r="L437" s="209">
        <f>L99</f>
        <v>500061</v>
      </c>
      <c r="M437" s="210"/>
      <c r="N437" s="25"/>
      <c r="O437" s="25">
        <v>120</v>
      </c>
      <c r="P437" s="25"/>
      <c r="Q437" s="24">
        <f t="shared" si="80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23499</v>
      </c>
      <c r="K438" s="209">
        <f>K121</f>
        <v>10111</v>
      </c>
      <c r="L438" s="209">
        <f>L121</f>
        <v>497297</v>
      </c>
      <c r="M438" s="210"/>
      <c r="N438" s="25"/>
      <c r="O438" s="25">
        <v>142</v>
      </c>
      <c r="P438" s="25"/>
      <c r="Q438" s="24">
        <f t="shared" si="80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27957</v>
      </c>
      <c r="K439" s="209">
        <f>K143</f>
        <v>11026</v>
      </c>
      <c r="L439" s="209">
        <f>L143</f>
        <v>547597</v>
      </c>
      <c r="M439" s="210"/>
      <c r="N439" s="25"/>
      <c r="O439" s="25">
        <v>164</v>
      </c>
      <c r="P439" s="25"/>
      <c r="Q439" s="24">
        <f t="shared" si="80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28885</v>
      </c>
      <c r="K440" s="209">
        <f>K165</f>
        <v>11064</v>
      </c>
      <c r="L440" s="209">
        <f>L165</f>
        <v>526311</v>
      </c>
      <c r="M440" s="210"/>
      <c r="N440" s="25"/>
      <c r="O440" s="25">
        <v>186</v>
      </c>
      <c r="P440" s="25"/>
      <c r="Q440" s="24">
        <f t="shared" si="80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34197</v>
      </c>
      <c r="K441" s="209">
        <f>K187</f>
        <v>10504</v>
      </c>
      <c r="L441" s="209">
        <f>L187</f>
        <v>581901</v>
      </c>
      <c r="M441" s="210"/>
      <c r="N441" s="25"/>
      <c r="O441" s="25">
        <f>O440+22</f>
        <v>208</v>
      </c>
      <c r="P441" s="25"/>
      <c r="Q441" s="24">
        <f t="shared" si="80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32413</v>
      </c>
      <c r="K442" s="209">
        <f>K209</f>
        <v>10117</v>
      </c>
      <c r="L442" s="209">
        <f>L209</f>
        <v>544600</v>
      </c>
      <c r="M442" s="210"/>
      <c r="N442" s="25"/>
      <c r="O442" s="25">
        <f>O441+22</f>
        <v>230</v>
      </c>
      <c r="P442" s="25"/>
      <c r="Q442" s="24">
        <f t="shared" si="80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29242</v>
      </c>
      <c r="K443" s="209">
        <f>K231</f>
        <v>9764</v>
      </c>
      <c r="L443" s="209">
        <f>L231</f>
        <v>520122</v>
      </c>
      <c r="M443" s="210"/>
      <c r="N443" s="25"/>
      <c r="O443" s="25">
        <f>O442+22</f>
        <v>252</v>
      </c>
      <c r="P443" s="25"/>
      <c r="Q443" s="24">
        <f t="shared" si="80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30808</v>
      </c>
      <c r="K444" s="209">
        <f>K253</f>
        <v>10151</v>
      </c>
      <c r="L444" s="209">
        <f>L253</f>
        <v>559280</v>
      </c>
      <c r="M444" s="210"/>
      <c r="N444" s="25"/>
      <c r="O444" s="25">
        <f>O443+22</f>
        <v>274</v>
      </c>
      <c r="P444" s="25"/>
      <c r="Q444" s="24">
        <f t="shared" si="80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1">G433+5</f>
        <v>37</v>
      </c>
      <c r="H449" s="207">
        <v>49</v>
      </c>
      <c r="I449" s="208" t="s">
        <v>35</v>
      </c>
      <c r="J449" s="209">
        <f>J16</f>
        <v>109799</v>
      </c>
      <c r="K449" s="209">
        <f>K16</f>
        <v>1355839</v>
      </c>
      <c r="L449" s="209">
        <f>L16</f>
        <v>3274321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1"/>
        <v>59</v>
      </c>
      <c r="H450" s="207">
        <f t="shared" ref="H450:H460" si="82">H449+29</f>
        <v>78</v>
      </c>
      <c r="I450" s="208" t="s">
        <v>36</v>
      </c>
      <c r="J450" s="209">
        <f>J38</f>
        <v>94385</v>
      </c>
      <c r="K450" s="209">
        <f>K38</f>
        <v>1195380</v>
      </c>
      <c r="L450" s="209">
        <f>L38</f>
        <v>2738396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1"/>
        <v>81</v>
      </c>
      <c r="H451" s="207">
        <f t="shared" si="82"/>
        <v>107</v>
      </c>
      <c r="I451" s="208" t="s">
        <v>37</v>
      </c>
      <c r="J451" s="209">
        <f>J60</f>
        <v>105449</v>
      </c>
      <c r="K451" s="209">
        <f>K60</f>
        <v>1303917</v>
      </c>
      <c r="L451" s="209">
        <f>L60</f>
        <v>3239045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1"/>
        <v>103</v>
      </c>
      <c r="H452" s="207">
        <f t="shared" si="82"/>
        <v>136</v>
      </c>
      <c r="I452" s="208" t="s">
        <v>38</v>
      </c>
      <c r="J452" s="209">
        <f>J82</f>
        <v>101400</v>
      </c>
      <c r="K452" s="209">
        <f>K82</f>
        <v>1219549</v>
      </c>
      <c r="L452" s="209">
        <f>L82</f>
        <v>3117963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1"/>
        <v>125</v>
      </c>
      <c r="H453" s="207">
        <f t="shared" si="82"/>
        <v>165</v>
      </c>
      <c r="I453" s="208" t="s">
        <v>39</v>
      </c>
      <c r="J453" s="209">
        <f>J104</f>
        <v>101729</v>
      </c>
      <c r="K453" s="209">
        <f>K104</f>
        <v>1269308</v>
      </c>
      <c r="L453" s="209">
        <f>L104</f>
        <v>3070802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1"/>
        <v>147</v>
      </c>
      <c r="H454" s="207">
        <f t="shared" si="82"/>
        <v>194</v>
      </c>
      <c r="I454" s="208" t="s">
        <v>40</v>
      </c>
      <c r="J454" s="209">
        <f>J126</f>
        <v>54633</v>
      </c>
      <c r="K454" s="209">
        <f>K126</f>
        <v>715427</v>
      </c>
      <c r="L454" s="209">
        <f>L126</f>
        <v>1857782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1"/>
        <v>169</v>
      </c>
      <c r="H455" s="207">
        <f t="shared" si="82"/>
        <v>223</v>
      </c>
      <c r="I455" s="208" t="s">
        <v>41</v>
      </c>
      <c r="J455" s="209">
        <f>J148</f>
        <v>101535</v>
      </c>
      <c r="K455" s="209">
        <f>K148</f>
        <v>1331704</v>
      </c>
      <c r="L455" s="209">
        <f>L148</f>
        <v>3186945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1"/>
        <v>191</v>
      </c>
      <c r="H456" s="207">
        <f t="shared" si="82"/>
        <v>252</v>
      </c>
      <c r="I456" s="208" t="s">
        <v>42</v>
      </c>
      <c r="J456" s="209">
        <f>J170</f>
        <v>99146</v>
      </c>
      <c r="K456" s="209">
        <f>K170</f>
        <v>1431424</v>
      </c>
      <c r="L456" s="209">
        <f>L170</f>
        <v>2926424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1"/>
        <v>213</v>
      </c>
      <c r="H457" s="207">
        <f t="shared" si="82"/>
        <v>281</v>
      </c>
      <c r="I457" s="208" t="s">
        <v>43</v>
      </c>
      <c r="J457" s="209">
        <f>J192</f>
        <v>95994</v>
      </c>
      <c r="K457" s="209">
        <f>K192</f>
        <v>1326506</v>
      </c>
      <c r="L457" s="209">
        <f>L192</f>
        <v>3013127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1"/>
        <v>235</v>
      </c>
      <c r="H458" s="207">
        <f t="shared" si="82"/>
        <v>310</v>
      </c>
      <c r="I458" s="208" t="s">
        <v>44</v>
      </c>
      <c r="J458" s="209">
        <f>J214</f>
        <v>101257</v>
      </c>
      <c r="K458" s="209">
        <f>K214</f>
        <v>1325633</v>
      </c>
      <c r="L458" s="209">
        <f>L214</f>
        <v>3109838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1"/>
        <v>257</v>
      </c>
      <c r="H459" s="207">
        <f t="shared" si="82"/>
        <v>339</v>
      </c>
      <c r="I459" s="208" t="s">
        <v>45</v>
      </c>
      <c r="J459" s="209">
        <f>J236</f>
        <v>97272</v>
      </c>
      <c r="K459" s="209">
        <f>K236</f>
        <v>1284201</v>
      </c>
      <c r="L459" s="209">
        <f>L236</f>
        <v>3071943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1"/>
        <v>279</v>
      </c>
      <c r="H460" s="207">
        <f t="shared" si="82"/>
        <v>368</v>
      </c>
      <c r="I460" s="208" t="s">
        <v>46</v>
      </c>
      <c r="J460" s="209">
        <f>J258</f>
        <v>79467</v>
      </c>
      <c r="K460" s="209">
        <f>K258</f>
        <v>1076502</v>
      </c>
      <c r="L460" s="209">
        <f>L258</f>
        <v>2426596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142031</v>
      </c>
      <c r="K465" s="209">
        <f>K17</f>
        <v>1366127</v>
      </c>
      <c r="L465" s="209">
        <f>L17</f>
        <v>3858675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3">H465+29</f>
        <v>81</v>
      </c>
      <c r="I466" s="208" t="s">
        <v>36</v>
      </c>
      <c r="J466" s="209">
        <f>J39</f>
        <v>124491</v>
      </c>
      <c r="K466" s="209">
        <f>K39</f>
        <v>1204749</v>
      </c>
      <c r="L466" s="209">
        <f>L39</f>
        <v>3248665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4">G451+1</f>
        <v>82</v>
      </c>
      <c r="H467" s="207">
        <f t="shared" si="83"/>
        <v>110</v>
      </c>
      <c r="I467" s="208" t="s">
        <v>37</v>
      </c>
      <c r="J467" s="209">
        <f>J61</f>
        <v>137854</v>
      </c>
      <c r="K467" s="209">
        <f>K61</f>
        <v>1314153</v>
      </c>
      <c r="L467" s="209">
        <f>L61</f>
        <v>3838919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4"/>
        <v>104</v>
      </c>
      <c r="H468" s="207">
        <f t="shared" si="83"/>
        <v>139</v>
      </c>
      <c r="I468" s="208" t="s">
        <v>38</v>
      </c>
      <c r="J468" s="209">
        <f>J83</f>
        <v>127393</v>
      </c>
      <c r="K468" s="209">
        <f>K83</f>
        <v>1227896</v>
      </c>
      <c r="L468" s="209">
        <f>L83</f>
        <v>3506862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4"/>
        <v>126</v>
      </c>
      <c r="H469" s="207">
        <f t="shared" si="83"/>
        <v>168</v>
      </c>
      <c r="I469" s="208" t="s">
        <v>39</v>
      </c>
      <c r="J469" s="209">
        <f>J105</f>
        <v>122418</v>
      </c>
      <c r="K469" s="209">
        <f>K105</f>
        <v>1280162</v>
      </c>
      <c r="L469" s="209">
        <f>L105</f>
        <v>3570863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4"/>
        <v>148</v>
      </c>
      <c r="H470" s="207">
        <f t="shared" si="83"/>
        <v>197</v>
      </c>
      <c r="I470" s="208" t="s">
        <v>40</v>
      </c>
      <c r="J470" s="209">
        <f>J127</f>
        <v>78132</v>
      </c>
      <c r="K470" s="209">
        <f>K127</f>
        <v>725538</v>
      </c>
      <c r="L470" s="209">
        <f>L127</f>
        <v>2355079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4"/>
        <v>170</v>
      </c>
      <c r="H471" s="207">
        <f t="shared" si="83"/>
        <v>226</v>
      </c>
      <c r="I471" s="208" t="s">
        <v>41</v>
      </c>
      <c r="J471" s="209">
        <f>J149</f>
        <v>129492</v>
      </c>
      <c r="K471" s="209">
        <f>K149</f>
        <v>1342730</v>
      </c>
      <c r="L471" s="209">
        <f>L149</f>
        <v>3734542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4"/>
        <v>192</v>
      </c>
      <c r="H472" s="207">
        <f t="shared" si="83"/>
        <v>255</v>
      </c>
      <c r="I472" s="208" t="s">
        <v>42</v>
      </c>
      <c r="J472" s="209">
        <f>J171</f>
        <v>128031</v>
      </c>
      <c r="K472" s="209">
        <f>K171</f>
        <v>1442488</v>
      </c>
      <c r="L472" s="209">
        <f>L171</f>
        <v>3452735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4"/>
        <v>214</v>
      </c>
      <c r="H473" s="207">
        <f t="shared" si="83"/>
        <v>284</v>
      </c>
      <c r="I473" s="208" t="s">
        <v>43</v>
      </c>
      <c r="J473" s="209">
        <f>J193</f>
        <v>130191</v>
      </c>
      <c r="K473" s="209">
        <f>K193</f>
        <v>1337010</v>
      </c>
      <c r="L473" s="209">
        <f>L193</f>
        <v>3595028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4"/>
        <v>236</v>
      </c>
      <c r="H474" s="207">
        <f t="shared" si="83"/>
        <v>313</v>
      </c>
      <c r="I474" s="208" t="s">
        <v>44</v>
      </c>
      <c r="J474" s="209">
        <f>J215</f>
        <v>133670</v>
      </c>
      <c r="K474" s="209">
        <f>K215</f>
        <v>1335750</v>
      </c>
      <c r="L474" s="209">
        <f>L215</f>
        <v>3654438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4"/>
        <v>258</v>
      </c>
      <c r="H475" s="207">
        <f t="shared" si="83"/>
        <v>342</v>
      </c>
      <c r="I475" s="208" t="s">
        <v>45</v>
      </c>
      <c r="J475" s="209">
        <f>J237</f>
        <v>126514</v>
      </c>
      <c r="K475" s="209">
        <f>K237</f>
        <v>1293965</v>
      </c>
      <c r="L475" s="209">
        <f>L237</f>
        <v>3592065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4"/>
        <v>280</v>
      </c>
      <c r="H476" s="207">
        <f t="shared" si="83"/>
        <v>371</v>
      </c>
      <c r="I476" s="208" t="s">
        <v>46</v>
      </c>
      <c r="J476" s="209">
        <f>J259</f>
        <v>110275</v>
      </c>
      <c r="K476" s="209">
        <f>K259</f>
        <v>1086653</v>
      </c>
      <c r="L476" s="209">
        <f>L259</f>
        <v>2985876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1580-1A79-436C-A429-D416BF7EA703}">
  <sheetPr>
    <tabColor theme="0"/>
  </sheetPr>
  <dimension ref="A1:AD480"/>
  <sheetViews>
    <sheetView showGridLines="0" topLeftCell="A328" zoomScale="130" zoomScaleNormal="130" workbookViewId="0">
      <selection activeCell="Q1" sqref="Q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43834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'2019'!N246+(J4/1000)</f>
        <v>18549.499</v>
      </c>
      <c r="O4" s="50">
        <f>'2019'!O246+(K4/1000)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15352</v>
      </c>
      <c r="K5" s="48">
        <v>2164</v>
      </c>
      <c r="L5" s="48">
        <v>426148</v>
      </c>
      <c r="M5" s="52"/>
      <c r="N5" s="50">
        <f>'2019'!N247+(J5/1000)</f>
        <v>49338.097999999991</v>
      </c>
      <c r="O5" s="50">
        <f>'2019'!O247+(K5/1000)</f>
        <v>3967.7150000000033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1</v>
      </c>
      <c r="G6" s="46">
        <v>5</v>
      </c>
      <c r="H6" s="46">
        <v>3</v>
      </c>
      <c r="I6" s="47">
        <f t="shared" si="0"/>
        <v>13</v>
      </c>
      <c r="J6" s="48">
        <v>8306</v>
      </c>
      <c r="K6" s="48">
        <v>2098</v>
      </c>
      <c r="L6" s="48">
        <v>175427</v>
      </c>
      <c r="M6" s="52"/>
      <c r="N6" s="50">
        <f>'2019'!N248+(J6/1000)</f>
        <v>13672.606</v>
      </c>
      <c r="O6" s="50">
        <f>'2019'!O248+(K6/1000)</f>
        <v>1216.2029999999995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'2019'!N249+(J7/1000)</f>
        <v>6104.5660000000034</v>
      </c>
      <c r="O7" s="50">
        <f>'2019'!O249+(K7/1000)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528</v>
      </c>
      <c r="K8" s="48">
        <v>0</v>
      </c>
      <c r="L8" s="48">
        <v>2342</v>
      </c>
      <c r="M8" s="52"/>
      <c r="N8" s="50">
        <f>'2019'!N250+(J8/1000)</f>
        <v>1519.1129999999998</v>
      </c>
      <c r="O8" s="50">
        <f>'2019'!O250+(K8/1000)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3</v>
      </c>
      <c r="E9" s="46">
        <v>0</v>
      </c>
      <c r="F9" s="46">
        <v>1</v>
      </c>
      <c r="G9" s="46">
        <v>10</v>
      </c>
      <c r="H9" s="46">
        <v>2</v>
      </c>
      <c r="I9" s="47">
        <f t="shared" si="0"/>
        <v>16</v>
      </c>
      <c r="J9" s="48">
        <v>11743</v>
      </c>
      <c r="K9" s="48">
        <v>6185</v>
      </c>
      <c r="L9" s="48">
        <v>156293</v>
      </c>
      <c r="M9" s="52"/>
      <c r="N9" s="50">
        <f>'2019'!N251+(J9/1000)</f>
        <v>21847.525000000023</v>
      </c>
      <c r="O9" s="50">
        <f>'2019'!O251+(K9/1000)</f>
        <v>2712.0460000000007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2314</v>
      </c>
      <c r="K10" s="48">
        <v>0</v>
      </c>
      <c r="L10" s="48">
        <v>5773</v>
      </c>
      <c r="M10" s="57"/>
      <c r="N10" s="50">
        <f>'2019'!N252+(J10/1000)</f>
        <v>1756.1294999999986</v>
      </c>
      <c r="O10" s="50">
        <f>'2019'!O252+(K10/1000)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15</v>
      </c>
      <c r="E11" s="62">
        <f t="shared" si="1"/>
        <v>0</v>
      </c>
      <c r="F11" s="62">
        <f t="shared" si="1"/>
        <v>5</v>
      </c>
      <c r="G11" s="62">
        <f t="shared" si="1"/>
        <v>23</v>
      </c>
      <c r="H11" s="62">
        <f t="shared" si="1"/>
        <v>5</v>
      </c>
      <c r="I11" s="63">
        <f t="shared" si="1"/>
        <v>48</v>
      </c>
      <c r="J11" s="64">
        <f>SUM(J4:J10)</f>
        <v>38243</v>
      </c>
      <c r="K11" s="65">
        <f t="shared" si="1"/>
        <v>10447</v>
      </c>
      <c r="L11" s="65">
        <f t="shared" si="1"/>
        <v>765983</v>
      </c>
      <c r="M11" s="67"/>
      <c r="N11" s="68">
        <f>SUM(N4:N10)</f>
        <v>112787.53650000002</v>
      </c>
      <c r="O11" s="69">
        <f>SUM(O4:O10)</f>
        <v>10375.267000000002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38</v>
      </c>
      <c r="E13" s="46">
        <v>31</v>
      </c>
      <c r="F13" s="46">
        <v>0</v>
      </c>
      <c r="G13" s="46">
        <v>27</v>
      </c>
      <c r="H13" s="46">
        <v>0</v>
      </c>
      <c r="I13" s="47">
        <f>SUM(D13:H13)</f>
        <v>96</v>
      </c>
      <c r="J13" s="82">
        <v>112239</v>
      </c>
      <c r="K13" s="82">
        <v>1575434</v>
      </c>
      <c r="L13" s="82">
        <v>3414536</v>
      </c>
      <c r="M13" s="50"/>
      <c r="N13" s="83">
        <f>'2019'!N255+(J13/1000)</f>
        <v>434039.70299999957</v>
      </c>
      <c r="O13" s="50">
        <f>'2019'!O255+(K13/1000)</f>
        <v>755271.3550000001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18688</v>
      </c>
      <c r="K14" s="82">
        <v>16231</v>
      </c>
      <c r="L14" s="82">
        <v>11954</v>
      </c>
      <c r="M14" s="50"/>
      <c r="N14" s="83">
        <f>'2019'!N256+(J14/1000)</f>
        <v>245.95599999999999</v>
      </c>
      <c r="O14" s="50">
        <f>'2019'!O256+(K14/1000)</f>
        <v>232.72500000000002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47">
        <f>SUM(D15:H15)</f>
        <v>0</v>
      </c>
      <c r="J15" s="82">
        <v>0</v>
      </c>
      <c r="K15" s="82">
        <v>0</v>
      </c>
      <c r="L15" s="82">
        <v>0</v>
      </c>
      <c r="M15" s="50"/>
      <c r="N15" s="83">
        <f>'2019'!N257+(J15/1000)</f>
        <v>59403.115000000005</v>
      </c>
      <c r="O15" s="50">
        <f>'2019'!O257+(K15/1000)</f>
        <v>65026.302000000025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40</v>
      </c>
      <c r="E16" s="62">
        <f t="shared" si="2"/>
        <v>31</v>
      </c>
      <c r="F16" s="62">
        <f t="shared" si="2"/>
        <v>0</v>
      </c>
      <c r="G16" s="62">
        <f t="shared" si="2"/>
        <v>28</v>
      </c>
      <c r="H16" s="62">
        <f t="shared" si="2"/>
        <v>0</v>
      </c>
      <c r="I16" s="85">
        <f t="shared" si="2"/>
        <v>99</v>
      </c>
      <c r="J16" s="64">
        <f t="shared" si="2"/>
        <v>130927</v>
      </c>
      <c r="K16" s="65">
        <f t="shared" si="2"/>
        <v>1591665</v>
      </c>
      <c r="L16" s="65">
        <f t="shared" si="2"/>
        <v>3426490</v>
      </c>
      <c r="M16" s="69"/>
      <c r="N16" s="68">
        <f>SUM(N13:N15)</f>
        <v>493688.77399999957</v>
      </c>
      <c r="O16" s="69">
        <f>SUM(O13:O15)</f>
        <v>820530.3820000001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55</v>
      </c>
      <c r="E17" s="90">
        <f t="shared" si="3"/>
        <v>31</v>
      </c>
      <c r="F17" s="90">
        <f t="shared" si="3"/>
        <v>5</v>
      </c>
      <c r="G17" s="90">
        <f t="shared" si="3"/>
        <v>51</v>
      </c>
      <c r="H17" s="90">
        <f t="shared" si="3"/>
        <v>5</v>
      </c>
      <c r="I17" s="91">
        <f t="shared" si="3"/>
        <v>147</v>
      </c>
      <c r="J17" s="92">
        <f t="shared" si="3"/>
        <v>169170</v>
      </c>
      <c r="K17" s="93">
        <f t="shared" si="3"/>
        <v>1602112</v>
      </c>
      <c r="L17" s="93">
        <f t="shared" si="3"/>
        <v>4192473</v>
      </c>
      <c r="M17" s="94"/>
      <c r="N17" s="95">
        <f>N11+N16</f>
        <v>606476.31049999956</v>
      </c>
      <c r="O17" s="94">
        <f>O11+O16</f>
        <v>830905.64900000009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624465.31049999956</v>
      </c>
      <c r="O22" s="121">
        <f>O17+O18</f>
        <v>837047.64900000009</v>
      </c>
      <c r="P22" s="119"/>
      <c r="Q22" s="23"/>
      <c r="R22" s="23"/>
    </row>
    <row r="23" spans="1:18" s="24" customFormat="1" ht="23.25" x14ac:dyDescent="0.35">
      <c r="A23" s="120">
        <f>A1+31</f>
        <v>43865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6</v>
      </c>
      <c r="E27" s="46">
        <v>0</v>
      </c>
      <c r="F27" s="46">
        <v>2</v>
      </c>
      <c r="G27" s="46">
        <v>1</v>
      </c>
      <c r="H27" s="46">
        <v>0</v>
      </c>
      <c r="I27" s="47">
        <f t="shared" si="4"/>
        <v>9</v>
      </c>
      <c r="J27" s="48">
        <v>14183</v>
      </c>
      <c r="K27" s="48">
        <v>2213</v>
      </c>
      <c r="L27" s="48">
        <v>398241</v>
      </c>
      <c r="M27" s="52"/>
      <c r="N27" s="50">
        <f t="shared" si="5"/>
        <v>49352.280999999988</v>
      </c>
      <c r="O27" s="50">
        <f t="shared" si="5"/>
        <v>3969.9280000000035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4</v>
      </c>
      <c r="E28" s="46">
        <v>0</v>
      </c>
      <c r="F28" s="46">
        <v>1</v>
      </c>
      <c r="G28" s="46">
        <v>5</v>
      </c>
      <c r="H28" s="46">
        <v>3</v>
      </c>
      <c r="I28" s="47">
        <f t="shared" si="4"/>
        <v>13</v>
      </c>
      <c r="J28" s="48">
        <v>7924</v>
      </c>
      <c r="K28" s="48">
        <v>1952</v>
      </c>
      <c r="L28" s="48">
        <v>158887</v>
      </c>
      <c r="M28" s="52"/>
      <c r="N28" s="50">
        <f t="shared" si="5"/>
        <v>13680.53</v>
      </c>
      <c r="O28" s="50">
        <f t="shared" si="5"/>
        <v>1218.1549999999995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1519.1129999999998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3</v>
      </c>
      <c r="E31" s="46">
        <v>0</v>
      </c>
      <c r="F31" s="46">
        <v>1</v>
      </c>
      <c r="G31" s="46">
        <v>10</v>
      </c>
      <c r="H31" s="46">
        <v>2</v>
      </c>
      <c r="I31" s="47">
        <f t="shared" si="4"/>
        <v>16</v>
      </c>
      <c r="J31" s="48">
        <v>11581</v>
      </c>
      <c r="K31" s="48">
        <v>5816</v>
      </c>
      <c r="L31" s="48">
        <v>114827</v>
      </c>
      <c r="M31" s="52"/>
      <c r="N31" s="50">
        <f t="shared" si="5"/>
        <v>21859.106000000022</v>
      </c>
      <c r="O31" s="50">
        <f t="shared" si="5"/>
        <v>2717.8620000000005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0</v>
      </c>
      <c r="G32" s="46">
        <v>3</v>
      </c>
      <c r="H32" s="46">
        <v>0</v>
      </c>
      <c r="I32" s="55">
        <f t="shared" si="4"/>
        <v>4</v>
      </c>
      <c r="J32" s="48">
        <v>2092</v>
      </c>
      <c r="K32" s="48">
        <v>0</v>
      </c>
      <c r="L32" s="48">
        <v>2522</v>
      </c>
      <c r="M32" s="57"/>
      <c r="N32" s="50">
        <f t="shared" si="5"/>
        <v>1758.2214999999987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14</v>
      </c>
      <c r="E33" s="62">
        <f t="shared" si="6"/>
        <v>0</v>
      </c>
      <c r="F33" s="62">
        <f t="shared" si="6"/>
        <v>5</v>
      </c>
      <c r="G33" s="62">
        <f t="shared" si="6"/>
        <v>24</v>
      </c>
      <c r="H33" s="62">
        <f t="shared" si="6"/>
        <v>5</v>
      </c>
      <c r="I33" s="63">
        <f t="shared" si="6"/>
        <v>48</v>
      </c>
      <c r="J33" s="64">
        <f>SUM(J26:J32)</f>
        <v>35780</v>
      </c>
      <c r="K33" s="65">
        <f>SUM(K26:K32)</f>
        <v>9981</v>
      </c>
      <c r="L33" s="65">
        <f>SUM(L26:L32)</f>
        <v>674477</v>
      </c>
      <c r="M33" s="67"/>
      <c r="N33" s="68">
        <f>SUM(N26:N32)</f>
        <v>112823.3165</v>
      </c>
      <c r="O33" s="69">
        <f>SUM(O26:O32)</f>
        <v>10385.248000000003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38</v>
      </c>
      <c r="E35" s="46">
        <v>28</v>
      </c>
      <c r="F35" s="46">
        <v>0</v>
      </c>
      <c r="G35" s="46">
        <v>30</v>
      </c>
      <c r="H35" s="46">
        <v>0</v>
      </c>
      <c r="I35" s="47">
        <f>SUM(D35:H35)</f>
        <v>96</v>
      </c>
      <c r="J35" s="82">
        <v>102870</v>
      </c>
      <c r="K35" s="82">
        <v>1449747</v>
      </c>
      <c r="L35" s="82">
        <v>3069790</v>
      </c>
      <c r="M35" s="50"/>
      <c r="N35" s="83">
        <f t="shared" ref="N35:O37" si="7">N13+(J35/1000)</f>
        <v>434142.57299999957</v>
      </c>
      <c r="O35" s="50">
        <f t="shared" si="7"/>
        <v>756721.10200000007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2</v>
      </c>
      <c r="E36" s="46">
        <v>0</v>
      </c>
      <c r="F36" s="46">
        <v>0</v>
      </c>
      <c r="G36" s="46">
        <v>1</v>
      </c>
      <c r="H36" s="46">
        <v>0</v>
      </c>
      <c r="I36" s="47">
        <f>SUM(D36:H36)</f>
        <v>3</v>
      </c>
      <c r="J36" s="82">
        <v>15499</v>
      </c>
      <c r="K36" s="82">
        <v>12965</v>
      </c>
      <c r="L36" s="82">
        <v>11524</v>
      </c>
      <c r="M36" s="50"/>
      <c r="N36" s="83">
        <f t="shared" si="7"/>
        <v>261.45499999999998</v>
      </c>
      <c r="O36" s="50">
        <f t="shared" si="7"/>
        <v>245.69000000000003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0</v>
      </c>
      <c r="E37" s="46">
        <v>0</v>
      </c>
      <c r="F37" s="46">
        <v>0</v>
      </c>
      <c r="G37" s="46">
        <v>22</v>
      </c>
      <c r="H37" s="46">
        <v>2</v>
      </c>
      <c r="I37" s="47">
        <f>SUM(D37:H37)</f>
        <v>24</v>
      </c>
      <c r="J37" s="82">
        <v>0</v>
      </c>
      <c r="K37" s="82">
        <v>0</v>
      </c>
      <c r="L37" s="82">
        <v>0</v>
      </c>
      <c r="M37" s="50"/>
      <c r="N37" s="83">
        <f t="shared" si="7"/>
        <v>59403.115000000005</v>
      </c>
      <c r="O37" s="50">
        <f t="shared" si="7"/>
        <v>65026.302000000025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8">SUM(D35:D37)</f>
        <v>40</v>
      </c>
      <c r="E38" s="62">
        <f t="shared" si="8"/>
        <v>28</v>
      </c>
      <c r="F38" s="62">
        <f t="shared" si="8"/>
        <v>0</v>
      </c>
      <c r="G38" s="62">
        <f t="shared" si="8"/>
        <v>53</v>
      </c>
      <c r="H38" s="62">
        <f t="shared" si="8"/>
        <v>2</v>
      </c>
      <c r="I38" s="85">
        <f t="shared" si="8"/>
        <v>123</v>
      </c>
      <c r="J38" s="64">
        <f t="shared" si="8"/>
        <v>118369</v>
      </c>
      <c r="K38" s="65">
        <f t="shared" si="8"/>
        <v>1462712</v>
      </c>
      <c r="L38" s="65">
        <f>SUM(L35:L37)</f>
        <v>3081314</v>
      </c>
      <c r="M38" s="69"/>
      <c r="N38" s="68">
        <f>SUM(N35:N37)</f>
        <v>493807.14299999957</v>
      </c>
      <c r="O38" s="69">
        <f>SUM(O35:O37)</f>
        <v>821993.09400000004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9">D33+D38</f>
        <v>54</v>
      </c>
      <c r="E39" s="90">
        <f t="shared" si="9"/>
        <v>28</v>
      </c>
      <c r="F39" s="90">
        <f t="shared" si="9"/>
        <v>5</v>
      </c>
      <c r="G39" s="90">
        <f t="shared" si="9"/>
        <v>77</v>
      </c>
      <c r="H39" s="90">
        <f t="shared" si="9"/>
        <v>7</v>
      </c>
      <c r="I39" s="91">
        <f t="shared" si="9"/>
        <v>171</v>
      </c>
      <c r="J39" s="92">
        <f t="shared" si="9"/>
        <v>154149</v>
      </c>
      <c r="K39" s="93">
        <f t="shared" si="9"/>
        <v>1472693</v>
      </c>
      <c r="L39" s="93">
        <f t="shared" si="9"/>
        <v>3755791</v>
      </c>
      <c r="M39" s="94"/>
      <c r="N39" s="95">
        <f>N33+N38</f>
        <v>606630.45949999953</v>
      </c>
      <c r="O39" s="94">
        <f>O33+O38</f>
        <v>832378.34200000006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624619.45949999953</v>
      </c>
      <c r="O44" s="121">
        <f>O39+O40</f>
        <v>838520.34200000006</v>
      </c>
      <c r="P44" s="119"/>
      <c r="Q44" s="23"/>
      <c r="R44" s="23"/>
    </row>
    <row r="45" spans="1:18" s="24" customFormat="1" ht="23.25" x14ac:dyDescent="0.35">
      <c r="A45" s="120">
        <f>A23+31</f>
        <v>43896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6</v>
      </c>
      <c r="E49" s="46">
        <v>0</v>
      </c>
      <c r="F49" s="46">
        <v>2</v>
      </c>
      <c r="G49" s="46">
        <v>1</v>
      </c>
      <c r="H49" s="46">
        <v>0</v>
      </c>
      <c r="I49" s="47">
        <f t="shared" si="10"/>
        <v>9</v>
      </c>
      <c r="J49" s="48">
        <v>14461</v>
      </c>
      <c r="K49" s="48">
        <v>1792</v>
      </c>
      <c r="L49" s="48">
        <v>373290</v>
      </c>
      <c r="M49" s="52"/>
      <c r="N49" s="50">
        <f t="shared" si="11"/>
        <v>49366.741999999991</v>
      </c>
      <c r="O49" s="50">
        <f t="shared" si="11"/>
        <v>3971.7200000000034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4</v>
      </c>
      <c r="E50" s="46">
        <v>0</v>
      </c>
      <c r="F50" s="46">
        <v>1</v>
      </c>
      <c r="G50" s="46">
        <v>5</v>
      </c>
      <c r="H50" s="46">
        <v>3</v>
      </c>
      <c r="I50" s="47">
        <f t="shared" si="10"/>
        <v>13</v>
      </c>
      <c r="J50" s="48">
        <v>7930</v>
      </c>
      <c r="K50" s="48">
        <v>2151</v>
      </c>
      <c r="L50" s="48">
        <v>166409</v>
      </c>
      <c r="M50" s="52"/>
      <c r="N50" s="50">
        <f t="shared" si="11"/>
        <v>13688.460000000001</v>
      </c>
      <c r="O50" s="50">
        <f t="shared" si="11"/>
        <v>1220.3059999999996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10"/>
        <v>2</v>
      </c>
      <c r="J52" s="48">
        <v>1022</v>
      </c>
      <c r="K52" s="48">
        <v>0</v>
      </c>
      <c r="L52" s="48">
        <v>4145</v>
      </c>
      <c r="M52" s="52"/>
      <c r="N52" s="50">
        <f t="shared" si="11"/>
        <v>1520.1349999999998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3</v>
      </c>
      <c r="E53" s="46">
        <v>1</v>
      </c>
      <c r="F53" s="46">
        <v>10</v>
      </c>
      <c r="G53" s="46">
        <v>2</v>
      </c>
      <c r="H53" s="46">
        <v>0</v>
      </c>
      <c r="I53" s="47">
        <f t="shared" si="10"/>
        <v>16</v>
      </c>
      <c r="J53" s="48">
        <v>12119</v>
      </c>
      <c r="K53" s="48">
        <v>6169</v>
      </c>
      <c r="L53" s="48">
        <v>101225</v>
      </c>
      <c r="M53" s="52"/>
      <c r="N53" s="50">
        <f t="shared" si="11"/>
        <v>21871.22500000002</v>
      </c>
      <c r="O53" s="50">
        <f t="shared" si="11"/>
        <v>2724.0310000000004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611</v>
      </c>
      <c r="K54" s="48">
        <v>0</v>
      </c>
      <c r="L54" s="48">
        <v>955</v>
      </c>
      <c r="M54" s="57"/>
      <c r="N54" s="50">
        <f t="shared" si="11"/>
        <v>1758.8324999999988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15</v>
      </c>
      <c r="E55" s="62">
        <f t="shared" si="12"/>
        <v>1</v>
      </c>
      <c r="F55" s="62">
        <f t="shared" si="12"/>
        <v>14</v>
      </c>
      <c r="G55" s="62">
        <f t="shared" si="12"/>
        <v>15</v>
      </c>
      <c r="H55" s="62">
        <f t="shared" si="12"/>
        <v>3</v>
      </c>
      <c r="I55" s="63">
        <f t="shared" si="12"/>
        <v>48</v>
      </c>
      <c r="J55" s="64">
        <f>SUM(J48:J54)</f>
        <v>36143</v>
      </c>
      <c r="K55" s="65">
        <f>SUM(K48:K54)</f>
        <v>10112</v>
      </c>
      <c r="L55" s="65">
        <f>SUM(L48:L54)</f>
        <v>646024</v>
      </c>
      <c r="M55" s="67"/>
      <c r="N55" s="68">
        <f>SUM(N48:N54)</f>
        <v>112859.45950000003</v>
      </c>
      <c r="O55" s="69">
        <f>SUM(O48:O54)</f>
        <v>10395.360000000002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38</v>
      </c>
      <c r="E57" s="46">
        <v>28</v>
      </c>
      <c r="F57" s="46">
        <v>0</v>
      </c>
      <c r="G57" s="46">
        <v>30</v>
      </c>
      <c r="H57" s="46">
        <v>0</v>
      </c>
      <c r="I57" s="47">
        <f>SUM(D57:H57)</f>
        <v>96</v>
      </c>
      <c r="J57" s="82">
        <v>111158</v>
      </c>
      <c r="K57" s="82">
        <v>1564358</v>
      </c>
      <c r="L57" s="82">
        <v>3321304</v>
      </c>
      <c r="M57" s="50"/>
      <c r="N57" s="83">
        <f t="shared" ref="N57:O59" si="13">N35+(J57/1000)</f>
        <v>434253.73099999956</v>
      </c>
      <c r="O57" s="50">
        <f t="shared" si="13"/>
        <v>758285.46000000008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2</v>
      </c>
      <c r="E58" s="46">
        <v>0</v>
      </c>
      <c r="F58" s="46">
        <v>0</v>
      </c>
      <c r="G58" s="46">
        <v>1</v>
      </c>
      <c r="H58" s="46">
        <v>0</v>
      </c>
      <c r="I58" s="47">
        <f>SUM(D58:H58)</f>
        <v>3</v>
      </c>
      <c r="J58" s="82">
        <v>16260</v>
      </c>
      <c r="K58" s="82">
        <v>14233</v>
      </c>
      <c r="L58" s="82">
        <v>13679</v>
      </c>
      <c r="M58" s="50"/>
      <c r="N58" s="83">
        <f t="shared" si="13"/>
        <v>277.71499999999997</v>
      </c>
      <c r="O58" s="50">
        <f t="shared" si="13"/>
        <v>259.923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0</v>
      </c>
      <c r="E59" s="46">
        <v>0</v>
      </c>
      <c r="F59" s="46">
        <v>0</v>
      </c>
      <c r="G59" s="46">
        <v>22</v>
      </c>
      <c r="H59" s="46">
        <v>2</v>
      </c>
      <c r="I59" s="47">
        <f>SUM(D59:H59)</f>
        <v>24</v>
      </c>
      <c r="J59" s="82">
        <v>0</v>
      </c>
      <c r="K59" s="82">
        <v>0</v>
      </c>
      <c r="L59" s="82">
        <v>0</v>
      </c>
      <c r="M59" s="50"/>
      <c r="N59" s="83">
        <f t="shared" si="13"/>
        <v>59403.115000000005</v>
      </c>
      <c r="O59" s="50">
        <f t="shared" si="13"/>
        <v>65026.302000000025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40</v>
      </c>
      <c r="E60" s="62">
        <f t="shared" si="14"/>
        <v>28</v>
      </c>
      <c r="F60" s="62">
        <f t="shared" si="14"/>
        <v>0</v>
      </c>
      <c r="G60" s="62">
        <f t="shared" si="14"/>
        <v>53</v>
      </c>
      <c r="H60" s="62">
        <f t="shared" si="14"/>
        <v>2</v>
      </c>
      <c r="I60" s="85">
        <f t="shared" si="14"/>
        <v>123</v>
      </c>
      <c r="J60" s="64">
        <f t="shared" si="14"/>
        <v>127418</v>
      </c>
      <c r="K60" s="65">
        <f t="shared" si="14"/>
        <v>1578591</v>
      </c>
      <c r="L60" s="65">
        <f t="shared" si="14"/>
        <v>3334983</v>
      </c>
      <c r="M60" s="69"/>
      <c r="N60" s="68">
        <f>SUM(N57:N59)</f>
        <v>493934.56099999958</v>
      </c>
      <c r="O60" s="69">
        <f>SUM(O57:O59)</f>
        <v>823571.68500000006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5">D55+D60</f>
        <v>55</v>
      </c>
      <c r="E61" s="90">
        <f t="shared" si="15"/>
        <v>29</v>
      </c>
      <c r="F61" s="90">
        <f t="shared" si="15"/>
        <v>14</v>
      </c>
      <c r="G61" s="90">
        <f t="shared" si="15"/>
        <v>68</v>
      </c>
      <c r="H61" s="90">
        <f t="shared" si="15"/>
        <v>5</v>
      </c>
      <c r="I61" s="91">
        <f t="shared" si="15"/>
        <v>171</v>
      </c>
      <c r="J61" s="92">
        <f t="shared" si="15"/>
        <v>163561</v>
      </c>
      <c r="K61" s="93">
        <f t="shared" si="15"/>
        <v>1588703</v>
      </c>
      <c r="L61" s="93">
        <f t="shared" si="15"/>
        <v>3981007</v>
      </c>
      <c r="M61" s="94"/>
      <c r="N61" s="95">
        <f>N55+N60</f>
        <v>606794.02049999963</v>
      </c>
      <c r="O61" s="94">
        <f>O55+O60</f>
        <v>833967.04500000004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624783.02049999963</v>
      </c>
      <c r="O66" s="121">
        <f>O61+O62</f>
        <v>840109.04500000004</v>
      </c>
      <c r="P66" s="119"/>
      <c r="Q66" s="23"/>
      <c r="R66" s="23"/>
    </row>
    <row r="67" spans="1:18" s="24" customFormat="1" ht="23.25" x14ac:dyDescent="0.35">
      <c r="A67" s="120">
        <f>A45+31</f>
        <v>43927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5</v>
      </c>
      <c r="E71" s="46">
        <v>0</v>
      </c>
      <c r="F71" s="46">
        <v>2</v>
      </c>
      <c r="G71" s="46">
        <v>2</v>
      </c>
      <c r="H71" s="46">
        <v>0</v>
      </c>
      <c r="I71" s="47">
        <f t="shared" si="16"/>
        <v>9</v>
      </c>
      <c r="J71" s="48">
        <v>13111</v>
      </c>
      <c r="K71" s="48">
        <v>2036</v>
      </c>
      <c r="L71" s="48">
        <v>311642</v>
      </c>
      <c r="M71" s="52"/>
      <c r="N71" s="50">
        <f t="shared" si="17"/>
        <v>49379.852999999988</v>
      </c>
      <c r="O71" s="50">
        <f t="shared" si="17"/>
        <v>3973.7560000000035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4</v>
      </c>
      <c r="E72" s="46">
        <v>0</v>
      </c>
      <c r="F72" s="46">
        <v>1</v>
      </c>
      <c r="G72" s="46">
        <v>5</v>
      </c>
      <c r="H72" s="46">
        <v>3</v>
      </c>
      <c r="I72" s="47">
        <f t="shared" si="16"/>
        <v>13</v>
      </c>
      <c r="J72" s="48">
        <v>7532</v>
      </c>
      <c r="K72" s="48">
        <v>2190</v>
      </c>
      <c r="L72" s="48">
        <v>165513</v>
      </c>
      <c r="M72" s="52"/>
      <c r="N72" s="50">
        <f t="shared" si="17"/>
        <v>13695.992</v>
      </c>
      <c r="O72" s="50">
        <f t="shared" si="17"/>
        <v>1222.4959999999996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6"/>
        <v>2</v>
      </c>
      <c r="J74" s="48">
        <v>389</v>
      </c>
      <c r="K74" s="48">
        <v>0</v>
      </c>
      <c r="L74" s="48">
        <v>1832</v>
      </c>
      <c r="M74" s="52"/>
      <c r="N74" s="50">
        <f t="shared" si="17"/>
        <v>1520.5239999999997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3</v>
      </c>
      <c r="E75" s="46">
        <v>0</v>
      </c>
      <c r="F75" s="46">
        <v>1</v>
      </c>
      <c r="G75" s="46">
        <v>10</v>
      </c>
      <c r="H75" s="46">
        <v>2</v>
      </c>
      <c r="I75" s="47">
        <f t="shared" si="16"/>
        <v>16</v>
      </c>
      <c r="J75" s="48">
        <v>10452</v>
      </c>
      <c r="K75" s="48">
        <v>5733</v>
      </c>
      <c r="L75" s="48">
        <v>92389</v>
      </c>
      <c r="M75" s="52"/>
      <c r="N75" s="50">
        <f t="shared" si="17"/>
        <v>21881.677000000022</v>
      </c>
      <c r="O75" s="50">
        <f t="shared" si="17"/>
        <v>2729.7640000000006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0</v>
      </c>
      <c r="G76" s="46">
        <v>3</v>
      </c>
      <c r="H76" s="46">
        <v>0</v>
      </c>
      <c r="I76" s="55">
        <f t="shared" si="16"/>
        <v>4</v>
      </c>
      <c r="J76" s="48">
        <v>1846</v>
      </c>
      <c r="K76" s="48">
        <v>0</v>
      </c>
      <c r="L76" s="48">
        <v>2253</v>
      </c>
      <c r="M76" s="57"/>
      <c r="N76" s="50">
        <f t="shared" si="17"/>
        <v>1760.6784999999988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14</v>
      </c>
      <c r="E77" s="62">
        <f t="shared" si="18"/>
        <v>0</v>
      </c>
      <c r="F77" s="62">
        <f t="shared" si="18"/>
        <v>5</v>
      </c>
      <c r="G77" s="62">
        <f t="shared" si="18"/>
        <v>24</v>
      </c>
      <c r="H77" s="62">
        <f t="shared" si="18"/>
        <v>5</v>
      </c>
      <c r="I77" s="63">
        <f t="shared" si="18"/>
        <v>48</v>
      </c>
      <c r="J77" s="64">
        <f>SUM(J70:J76)</f>
        <v>33330</v>
      </c>
      <c r="K77" s="65">
        <f>SUM(K70:K76)</f>
        <v>9959</v>
      </c>
      <c r="L77" s="65">
        <f>SUM(L70:L76)</f>
        <v>573629</v>
      </c>
      <c r="M77" s="67"/>
      <c r="N77" s="68">
        <f>SUM(N70:N76)</f>
        <v>112892.78950000001</v>
      </c>
      <c r="O77" s="69">
        <f>SUM(O70:O76)</f>
        <v>10405.319000000003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36</v>
      </c>
      <c r="E79" s="46">
        <v>31</v>
      </c>
      <c r="F79" s="46">
        <v>0</v>
      </c>
      <c r="G79" s="46">
        <v>29</v>
      </c>
      <c r="H79" s="46">
        <v>0</v>
      </c>
      <c r="I79" s="47">
        <f>SUM(D79:H79)</f>
        <v>96</v>
      </c>
      <c r="J79" s="82">
        <v>81076</v>
      </c>
      <c r="K79" s="82">
        <v>1258748</v>
      </c>
      <c r="L79" s="82">
        <v>2644500</v>
      </c>
      <c r="M79" s="50"/>
      <c r="N79" s="83">
        <f t="shared" ref="N79:O81" si="19">N57+(J79/1000)</f>
        <v>434334.80699999956</v>
      </c>
      <c r="O79" s="50">
        <f t="shared" si="19"/>
        <v>759544.2080000001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47">
        <f>SUM(D80:H80)</f>
        <v>3</v>
      </c>
      <c r="J80" s="82">
        <v>13615</v>
      </c>
      <c r="K80" s="82">
        <v>11721</v>
      </c>
      <c r="L80" s="82">
        <v>13838</v>
      </c>
      <c r="M80" s="50"/>
      <c r="N80" s="83">
        <f t="shared" si="19"/>
        <v>291.33</v>
      </c>
      <c r="O80" s="50">
        <f t="shared" si="19"/>
        <v>271.64400000000001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0</v>
      </c>
      <c r="E81" s="46">
        <v>0</v>
      </c>
      <c r="F81" s="46">
        <v>0</v>
      </c>
      <c r="G81" s="46">
        <v>22</v>
      </c>
      <c r="H81" s="46">
        <v>2</v>
      </c>
      <c r="I81" s="47">
        <f>SUM(D81:H81)</f>
        <v>24</v>
      </c>
      <c r="J81" s="82">
        <v>0</v>
      </c>
      <c r="K81" s="82">
        <v>0</v>
      </c>
      <c r="L81" s="82">
        <v>0</v>
      </c>
      <c r="M81" s="50"/>
      <c r="N81" s="83">
        <f t="shared" si="19"/>
        <v>59403.115000000005</v>
      </c>
      <c r="O81" s="50">
        <f t="shared" si="19"/>
        <v>65026.302000000025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38</v>
      </c>
      <c r="E82" s="62">
        <f t="shared" si="20"/>
        <v>31</v>
      </c>
      <c r="F82" s="62">
        <f t="shared" si="20"/>
        <v>0</v>
      </c>
      <c r="G82" s="62">
        <f t="shared" si="20"/>
        <v>52</v>
      </c>
      <c r="H82" s="62">
        <f t="shared" si="20"/>
        <v>2</v>
      </c>
      <c r="I82" s="85">
        <f t="shared" si="20"/>
        <v>123</v>
      </c>
      <c r="J82" s="64">
        <f t="shared" si="20"/>
        <v>94691</v>
      </c>
      <c r="K82" s="65">
        <f t="shared" si="20"/>
        <v>1270469</v>
      </c>
      <c r="L82" s="65">
        <f t="shared" si="20"/>
        <v>2658338</v>
      </c>
      <c r="M82" s="69"/>
      <c r="N82" s="68">
        <f>SUM(N79:N81)</f>
        <v>494029.25199999957</v>
      </c>
      <c r="O82" s="69">
        <f>SUM(O79:O81)</f>
        <v>824842.1540000001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1">D77+D82</f>
        <v>52</v>
      </c>
      <c r="E83" s="90">
        <f t="shared" si="21"/>
        <v>31</v>
      </c>
      <c r="F83" s="90">
        <f t="shared" si="21"/>
        <v>5</v>
      </c>
      <c r="G83" s="90">
        <f t="shared" si="21"/>
        <v>76</v>
      </c>
      <c r="H83" s="90">
        <f t="shared" si="21"/>
        <v>7</v>
      </c>
      <c r="I83" s="91">
        <f t="shared" si="21"/>
        <v>171</v>
      </c>
      <c r="J83" s="92">
        <f t="shared" si="21"/>
        <v>128021</v>
      </c>
      <c r="K83" s="93">
        <f t="shared" si="21"/>
        <v>1280428</v>
      </c>
      <c r="L83" s="93">
        <f t="shared" si="21"/>
        <v>3231967</v>
      </c>
      <c r="M83" s="94"/>
      <c r="N83" s="95">
        <f>N77+N82</f>
        <v>606922.04149999958</v>
      </c>
      <c r="O83" s="94">
        <f>O77+O82</f>
        <v>835247.47300000011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624911.04149999958</v>
      </c>
      <c r="O88" s="121">
        <f>O83+O84</f>
        <v>841389.47300000011</v>
      </c>
      <c r="P88" s="119"/>
      <c r="Q88" s="23"/>
      <c r="R88" s="23"/>
    </row>
    <row r="89" spans="1:18" s="24" customFormat="1" ht="23.25" x14ac:dyDescent="0.35">
      <c r="A89" s="120">
        <f>A67+31</f>
        <v>43958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5</v>
      </c>
      <c r="E93" s="46">
        <v>0</v>
      </c>
      <c r="F93" s="46">
        <v>2</v>
      </c>
      <c r="G93" s="46">
        <v>2</v>
      </c>
      <c r="H93" s="46">
        <v>0</v>
      </c>
      <c r="I93" s="47">
        <f t="shared" si="22"/>
        <v>9</v>
      </c>
      <c r="J93" s="48">
        <v>13442</v>
      </c>
      <c r="K93" s="48">
        <v>1960</v>
      </c>
      <c r="L93" s="48">
        <v>310662</v>
      </c>
      <c r="M93" s="52"/>
      <c r="N93" s="50">
        <f t="shared" si="23"/>
        <v>49393.294999999991</v>
      </c>
      <c r="O93" s="50">
        <f t="shared" si="23"/>
        <v>3975.7160000000035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4</v>
      </c>
      <c r="E94" s="46">
        <v>0</v>
      </c>
      <c r="F94" s="46">
        <v>1</v>
      </c>
      <c r="G94" s="46">
        <v>5</v>
      </c>
      <c r="H94" s="46">
        <v>3</v>
      </c>
      <c r="I94" s="47">
        <f t="shared" si="22"/>
        <v>13</v>
      </c>
      <c r="J94" s="48">
        <v>7812</v>
      </c>
      <c r="K94" s="48">
        <v>2253</v>
      </c>
      <c r="L94" s="48">
        <v>163652</v>
      </c>
      <c r="M94" s="52"/>
      <c r="N94" s="50">
        <f t="shared" si="23"/>
        <v>13703.804</v>
      </c>
      <c r="O94" s="50">
        <f t="shared" si="23"/>
        <v>1224.7489999999996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1520.5239999999997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3</v>
      </c>
      <c r="E97" s="46">
        <v>0</v>
      </c>
      <c r="F97" s="46">
        <v>1</v>
      </c>
      <c r="G97" s="46">
        <v>10</v>
      </c>
      <c r="H97" s="46">
        <v>2</v>
      </c>
      <c r="I97" s="47">
        <f t="shared" si="22"/>
        <v>16</v>
      </c>
      <c r="J97" s="48">
        <v>11365</v>
      </c>
      <c r="K97" s="48">
        <v>6064</v>
      </c>
      <c r="L97" s="48">
        <v>105627</v>
      </c>
      <c r="M97" s="52"/>
      <c r="N97" s="50">
        <f t="shared" si="23"/>
        <v>21893.042000000023</v>
      </c>
      <c r="O97" s="50">
        <f t="shared" si="23"/>
        <v>2735.8280000000004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0</v>
      </c>
      <c r="G98" s="46">
        <v>3</v>
      </c>
      <c r="H98" s="46">
        <v>0</v>
      </c>
      <c r="I98" s="55">
        <f t="shared" si="22"/>
        <v>4</v>
      </c>
      <c r="J98" s="48">
        <v>2694</v>
      </c>
      <c r="K98" s="48">
        <v>0</v>
      </c>
      <c r="L98" s="48">
        <v>2242</v>
      </c>
      <c r="M98" s="57"/>
      <c r="N98" s="50">
        <f t="shared" si="23"/>
        <v>1763.3724999999988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13</v>
      </c>
      <c r="E99" s="62">
        <f t="shared" si="24"/>
        <v>0</v>
      </c>
      <c r="F99" s="62">
        <f t="shared" si="24"/>
        <v>5</v>
      </c>
      <c r="G99" s="62">
        <f t="shared" si="24"/>
        <v>25</v>
      </c>
      <c r="H99" s="62">
        <f t="shared" si="24"/>
        <v>5</v>
      </c>
      <c r="I99" s="63">
        <f t="shared" si="24"/>
        <v>48</v>
      </c>
      <c r="J99" s="64">
        <f>SUM(J92:J98)</f>
        <v>35313</v>
      </c>
      <c r="K99" s="65">
        <f>SUM(K92:K98)</f>
        <v>10277</v>
      </c>
      <c r="L99" s="65">
        <f>SUM(L92:L98)</f>
        <v>582183</v>
      </c>
      <c r="M99" s="67"/>
      <c r="N99" s="68">
        <f>SUM(N92:N98)</f>
        <v>112928.10250000004</v>
      </c>
      <c r="O99" s="69">
        <f>SUM(O92:O98)</f>
        <v>10415.596000000003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0</v>
      </c>
      <c r="E101" s="46">
        <v>0</v>
      </c>
      <c r="F101" s="46">
        <v>0</v>
      </c>
      <c r="G101" s="46">
        <v>96</v>
      </c>
      <c r="H101" s="46">
        <v>0</v>
      </c>
      <c r="I101" s="47">
        <f>SUM(D101:H101)</f>
        <v>96</v>
      </c>
      <c r="J101" s="82">
        <v>0</v>
      </c>
      <c r="K101" s="82">
        <v>0</v>
      </c>
      <c r="L101" s="82">
        <v>0</v>
      </c>
      <c r="M101" s="50"/>
      <c r="N101" s="83">
        <f t="shared" ref="N101:O103" si="25">N79+(J101/1000)</f>
        <v>434334.80699999956</v>
      </c>
      <c r="O101" s="50">
        <f t="shared" si="25"/>
        <v>759544.2080000001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1</v>
      </c>
      <c r="H102" s="46">
        <v>0</v>
      </c>
      <c r="I102" s="47">
        <f>SUM(D102:H102)</f>
        <v>3</v>
      </c>
      <c r="J102" s="82">
        <v>10093</v>
      </c>
      <c r="K102" s="82">
        <v>8265</v>
      </c>
      <c r="L102" s="82">
        <v>14439</v>
      </c>
      <c r="M102" s="50"/>
      <c r="N102" s="83">
        <f t="shared" si="25"/>
        <v>301.423</v>
      </c>
      <c r="O102" s="50">
        <f t="shared" si="25"/>
        <v>279.90899999999999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0</v>
      </c>
      <c r="E103" s="46">
        <v>0</v>
      </c>
      <c r="F103" s="46"/>
      <c r="G103" s="46">
        <v>24</v>
      </c>
      <c r="H103" s="46">
        <v>0</v>
      </c>
      <c r="I103" s="47">
        <f>SUM(D103:H103)</f>
        <v>24</v>
      </c>
      <c r="J103" s="82">
        <v>0</v>
      </c>
      <c r="K103" s="82">
        <v>0</v>
      </c>
      <c r="L103" s="82">
        <v>0</v>
      </c>
      <c r="M103" s="50"/>
      <c r="N103" s="83">
        <f t="shared" si="25"/>
        <v>59403.115000000005</v>
      </c>
      <c r="O103" s="50">
        <f t="shared" si="25"/>
        <v>65026.302000000025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2</v>
      </c>
      <c r="E104" s="62">
        <f t="shared" si="26"/>
        <v>0</v>
      </c>
      <c r="F104" s="62">
        <f t="shared" si="26"/>
        <v>0</v>
      </c>
      <c r="G104" s="62">
        <f t="shared" si="26"/>
        <v>121</v>
      </c>
      <c r="H104" s="62">
        <f t="shared" si="26"/>
        <v>0</v>
      </c>
      <c r="I104" s="85">
        <f t="shared" si="26"/>
        <v>123</v>
      </c>
      <c r="J104" s="64">
        <f t="shared" si="26"/>
        <v>10093</v>
      </c>
      <c r="K104" s="65">
        <f t="shared" si="26"/>
        <v>8265</v>
      </c>
      <c r="L104" s="65">
        <f t="shared" si="26"/>
        <v>14439</v>
      </c>
      <c r="M104" s="69"/>
      <c r="N104" s="68">
        <f>SUM(N101:N103)</f>
        <v>494039.34499999956</v>
      </c>
      <c r="O104" s="69">
        <f>SUM(O101:O103)</f>
        <v>824850.41900000011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7">D99+D104</f>
        <v>15</v>
      </c>
      <c r="E105" s="90">
        <f t="shared" si="27"/>
        <v>0</v>
      </c>
      <c r="F105" s="90">
        <f t="shared" si="27"/>
        <v>5</v>
      </c>
      <c r="G105" s="90">
        <f t="shared" si="27"/>
        <v>146</v>
      </c>
      <c r="H105" s="90">
        <f t="shared" si="27"/>
        <v>5</v>
      </c>
      <c r="I105" s="91">
        <f t="shared" si="27"/>
        <v>171</v>
      </c>
      <c r="J105" s="92">
        <f t="shared" si="27"/>
        <v>45406</v>
      </c>
      <c r="K105" s="93">
        <f t="shared" si="27"/>
        <v>18542</v>
      </c>
      <c r="L105" s="93">
        <f t="shared" si="27"/>
        <v>596622</v>
      </c>
      <c r="M105" s="94"/>
      <c r="N105" s="95">
        <f>N99+N104</f>
        <v>606967.44749999954</v>
      </c>
      <c r="O105" s="94">
        <f>O99+O104</f>
        <v>835266.01500000013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624956.44749999954</v>
      </c>
      <c r="O110" s="121">
        <f>O105+O106</f>
        <v>841408.01500000013</v>
      </c>
      <c r="P110" s="119"/>
      <c r="Q110" s="23"/>
      <c r="R110" s="23"/>
    </row>
    <row r="111" spans="1:18" s="24" customFormat="1" ht="23.25" x14ac:dyDescent="0.35">
      <c r="A111" s="120">
        <f>A89+31</f>
        <v>43989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5</v>
      </c>
      <c r="E115" s="46">
        <v>0</v>
      </c>
      <c r="F115" s="46">
        <v>2</v>
      </c>
      <c r="G115" s="46">
        <v>2</v>
      </c>
      <c r="H115" s="46">
        <v>0</v>
      </c>
      <c r="I115" s="47">
        <f t="shared" si="28"/>
        <v>9</v>
      </c>
      <c r="J115" s="48">
        <v>9855</v>
      </c>
      <c r="K115" s="48">
        <v>2376</v>
      </c>
      <c r="L115" s="48">
        <v>238604</v>
      </c>
      <c r="M115" s="52"/>
      <c r="N115" s="50">
        <f t="shared" si="29"/>
        <v>49403.149999999994</v>
      </c>
      <c r="O115" s="50">
        <f t="shared" si="29"/>
        <v>3978.0920000000037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4</v>
      </c>
      <c r="E116" s="46">
        <v>0</v>
      </c>
      <c r="F116" s="46">
        <v>1</v>
      </c>
      <c r="G116" s="46">
        <v>5</v>
      </c>
      <c r="H116" s="46">
        <v>3</v>
      </c>
      <c r="I116" s="47">
        <f t="shared" si="28"/>
        <v>13</v>
      </c>
      <c r="J116" s="48">
        <v>7257</v>
      </c>
      <c r="K116" s="48">
        <v>2197</v>
      </c>
      <c r="L116" s="48">
        <v>163506</v>
      </c>
      <c r="M116" s="52"/>
      <c r="N116" s="50">
        <f t="shared" si="29"/>
        <v>13711.061</v>
      </c>
      <c r="O116" s="50">
        <f t="shared" si="29"/>
        <v>1226.9459999999995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1520.5239999999997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3</v>
      </c>
      <c r="E119" s="46">
        <v>0</v>
      </c>
      <c r="F119" s="46">
        <v>1</v>
      </c>
      <c r="G119" s="46">
        <v>10</v>
      </c>
      <c r="H119" s="46">
        <v>2</v>
      </c>
      <c r="I119" s="47">
        <f t="shared" si="28"/>
        <v>16</v>
      </c>
      <c r="J119" s="48">
        <v>10509</v>
      </c>
      <c r="K119" s="48">
        <v>5855</v>
      </c>
      <c r="L119" s="48">
        <v>89050</v>
      </c>
      <c r="M119" s="52"/>
      <c r="N119" s="50">
        <f t="shared" si="29"/>
        <v>21903.551000000021</v>
      </c>
      <c r="O119" s="50">
        <f t="shared" si="29"/>
        <v>2741.6830000000004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0</v>
      </c>
      <c r="G120" s="46">
        <v>3</v>
      </c>
      <c r="H120" s="46">
        <v>0</v>
      </c>
      <c r="I120" s="55">
        <f t="shared" si="28"/>
        <v>4</v>
      </c>
      <c r="J120" s="48">
        <v>0</v>
      </c>
      <c r="K120" s="48">
        <v>0</v>
      </c>
      <c r="L120" s="48">
        <v>0</v>
      </c>
      <c r="M120" s="57"/>
      <c r="N120" s="50">
        <f t="shared" si="29"/>
        <v>1763.3724999999988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14</v>
      </c>
      <c r="E121" s="62">
        <f t="shared" si="30"/>
        <v>0</v>
      </c>
      <c r="F121" s="62">
        <f t="shared" si="30"/>
        <v>5</v>
      </c>
      <c r="G121" s="62">
        <f t="shared" si="30"/>
        <v>24</v>
      </c>
      <c r="H121" s="62">
        <f t="shared" si="30"/>
        <v>5</v>
      </c>
      <c r="I121" s="63">
        <f t="shared" si="30"/>
        <v>48</v>
      </c>
      <c r="J121" s="64">
        <f>SUM(J114:J120)</f>
        <v>27621</v>
      </c>
      <c r="K121" s="65">
        <f>SUM(K114:K120)</f>
        <v>10428</v>
      </c>
      <c r="L121" s="65">
        <f>SUM(L114:L120)</f>
        <v>491160</v>
      </c>
      <c r="M121" s="67"/>
      <c r="N121" s="68">
        <f>SUM(N114:N120)</f>
        <v>112955.72350000002</v>
      </c>
      <c r="O121" s="69">
        <f>SUM(O114:O120)</f>
        <v>10426.024000000003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33</v>
      </c>
      <c r="E123" s="46">
        <v>29</v>
      </c>
      <c r="F123" s="46">
        <v>0</v>
      </c>
      <c r="G123" s="46">
        <v>34</v>
      </c>
      <c r="H123" s="46">
        <v>0</v>
      </c>
      <c r="I123" s="47">
        <f>SUM(D123:H123)</f>
        <v>96</v>
      </c>
      <c r="J123" s="82">
        <v>41316</v>
      </c>
      <c r="K123" s="82">
        <v>66276</v>
      </c>
      <c r="L123" s="82">
        <v>1747109</v>
      </c>
      <c r="M123" s="50"/>
      <c r="N123" s="83">
        <f t="shared" ref="N123:O125" si="31">N101+(J123/1000)</f>
        <v>434376.12299999956</v>
      </c>
      <c r="O123" s="50">
        <f t="shared" si="31"/>
        <v>759610.48400000005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1</v>
      </c>
      <c r="H124" s="46">
        <v>0</v>
      </c>
      <c r="I124" s="47">
        <f>SUM(D124:H124)</f>
        <v>3</v>
      </c>
      <c r="J124" s="82">
        <v>10198</v>
      </c>
      <c r="K124" s="82">
        <v>6694</v>
      </c>
      <c r="L124" s="82">
        <v>16378</v>
      </c>
      <c r="M124" s="50"/>
      <c r="N124" s="83">
        <f t="shared" si="31"/>
        <v>311.62099999999998</v>
      </c>
      <c r="O124" s="50">
        <f t="shared" si="31"/>
        <v>286.60300000000001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6</v>
      </c>
      <c r="E125" s="46">
        <v>5</v>
      </c>
      <c r="F125" s="46">
        <v>1</v>
      </c>
      <c r="G125" s="46">
        <v>10</v>
      </c>
      <c r="H125" s="46">
        <v>2</v>
      </c>
      <c r="I125" s="47">
        <f>SUM(D125:H125)</f>
        <v>24</v>
      </c>
      <c r="J125" s="82">
        <v>523</v>
      </c>
      <c r="K125" s="82">
        <v>0</v>
      </c>
      <c r="L125" s="82">
        <v>65937</v>
      </c>
      <c r="M125" s="50"/>
      <c r="N125" s="83">
        <f t="shared" si="31"/>
        <v>59403.638000000006</v>
      </c>
      <c r="O125" s="50">
        <f t="shared" si="31"/>
        <v>65026.302000000025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41</v>
      </c>
      <c r="E126" s="62">
        <f t="shared" si="32"/>
        <v>34</v>
      </c>
      <c r="F126" s="62">
        <f t="shared" si="32"/>
        <v>1</v>
      </c>
      <c r="G126" s="62">
        <f t="shared" si="32"/>
        <v>45</v>
      </c>
      <c r="H126" s="62">
        <f t="shared" si="32"/>
        <v>2</v>
      </c>
      <c r="I126" s="85">
        <f t="shared" si="32"/>
        <v>123</v>
      </c>
      <c r="J126" s="64">
        <f t="shared" si="32"/>
        <v>52037</v>
      </c>
      <c r="K126" s="65">
        <f t="shared" si="32"/>
        <v>72970</v>
      </c>
      <c r="L126" s="65">
        <f t="shared" si="32"/>
        <v>1829424</v>
      </c>
      <c r="M126" s="69"/>
      <c r="N126" s="68">
        <f>SUM(N123:N125)</f>
        <v>494091.38199999952</v>
      </c>
      <c r="O126" s="69">
        <f>SUM(O123:O125)</f>
        <v>824923.38900000008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3">D121+D126</f>
        <v>55</v>
      </c>
      <c r="E127" s="90">
        <f t="shared" si="33"/>
        <v>34</v>
      </c>
      <c r="F127" s="90">
        <f t="shared" si="33"/>
        <v>6</v>
      </c>
      <c r="G127" s="90">
        <f t="shared" si="33"/>
        <v>69</v>
      </c>
      <c r="H127" s="90">
        <f t="shared" si="33"/>
        <v>7</v>
      </c>
      <c r="I127" s="91">
        <f t="shared" si="33"/>
        <v>171</v>
      </c>
      <c r="J127" s="92">
        <f t="shared" si="33"/>
        <v>79658</v>
      </c>
      <c r="K127" s="93">
        <f t="shared" si="33"/>
        <v>83398</v>
      </c>
      <c r="L127" s="93">
        <f t="shared" si="33"/>
        <v>2320584</v>
      </c>
      <c r="M127" s="94"/>
      <c r="N127" s="95">
        <f>N121+N126</f>
        <v>607047.1054999996</v>
      </c>
      <c r="O127" s="94">
        <f>O121+O126</f>
        <v>835349.41300000006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625036.1054999996</v>
      </c>
      <c r="O132" s="121">
        <f>O127+O128</f>
        <v>841491.41300000006</v>
      </c>
      <c r="P132" s="119"/>
      <c r="Q132" s="23"/>
      <c r="R132" s="23"/>
    </row>
    <row r="133" spans="1:18" s="24" customFormat="1" ht="23.25" x14ac:dyDescent="0.35">
      <c r="A133" s="120">
        <f>A111+31</f>
        <v>44020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5</v>
      </c>
      <c r="E137" s="46">
        <v>0</v>
      </c>
      <c r="F137" s="46">
        <v>2</v>
      </c>
      <c r="G137" s="46">
        <v>2</v>
      </c>
      <c r="H137" s="46">
        <v>0</v>
      </c>
      <c r="I137" s="47">
        <f t="shared" si="34"/>
        <v>9</v>
      </c>
      <c r="J137" s="48">
        <v>14206</v>
      </c>
      <c r="K137" s="48">
        <v>2692</v>
      </c>
      <c r="L137" s="48">
        <v>329455</v>
      </c>
      <c r="M137" s="52"/>
      <c r="N137" s="50">
        <f t="shared" si="35"/>
        <v>49417.355999999992</v>
      </c>
      <c r="O137" s="50">
        <f t="shared" si="35"/>
        <v>3980.7840000000037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5</v>
      </c>
      <c r="H138" s="46">
        <v>3</v>
      </c>
      <c r="I138" s="47">
        <f t="shared" si="34"/>
        <v>13</v>
      </c>
      <c r="J138" s="48">
        <v>7291</v>
      </c>
      <c r="K138" s="48">
        <v>2235</v>
      </c>
      <c r="L138" s="48">
        <v>167974</v>
      </c>
      <c r="M138" s="52"/>
      <c r="N138" s="50">
        <f t="shared" si="35"/>
        <v>13718.351999999999</v>
      </c>
      <c r="O138" s="50">
        <f t="shared" si="35"/>
        <v>1229.1809999999994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 t="shared" si="34"/>
        <v>2</v>
      </c>
      <c r="J140" s="48">
        <v>656</v>
      </c>
      <c r="K140" s="48">
        <v>0</v>
      </c>
      <c r="L140" s="48">
        <v>3254</v>
      </c>
      <c r="M140" s="52"/>
      <c r="N140" s="50">
        <f t="shared" si="35"/>
        <v>1521.1799999999996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3</v>
      </c>
      <c r="E141" s="46">
        <v>0</v>
      </c>
      <c r="F141" s="46">
        <v>1</v>
      </c>
      <c r="G141" s="46">
        <v>10</v>
      </c>
      <c r="H141" s="46">
        <v>2</v>
      </c>
      <c r="I141" s="47">
        <f t="shared" si="34"/>
        <v>16</v>
      </c>
      <c r="J141" s="48">
        <v>10475</v>
      </c>
      <c r="K141" s="48">
        <v>6024</v>
      </c>
      <c r="L141" s="48">
        <v>124533</v>
      </c>
      <c r="M141" s="52"/>
      <c r="N141" s="50">
        <f t="shared" si="35"/>
        <v>21914.02600000002</v>
      </c>
      <c r="O141" s="50">
        <f t="shared" si="35"/>
        <v>2747.7070000000003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0</v>
      </c>
      <c r="G142" s="46">
        <v>3</v>
      </c>
      <c r="H142" s="46">
        <v>0</v>
      </c>
      <c r="I142" s="55">
        <f t="shared" si="34"/>
        <v>4</v>
      </c>
      <c r="J142" s="48">
        <v>1599</v>
      </c>
      <c r="K142" s="48">
        <v>0</v>
      </c>
      <c r="L142" s="48">
        <v>2035</v>
      </c>
      <c r="M142" s="57"/>
      <c r="N142" s="50">
        <f t="shared" si="35"/>
        <v>1764.9714999999987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14</v>
      </c>
      <c r="E143" s="62">
        <f t="shared" si="36"/>
        <v>0</v>
      </c>
      <c r="F143" s="62">
        <f t="shared" si="36"/>
        <v>5</v>
      </c>
      <c r="G143" s="62">
        <f t="shared" si="36"/>
        <v>24</v>
      </c>
      <c r="H143" s="62">
        <f t="shared" si="36"/>
        <v>5</v>
      </c>
      <c r="I143" s="63">
        <f t="shared" si="36"/>
        <v>48</v>
      </c>
      <c r="J143" s="64">
        <f>SUM(J136:J142)</f>
        <v>34227</v>
      </c>
      <c r="K143" s="65">
        <f>SUM(K136:K142)</f>
        <v>10951</v>
      </c>
      <c r="L143" s="65">
        <f>SUM(L136:L142)</f>
        <v>627251</v>
      </c>
      <c r="M143" s="67"/>
      <c r="N143" s="68">
        <f>SUM(N136:N142)</f>
        <v>112989.95050000002</v>
      </c>
      <c r="O143" s="69">
        <f>SUM(O136:O142)</f>
        <v>10436.975000000004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34</v>
      </c>
      <c r="E145" s="46">
        <v>29</v>
      </c>
      <c r="F145" s="46">
        <v>0</v>
      </c>
      <c r="G145" s="46">
        <v>33</v>
      </c>
      <c r="H145" s="46">
        <v>0</v>
      </c>
      <c r="I145" s="47">
        <f>SUM(D145:H145)</f>
        <v>96</v>
      </c>
      <c r="J145" s="82">
        <v>83981</v>
      </c>
      <c r="K145" s="82">
        <v>1194100</v>
      </c>
      <c r="L145" s="82">
        <v>2983539</v>
      </c>
      <c r="M145" s="50"/>
      <c r="N145" s="83">
        <f t="shared" ref="N145:O147" si="37">N123+(J145/1000)</f>
        <v>434460.10399999958</v>
      </c>
      <c r="O145" s="50">
        <f t="shared" si="37"/>
        <v>760804.58400000003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1</v>
      </c>
      <c r="H146" s="46">
        <v>0</v>
      </c>
      <c r="I146" s="47">
        <f>SUM(D146:H146)</f>
        <v>3</v>
      </c>
      <c r="J146" s="82">
        <v>8765</v>
      </c>
      <c r="K146" s="82">
        <v>4899</v>
      </c>
      <c r="L146" s="82">
        <v>18195</v>
      </c>
      <c r="M146" s="50"/>
      <c r="N146" s="83">
        <f t="shared" si="37"/>
        <v>320.38599999999997</v>
      </c>
      <c r="O146" s="50">
        <f t="shared" si="37"/>
        <v>291.50200000000001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6</v>
      </c>
      <c r="E147" s="46">
        <v>5</v>
      </c>
      <c r="F147" s="46">
        <v>0</v>
      </c>
      <c r="G147" s="46">
        <v>11</v>
      </c>
      <c r="H147" s="46">
        <v>2</v>
      </c>
      <c r="I147" s="47">
        <f>SUM(D147:H147)</f>
        <v>24</v>
      </c>
      <c r="J147" s="82">
        <v>3483</v>
      </c>
      <c r="K147" s="82">
        <v>11328</v>
      </c>
      <c r="L147" s="82">
        <v>258280</v>
      </c>
      <c r="M147" s="50"/>
      <c r="N147" s="83">
        <f t="shared" si="37"/>
        <v>59407.121000000006</v>
      </c>
      <c r="O147" s="50">
        <f t="shared" si="37"/>
        <v>65037.630000000026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42</v>
      </c>
      <c r="E148" s="62">
        <f t="shared" si="38"/>
        <v>34</v>
      </c>
      <c r="F148" s="62">
        <f t="shared" si="38"/>
        <v>0</v>
      </c>
      <c r="G148" s="62">
        <f t="shared" si="38"/>
        <v>45</v>
      </c>
      <c r="H148" s="62">
        <f t="shared" si="38"/>
        <v>2</v>
      </c>
      <c r="I148" s="85">
        <f t="shared" si="38"/>
        <v>123</v>
      </c>
      <c r="J148" s="64">
        <f t="shared" si="38"/>
        <v>96229</v>
      </c>
      <c r="K148" s="65">
        <f t="shared" si="38"/>
        <v>1210327</v>
      </c>
      <c r="L148" s="65">
        <f t="shared" si="38"/>
        <v>3260014</v>
      </c>
      <c r="M148" s="69"/>
      <c r="N148" s="68">
        <f>SUM(N145:N147)</f>
        <v>494187.61099999957</v>
      </c>
      <c r="O148" s="69">
        <f>SUM(O145:O147)</f>
        <v>826133.71600000001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9">D143+D148</f>
        <v>56</v>
      </c>
      <c r="E149" s="90">
        <f t="shared" si="39"/>
        <v>34</v>
      </c>
      <c r="F149" s="90">
        <f t="shared" si="39"/>
        <v>5</v>
      </c>
      <c r="G149" s="90">
        <f t="shared" si="39"/>
        <v>69</v>
      </c>
      <c r="H149" s="90">
        <f t="shared" si="39"/>
        <v>7</v>
      </c>
      <c r="I149" s="91">
        <f t="shared" si="39"/>
        <v>171</v>
      </c>
      <c r="J149" s="92">
        <f t="shared" si="39"/>
        <v>130456</v>
      </c>
      <c r="K149" s="93">
        <f t="shared" si="39"/>
        <v>1221278</v>
      </c>
      <c r="L149" s="93">
        <f t="shared" si="39"/>
        <v>3887265</v>
      </c>
      <c r="M149" s="94"/>
      <c r="N149" s="95">
        <f>N143+N148</f>
        <v>607177.5614999996</v>
      </c>
      <c r="O149" s="94">
        <f>O143+O148</f>
        <v>836570.69099999999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625166.5614999996</v>
      </c>
      <c r="O154" s="121">
        <f>O149+O150</f>
        <v>842712.69099999999</v>
      </c>
      <c r="P154" s="119"/>
      <c r="Q154" s="23"/>
      <c r="R154" s="23"/>
    </row>
    <row r="155" spans="1:18" s="24" customFormat="1" ht="23.25" x14ac:dyDescent="0.35">
      <c r="A155" s="120">
        <f>A133+31</f>
        <v>44051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2</v>
      </c>
      <c r="G159" s="46">
        <v>2</v>
      </c>
      <c r="H159" s="46">
        <v>0</v>
      </c>
      <c r="I159" s="47">
        <f t="shared" si="40"/>
        <v>9</v>
      </c>
      <c r="J159" s="48">
        <v>14115</v>
      </c>
      <c r="K159" s="48">
        <v>2958</v>
      </c>
      <c r="L159" s="48">
        <v>338515</v>
      </c>
      <c r="M159" s="52"/>
      <c r="N159" s="50">
        <f t="shared" si="41"/>
        <v>49431.47099999999</v>
      </c>
      <c r="O159" s="50">
        <f t="shared" si="41"/>
        <v>3983.7420000000038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5</v>
      </c>
      <c r="H160" s="46">
        <v>3</v>
      </c>
      <c r="I160" s="47">
        <f t="shared" si="40"/>
        <v>13</v>
      </c>
      <c r="J160" s="48">
        <v>7476</v>
      </c>
      <c r="K160" s="48">
        <v>2307</v>
      </c>
      <c r="L160" s="48">
        <v>168806</v>
      </c>
      <c r="M160" s="52"/>
      <c r="N160" s="50">
        <f t="shared" si="41"/>
        <v>13725.828</v>
      </c>
      <c r="O160" s="50">
        <f t="shared" si="41"/>
        <v>1231.4879999999994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40"/>
        <v>2</v>
      </c>
      <c r="J162" s="48">
        <v>625</v>
      </c>
      <c r="K162" s="48">
        <v>0</v>
      </c>
      <c r="L162" s="48">
        <v>2913</v>
      </c>
      <c r="M162" s="52"/>
      <c r="N162" s="50">
        <f t="shared" si="41"/>
        <v>1521.8049999999996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3</v>
      </c>
      <c r="E163" s="46">
        <v>0</v>
      </c>
      <c r="F163" s="46">
        <v>1</v>
      </c>
      <c r="G163" s="46">
        <v>10</v>
      </c>
      <c r="H163" s="46">
        <v>2</v>
      </c>
      <c r="I163" s="47">
        <f t="shared" si="40"/>
        <v>16</v>
      </c>
      <c r="J163" s="48">
        <v>11058</v>
      </c>
      <c r="K163" s="48">
        <v>6157</v>
      </c>
      <c r="L163" s="48">
        <v>128156</v>
      </c>
      <c r="M163" s="52"/>
      <c r="N163" s="50">
        <f t="shared" si="41"/>
        <v>21925.084000000021</v>
      </c>
      <c r="O163" s="50">
        <f t="shared" si="41"/>
        <v>2753.8640000000005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0</v>
      </c>
      <c r="G164" s="46">
        <v>3</v>
      </c>
      <c r="H164" s="46">
        <v>0</v>
      </c>
      <c r="I164" s="55">
        <f t="shared" si="40"/>
        <v>4</v>
      </c>
      <c r="J164" s="48">
        <v>2192</v>
      </c>
      <c r="K164" s="48">
        <v>0</v>
      </c>
      <c r="L164" s="48">
        <v>2643</v>
      </c>
      <c r="M164" s="57"/>
      <c r="N164" s="50">
        <f t="shared" si="41"/>
        <v>1767.1634999999987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14</v>
      </c>
      <c r="E165" s="62">
        <f t="shared" si="42"/>
        <v>0</v>
      </c>
      <c r="F165" s="62">
        <f t="shared" si="42"/>
        <v>5</v>
      </c>
      <c r="G165" s="62">
        <f t="shared" si="42"/>
        <v>24</v>
      </c>
      <c r="H165" s="62">
        <f t="shared" si="42"/>
        <v>5</v>
      </c>
      <c r="I165" s="63">
        <f t="shared" si="42"/>
        <v>48</v>
      </c>
      <c r="J165" s="64">
        <f>SUM(J158:J164)</f>
        <v>35466</v>
      </c>
      <c r="K165" s="65">
        <f>SUM(K158:K164)</f>
        <v>11422</v>
      </c>
      <c r="L165" s="65">
        <f>SUM(L158:L164)</f>
        <v>641033</v>
      </c>
      <c r="M165" s="67"/>
      <c r="N165" s="68">
        <f>SUM(N158:N164)</f>
        <v>113025.41649999999</v>
      </c>
      <c r="O165" s="69">
        <f>SUM(O158:O164)</f>
        <v>10448.397000000003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37</v>
      </c>
      <c r="E167" s="46">
        <v>29</v>
      </c>
      <c r="F167" s="46">
        <v>0</v>
      </c>
      <c r="G167" s="46">
        <v>30</v>
      </c>
      <c r="H167" s="46">
        <v>0</v>
      </c>
      <c r="I167" s="47">
        <f>SUM(D167:H167)</f>
        <v>96</v>
      </c>
      <c r="J167" s="82">
        <v>82179</v>
      </c>
      <c r="K167" s="82">
        <v>1243858</v>
      </c>
      <c r="L167" s="82">
        <v>2990158</v>
      </c>
      <c r="M167" s="50"/>
      <c r="N167" s="83">
        <f t="shared" ref="N167:O169" si="43">N145+(J167/1000)</f>
        <v>434542.28299999959</v>
      </c>
      <c r="O167" s="50">
        <f t="shared" si="43"/>
        <v>762048.44200000004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2</v>
      </c>
      <c r="E168" s="46">
        <v>0</v>
      </c>
      <c r="F168" s="46">
        <v>0</v>
      </c>
      <c r="G168" s="46">
        <v>1</v>
      </c>
      <c r="H168" s="46">
        <v>0</v>
      </c>
      <c r="I168" s="47">
        <f>SUM(D168:H168)</f>
        <v>3</v>
      </c>
      <c r="J168" s="82">
        <v>8002</v>
      </c>
      <c r="K168" s="82">
        <v>4203</v>
      </c>
      <c r="L168" s="82">
        <v>19421</v>
      </c>
      <c r="M168" s="50"/>
      <c r="N168" s="83">
        <f t="shared" si="43"/>
        <v>328.38799999999998</v>
      </c>
      <c r="O168" s="50">
        <f t="shared" si="43"/>
        <v>295.70499999999998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6</v>
      </c>
      <c r="E169" s="46">
        <v>5</v>
      </c>
      <c r="F169" s="46"/>
      <c r="G169" s="46">
        <v>11</v>
      </c>
      <c r="H169" s="46">
        <v>2</v>
      </c>
      <c r="I169" s="47">
        <f>SUM(D169:H169)</f>
        <v>24</v>
      </c>
      <c r="J169" s="82">
        <v>4191</v>
      </c>
      <c r="K169" s="82">
        <v>12604</v>
      </c>
      <c r="L169" s="82">
        <v>266939</v>
      </c>
      <c r="M169" s="50"/>
      <c r="N169" s="83">
        <f t="shared" si="43"/>
        <v>59411.312000000005</v>
      </c>
      <c r="O169" s="50">
        <f t="shared" si="43"/>
        <v>65050.234000000026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45</v>
      </c>
      <c r="E170" s="62">
        <f t="shared" si="44"/>
        <v>34</v>
      </c>
      <c r="F170" s="62">
        <f t="shared" si="44"/>
        <v>0</v>
      </c>
      <c r="G170" s="62">
        <f t="shared" si="44"/>
        <v>42</v>
      </c>
      <c r="H170" s="62">
        <f t="shared" si="44"/>
        <v>2</v>
      </c>
      <c r="I170" s="85">
        <f t="shared" si="44"/>
        <v>123</v>
      </c>
      <c r="J170" s="64">
        <f t="shared" si="44"/>
        <v>94372</v>
      </c>
      <c r="K170" s="65">
        <f t="shared" si="44"/>
        <v>1260665</v>
      </c>
      <c r="L170" s="65">
        <f t="shared" si="44"/>
        <v>3276518</v>
      </c>
      <c r="M170" s="69"/>
      <c r="N170" s="68">
        <f>SUM(N167:N169)</f>
        <v>494281.98299999954</v>
      </c>
      <c r="O170" s="69">
        <f>SUM(O167:O169)</f>
        <v>827394.38100000005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5">D165+D170</f>
        <v>59</v>
      </c>
      <c r="E171" s="90">
        <f t="shared" si="45"/>
        <v>34</v>
      </c>
      <c r="F171" s="90">
        <f t="shared" si="45"/>
        <v>5</v>
      </c>
      <c r="G171" s="90">
        <f t="shared" si="45"/>
        <v>66</v>
      </c>
      <c r="H171" s="90">
        <f t="shared" si="45"/>
        <v>7</v>
      </c>
      <c r="I171" s="91">
        <f t="shared" si="45"/>
        <v>171</v>
      </c>
      <c r="J171" s="92">
        <f t="shared" si="45"/>
        <v>129838</v>
      </c>
      <c r="K171" s="93">
        <f t="shared" si="45"/>
        <v>1272087</v>
      </c>
      <c r="L171" s="93">
        <f t="shared" si="45"/>
        <v>3917551</v>
      </c>
      <c r="M171" s="94"/>
      <c r="N171" s="95">
        <f>N165+N170</f>
        <v>607307.39949999959</v>
      </c>
      <c r="O171" s="94">
        <f>O165+O170</f>
        <v>837842.77800000005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625296.39949999959</v>
      </c>
      <c r="O176" s="121">
        <f>O171+O172</f>
        <v>843984.77800000005</v>
      </c>
      <c r="P176" s="119"/>
      <c r="Q176" s="23"/>
      <c r="R176" s="23"/>
    </row>
    <row r="177" spans="1:18" s="24" customFormat="1" ht="23.25" x14ac:dyDescent="0.35">
      <c r="A177" s="120">
        <f>A155+31</f>
        <v>44082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2</v>
      </c>
      <c r="G181" s="46">
        <v>2</v>
      </c>
      <c r="H181" s="46">
        <v>0</v>
      </c>
      <c r="I181" s="47">
        <f t="shared" si="46"/>
        <v>9</v>
      </c>
      <c r="J181" s="48">
        <v>13881</v>
      </c>
      <c r="K181" s="48">
        <v>2534</v>
      </c>
      <c r="L181" s="48">
        <v>331209</v>
      </c>
      <c r="M181" s="52"/>
      <c r="N181" s="50">
        <f t="shared" si="47"/>
        <v>49445.351999999992</v>
      </c>
      <c r="O181" s="50">
        <f t="shared" si="47"/>
        <v>3986.2760000000039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4</v>
      </c>
      <c r="E182" s="46">
        <v>0</v>
      </c>
      <c r="F182" s="46">
        <v>2</v>
      </c>
      <c r="G182" s="46">
        <v>4</v>
      </c>
      <c r="H182" s="46">
        <v>3</v>
      </c>
      <c r="I182" s="47">
        <f t="shared" si="46"/>
        <v>13</v>
      </c>
      <c r="J182" s="48">
        <v>6837</v>
      </c>
      <c r="K182" s="48">
        <v>2113</v>
      </c>
      <c r="L182" s="48">
        <v>141507</v>
      </c>
      <c r="M182" s="52"/>
      <c r="N182" s="50">
        <f t="shared" si="47"/>
        <v>13732.664999999999</v>
      </c>
      <c r="O182" s="50">
        <f t="shared" si="47"/>
        <v>1233.6009999999994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6"/>
        <v>2</v>
      </c>
      <c r="J184" s="48">
        <v>791</v>
      </c>
      <c r="K184" s="48">
        <v>0</v>
      </c>
      <c r="L184" s="48">
        <v>3943</v>
      </c>
      <c r="M184" s="52"/>
      <c r="N184" s="50">
        <f t="shared" si="47"/>
        <v>1522.5959999999995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3</v>
      </c>
      <c r="E185" s="46">
        <v>0</v>
      </c>
      <c r="F185" s="46">
        <v>1</v>
      </c>
      <c r="G185" s="46">
        <v>10</v>
      </c>
      <c r="H185" s="46">
        <v>2</v>
      </c>
      <c r="I185" s="47">
        <f t="shared" si="46"/>
        <v>16</v>
      </c>
      <c r="J185" s="48">
        <v>10878</v>
      </c>
      <c r="K185" s="48">
        <v>6116</v>
      </c>
      <c r="L185" s="48">
        <v>121444</v>
      </c>
      <c r="M185" s="52"/>
      <c r="N185" s="50">
        <f t="shared" si="47"/>
        <v>21935.962000000021</v>
      </c>
      <c r="O185" s="50">
        <f t="shared" si="47"/>
        <v>2759.9800000000005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0</v>
      </c>
      <c r="G186" s="46">
        <v>3</v>
      </c>
      <c r="H186" s="46">
        <v>0</v>
      </c>
      <c r="I186" s="55">
        <f t="shared" si="46"/>
        <v>4</v>
      </c>
      <c r="J186" s="48">
        <v>2182</v>
      </c>
      <c r="K186" s="48">
        <v>0</v>
      </c>
      <c r="L186" s="48">
        <v>2621</v>
      </c>
      <c r="M186" s="57"/>
      <c r="N186" s="50">
        <f t="shared" si="47"/>
        <v>1769.3454999999988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14</v>
      </c>
      <c r="E187" s="62">
        <f t="shared" si="48"/>
        <v>0</v>
      </c>
      <c r="F187" s="62">
        <f t="shared" si="48"/>
        <v>6</v>
      </c>
      <c r="G187" s="62">
        <f t="shared" si="48"/>
        <v>23</v>
      </c>
      <c r="H187" s="62">
        <f t="shared" si="48"/>
        <v>5</v>
      </c>
      <c r="I187" s="63">
        <f t="shared" si="48"/>
        <v>48</v>
      </c>
      <c r="J187" s="64">
        <f>SUM(J180:J186)</f>
        <v>34569</v>
      </c>
      <c r="K187" s="65">
        <f>SUM(K180:K186)</f>
        <v>10763</v>
      </c>
      <c r="L187" s="65">
        <f>SUM(L180:L186)</f>
        <v>600724</v>
      </c>
      <c r="M187" s="67"/>
      <c r="N187" s="68">
        <f>SUM(N180:N186)</f>
        <v>113059.98550000001</v>
      </c>
      <c r="O187" s="69">
        <f>SUM(O180:O186)</f>
        <v>10459.160000000003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37</v>
      </c>
      <c r="E189" s="46">
        <v>29</v>
      </c>
      <c r="F189" s="46">
        <v>0</v>
      </c>
      <c r="G189" s="46">
        <v>30</v>
      </c>
      <c r="H189" s="46">
        <v>0</v>
      </c>
      <c r="I189" s="47">
        <f>SUM(D189:H189)</f>
        <v>96</v>
      </c>
      <c r="J189" s="82">
        <v>70165</v>
      </c>
      <c r="K189" s="82">
        <v>1099912</v>
      </c>
      <c r="L189" s="82">
        <v>2436490</v>
      </c>
      <c r="M189" s="50"/>
      <c r="N189" s="83">
        <f t="shared" ref="N189:O191" si="49">N167+(J189/1000)</f>
        <v>434612.44799999957</v>
      </c>
      <c r="O189" s="50">
        <f t="shared" si="49"/>
        <v>763148.35400000005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1</v>
      </c>
      <c r="H190" s="46">
        <v>0</v>
      </c>
      <c r="I190" s="47">
        <f>SUM(D190:H190)</f>
        <v>3</v>
      </c>
      <c r="J190" s="82">
        <v>5848</v>
      </c>
      <c r="K190" s="82">
        <v>2463</v>
      </c>
      <c r="L190" s="82">
        <v>17408</v>
      </c>
      <c r="M190" s="50"/>
      <c r="N190" s="83">
        <f t="shared" si="49"/>
        <v>334.23599999999999</v>
      </c>
      <c r="O190" s="50">
        <f t="shared" si="49"/>
        <v>298.16800000000001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6</v>
      </c>
      <c r="E191" s="46">
        <v>5</v>
      </c>
      <c r="F191" s="46">
        <v>1</v>
      </c>
      <c r="G191" s="46">
        <v>10</v>
      </c>
      <c r="H191" s="46">
        <v>2</v>
      </c>
      <c r="I191" s="47">
        <f>SUM(D191:H191)</f>
        <v>24</v>
      </c>
      <c r="J191" s="82">
        <v>2894</v>
      </c>
      <c r="K191" s="82">
        <v>9621</v>
      </c>
      <c r="L191" s="82">
        <v>178353</v>
      </c>
      <c r="M191" s="50"/>
      <c r="N191" s="83">
        <f t="shared" si="49"/>
        <v>59414.206000000006</v>
      </c>
      <c r="O191" s="50">
        <f t="shared" si="49"/>
        <v>65059.855000000025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45</v>
      </c>
      <c r="E192" s="62">
        <f t="shared" si="50"/>
        <v>34</v>
      </c>
      <c r="F192" s="62">
        <f t="shared" si="50"/>
        <v>1</v>
      </c>
      <c r="G192" s="62">
        <f t="shared" si="50"/>
        <v>41</v>
      </c>
      <c r="H192" s="62">
        <f t="shared" si="50"/>
        <v>2</v>
      </c>
      <c r="I192" s="85">
        <f t="shared" si="50"/>
        <v>123</v>
      </c>
      <c r="J192" s="64">
        <f t="shared" si="50"/>
        <v>78907</v>
      </c>
      <c r="K192" s="65">
        <f t="shared" si="50"/>
        <v>1111996</v>
      </c>
      <c r="L192" s="65">
        <f t="shared" si="50"/>
        <v>2632251</v>
      </c>
      <c r="M192" s="69"/>
      <c r="N192" s="68">
        <f>SUM(N189:N191)</f>
        <v>494360.88999999955</v>
      </c>
      <c r="O192" s="69">
        <f>SUM(O189:O191)</f>
        <v>828506.37699999998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1">D187+D192</f>
        <v>59</v>
      </c>
      <c r="E193" s="90">
        <f t="shared" si="51"/>
        <v>34</v>
      </c>
      <c r="F193" s="90">
        <f t="shared" si="51"/>
        <v>7</v>
      </c>
      <c r="G193" s="90">
        <f t="shared" si="51"/>
        <v>64</v>
      </c>
      <c r="H193" s="90">
        <f t="shared" si="51"/>
        <v>7</v>
      </c>
      <c r="I193" s="91">
        <f t="shared" si="51"/>
        <v>171</v>
      </c>
      <c r="J193" s="92">
        <f t="shared" si="51"/>
        <v>113476</v>
      </c>
      <c r="K193" s="93">
        <f t="shared" si="51"/>
        <v>1122759</v>
      </c>
      <c r="L193" s="93">
        <f t="shared" si="51"/>
        <v>3232975</v>
      </c>
      <c r="M193" s="94"/>
      <c r="N193" s="95">
        <f>N187+N192</f>
        <v>607420.87549999962</v>
      </c>
      <c r="O193" s="94">
        <f>O187+O192</f>
        <v>838965.53700000001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625409.87549999962</v>
      </c>
      <c r="O198" s="121">
        <f>O193+O194</f>
        <v>845107.53700000001</v>
      </c>
      <c r="P198" s="119"/>
      <c r="Q198" s="23"/>
      <c r="R198" s="23"/>
    </row>
    <row r="199" spans="1:18" s="24" customFormat="1" ht="23.25" x14ac:dyDescent="0.35">
      <c r="A199" s="120">
        <f>A177+31</f>
        <v>44113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2</v>
      </c>
      <c r="G203" s="46">
        <v>2</v>
      </c>
      <c r="H203" s="46">
        <v>0</v>
      </c>
      <c r="I203" s="47">
        <f t="shared" si="52"/>
        <v>9</v>
      </c>
      <c r="J203" s="48">
        <v>14757</v>
      </c>
      <c r="K203" s="48">
        <v>2561</v>
      </c>
      <c r="L203" s="48">
        <v>334867</v>
      </c>
      <c r="M203" s="52"/>
      <c r="N203" s="50">
        <f t="shared" si="53"/>
        <v>49460.108999999989</v>
      </c>
      <c r="O203" s="50">
        <f t="shared" si="53"/>
        <v>3988.8370000000041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4</v>
      </c>
      <c r="E204" s="46">
        <v>0</v>
      </c>
      <c r="F204" s="46">
        <v>2</v>
      </c>
      <c r="G204" s="46">
        <v>4</v>
      </c>
      <c r="H204" s="46">
        <v>3</v>
      </c>
      <c r="I204" s="47">
        <f t="shared" si="52"/>
        <v>13</v>
      </c>
      <c r="J204" s="48">
        <v>6285</v>
      </c>
      <c r="K204" s="48">
        <v>2023</v>
      </c>
      <c r="L204" s="48">
        <v>143372</v>
      </c>
      <c r="M204" s="52"/>
      <c r="N204" s="50">
        <f t="shared" si="53"/>
        <v>13738.949999999999</v>
      </c>
      <c r="O204" s="50">
        <f t="shared" si="53"/>
        <v>1235.6239999999993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6">
        <v>1</v>
      </c>
      <c r="G206" s="46">
        <v>0</v>
      </c>
      <c r="H206" s="46">
        <v>0</v>
      </c>
      <c r="I206" s="47">
        <f t="shared" si="52"/>
        <v>2</v>
      </c>
      <c r="J206" s="48">
        <v>687</v>
      </c>
      <c r="K206" s="48">
        <v>0</v>
      </c>
      <c r="L206" s="48">
        <v>3580</v>
      </c>
      <c r="M206" s="52"/>
      <c r="N206" s="50">
        <f t="shared" si="53"/>
        <v>1523.2829999999994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3</v>
      </c>
      <c r="E207" s="46">
        <v>0</v>
      </c>
      <c r="F207" s="46">
        <v>1</v>
      </c>
      <c r="G207" s="46">
        <v>10</v>
      </c>
      <c r="H207" s="46">
        <v>2</v>
      </c>
      <c r="I207" s="47">
        <f t="shared" si="52"/>
        <v>16</v>
      </c>
      <c r="J207" s="48">
        <v>10760</v>
      </c>
      <c r="K207" s="48">
        <v>6293</v>
      </c>
      <c r="L207" s="48">
        <v>117705</v>
      </c>
      <c r="M207" s="52"/>
      <c r="N207" s="50">
        <f t="shared" si="53"/>
        <v>21946.72200000002</v>
      </c>
      <c r="O207" s="50">
        <f t="shared" si="53"/>
        <v>2766.2730000000006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0</v>
      </c>
      <c r="G208" s="46">
        <v>3</v>
      </c>
      <c r="H208" s="46">
        <v>0</v>
      </c>
      <c r="I208" s="55">
        <f t="shared" si="52"/>
        <v>4</v>
      </c>
      <c r="J208" s="48">
        <v>2268</v>
      </c>
      <c r="K208" s="48">
        <v>0</v>
      </c>
      <c r="L208" s="48">
        <v>2721</v>
      </c>
      <c r="M208" s="57"/>
      <c r="N208" s="50">
        <f t="shared" si="53"/>
        <v>1771.6134999999988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14</v>
      </c>
      <c r="E209" s="62">
        <f t="shared" si="54"/>
        <v>0</v>
      </c>
      <c r="F209" s="62">
        <f t="shared" si="54"/>
        <v>6</v>
      </c>
      <c r="G209" s="62">
        <f t="shared" si="54"/>
        <v>23</v>
      </c>
      <c r="H209" s="62">
        <f t="shared" si="54"/>
        <v>5</v>
      </c>
      <c r="I209" s="63">
        <f t="shared" si="54"/>
        <v>48</v>
      </c>
      <c r="J209" s="64">
        <f>SUM(J202:J208)</f>
        <v>34757</v>
      </c>
      <c r="K209" s="65">
        <f>SUM(K202:K208)</f>
        <v>10877</v>
      </c>
      <c r="L209" s="65">
        <f>SUM(L202:L208)</f>
        <v>602245</v>
      </c>
      <c r="M209" s="67"/>
      <c r="N209" s="68">
        <f>SUM(N202:N208)</f>
        <v>113094.74250000001</v>
      </c>
      <c r="O209" s="69">
        <f>SUM(O202:O208)</f>
        <v>10470.037000000004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37</v>
      </c>
      <c r="E211" s="46">
        <v>29</v>
      </c>
      <c r="F211" s="46">
        <v>0</v>
      </c>
      <c r="G211" s="46">
        <v>30</v>
      </c>
      <c r="H211" s="46">
        <v>0</v>
      </c>
      <c r="I211" s="47">
        <f>SUM(D211:H211)</f>
        <v>96</v>
      </c>
      <c r="J211" s="82">
        <v>74840</v>
      </c>
      <c r="K211" s="82">
        <v>1198593</v>
      </c>
      <c r="L211" s="82">
        <v>2553548</v>
      </c>
      <c r="M211" s="50"/>
      <c r="N211" s="83">
        <f t="shared" ref="N211:O213" si="55">N189+(J211/1000)</f>
        <v>434687.28799999959</v>
      </c>
      <c r="O211" s="50">
        <f t="shared" si="55"/>
        <v>764346.94700000004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6107</v>
      </c>
      <c r="K212" s="82">
        <v>2298</v>
      </c>
      <c r="L212" s="82">
        <v>19097</v>
      </c>
      <c r="M212" s="50"/>
      <c r="N212" s="83">
        <f t="shared" si="55"/>
        <v>340.34300000000002</v>
      </c>
      <c r="O212" s="50">
        <f t="shared" si="55"/>
        <v>300.46600000000001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6</v>
      </c>
      <c r="E213" s="46">
        <v>4</v>
      </c>
      <c r="F213" s="46">
        <v>1</v>
      </c>
      <c r="G213" s="46">
        <v>11</v>
      </c>
      <c r="H213" s="46">
        <v>2</v>
      </c>
      <c r="I213" s="47">
        <f>SUM(D213:H213)</f>
        <v>24</v>
      </c>
      <c r="J213" s="82">
        <v>3776</v>
      </c>
      <c r="K213" s="82">
        <v>11623</v>
      </c>
      <c r="L213" s="82">
        <v>241848</v>
      </c>
      <c r="M213" s="50"/>
      <c r="N213" s="83">
        <f t="shared" si="55"/>
        <v>59417.982000000004</v>
      </c>
      <c r="O213" s="50">
        <f t="shared" si="55"/>
        <v>65071.478000000025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45</v>
      </c>
      <c r="E214" s="62">
        <f t="shared" si="56"/>
        <v>33</v>
      </c>
      <c r="F214" s="62">
        <f t="shared" si="56"/>
        <v>1</v>
      </c>
      <c r="G214" s="62">
        <f t="shared" si="56"/>
        <v>42</v>
      </c>
      <c r="H214" s="62">
        <f t="shared" si="56"/>
        <v>2</v>
      </c>
      <c r="I214" s="85">
        <f t="shared" si="56"/>
        <v>123</v>
      </c>
      <c r="J214" s="64">
        <f t="shared" si="56"/>
        <v>84723</v>
      </c>
      <c r="K214" s="65">
        <f t="shared" si="56"/>
        <v>1212514</v>
      </c>
      <c r="L214" s="65">
        <f t="shared" si="56"/>
        <v>2814493</v>
      </c>
      <c r="M214" s="69"/>
      <c r="N214" s="68">
        <f>SUM(N211:N213)</f>
        <v>494445.6129999996</v>
      </c>
      <c r="O214" s="69">
        <f>SUM(O211:O213)</f>
        <v>829718.89100000006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7">D209+D214</f>
        <v>59</v>
      </c>
      <c r="E215" s="90">
        <f t="shared" si="57"/>
        <v>33</v>
      </c>
      <c r="F215" s="90">
        <f t="shared" si="57"/>
        <v>7</v>
      </c>
      <c r="G215" s="90">
        <f t="shared" si="57"/>
        <v>65</v>
      </c>
      <c r="H215" s="90">
        <f t="shared" si="57"/>
        <v>7</v>
      </c>
      <c r="I215" s="91">
        <f t="shared" si="57"/>
        <v>171</v>
      </c>
      <c r="J215" s="92">
        <f t="shared" si="57"/>
        <v>119480</v>
      </c>
      <c r="K215" s="93">
        <f t="shared" si="57"/>
        <v>1223391</v>
      </c>
      <c r="L215" s="93">
        <f t="shared" si="57"/>
        <v>3416738</v>
      </c>
      <c r="M215" s="94"/>
      <c r="N215" s="95">
        <f>N209+N214</f>
        <v>607540.3554999996</v>
      </c>
      <c r="O215" s="94">
        <f>O209+O214</f>
        <v>840188.92800000007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625529.3554999996</v>
      </c>
      <c r="O220" s="121">
        <f>O215+O216</f>
        <v>846330.92800000007</v>
      </c>
      <c r="P220" s="119"/>
      <c r="Q220" s="23"/>
      <c r="R220" s="23"/>
    </row>
    <row r="221" spans="1:18" s="24" customFormat="1" ht="23.25" x14ac:dyDescent="0.35">
      <c r="A221" s="120">
        <f>A199+31</f>
        <v>44144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2</v>
      </c>
      <c r="G225" s="46">
        <v>2</v>
      </c>
      <c r="H225" s="46">
        <v>0</v>
      </c>
      <c r="I225" s="47">
        <f t="shared" si="58"/>
        <v>9</v>
      </c>
      <c r="J225" s="48">
        <v>14677</v>
      </c>
      <c r="K225" s="48">
        <v>2547</v>
      </c>
      <c r="L225" s="48">
        <v>343510</v>
      </c>
      <c r="M225" s="52"/>
      <c r="N225" s="50">
        <f t="shared" si="59"/>
        <v>49474.785999999993</v>
      </c>
      <c r="O225" s="50">
        <f t="shared" si="59"/>
        <v>3991.3840000000041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6</v>
      </c>
      <c r="H226" s="46">
        <v>3</v>
      </c>
      <c r="I226" s="47">
        <f t="shared" si="58"/>
        <v>13</v>
      </c>
      <c r="J226" s="48">
        <v>3627</v>
      </c>
      <c r="K226" s="48">
        <v>1495</v>
      </c>
      <c r="L226" s="48">
        <v>109539</v>
      </c>
      <c r="M226" s="52"/>
      <c r="N226" s="50">
        <f t="shared" si="59"/>
        <v>13742.576999999999</v>
      </c>
      <c r="O226" s="50">
        <f t="shared" si="59"/>
        <v>1237.1189999999992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6">
        <v>0</v>
      </c>
      <c r="H228" s="46">
        <v>0</v>
      </c>
      <c r="I228" s="47">
        <f t="shared" si="58"/>
        <v>2</v>
      </c>
      <c r="J228" s="48">
        <v>9</v>
      </c>
      <c r="K228" s="48">
        <v>0</v>
      </c>
      <c r="L228" s="48">
        <v>110</v>
      </c>
      <c r="M228" s="52"/>
      <c r="N228" s="50">
        <f t="shared" si="59"/>
        <v>1523.2919999999995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3</v>
      </c>
      <c r="E229" s="46">
        <v>0</v>
      </c>
      <c r="F229" s="46">
        <v>1</v>
      </c>
      <c r="G229" s="46">
        <v>10</v>
      </c>
      <c r="H229" s="46">
        <v>2</v>
      </c>
      <c r="I229" s="47">
        <f t="shared" si="58"/>
        <v>16</v>
      </c>
      <c r="J229" s="48">
        <v>10414</v>
      </c>
      <c r="K229" s="48">
        <v>6140</v>
      </c>
      <c r="L229" s="48">
        <v>127879</v>
      </c>
      <c r="M229" s="52"/>
      <c r="N229" s="50">
        <f t="shared" si="59"/>
        <v>21957.13600000002</v>
      </c>
      <c r="O229" s="50">
        <f t="shared" si="59"/>
        <v>2772.4130000000005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0</v>
      </c>
      <c r="G230" s="46">
        <v>3</v>
      </c>
      <c r="H230" s="46">
        <v>0</v>
      </c>
      <c r="I230" s="55">
        <f t="shared" si="58"/>
        <v>4</v>
      </c>
      <c r="J230" s="48">
        <v>2199</v>
      </c>
      <c r="K230" s="48">
        <v>0</v>
      </c>
      <c r="L230" s="48">
        <v>2631</v>
      </c>
      <c r="M230" s="57"/>
      <c r="N230" s="50">
        <f t="shared" si="59"/>
        <v>1773.8124999999989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13</v>
      </c>
      <c r="E231" s="62">
        <f t="shared" si="60"/>
        <v>0</v>
      </c>
      <c r="F231" s="62">
        <f t="shared" si="60"/>
        <v>5</v>
      </c>
      <c r="G231" s="62">
        <f t="shared" si="60"/>
        <v>25</v>
      </c>
      <c r="H231" s="62">
        <f t="shared" si="60"/>
        <v>5</v>
      </c>
      <c r="I231" s="63">
        <f t="shared" si="60"/>
        <v>48</v>
      </c>
      <c r="J231" s="64">
        <f>SUM(J224:J230)</f>
        <v>30926</v>
      </c>
      <c r="K231" s="65">
        <f>SUM(K224:K230)</f>
        <v>10182</v>
      </c>
      <c r="L231" s="65">
        <f>SUM(L224:L230)</f>
        <v>583669</v>
      </c>
      <c r="M231" s="67"/>
      <c r="N231" s="68">
        <f>SUM(N224:N230)</f>
        <v>113125.66850000003</v>
      </c>
      <c r="O231" s="69">
        <f>SUM(O224:O230)</f>
        <v>10480.219000000003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37</v>
      </c>
      <c r="E233" s="46">
        <v>29</v>
      </c>
      <c r="F233" s="46">
        <v>0</v>
      </c>
      <c r="G233" s="46">
        <v>30</v>
      </c>
      <c r="H233" s="46">
        <v>0</v>
      </c>
      <c r="I233" s="47">
        <f>SUM(D233:H233)</f>
        <v>96</v>
      </c>
      <c r="J233" s="82">
        <v>82771</v>
      </c>
      <c r="K233" s="82">
        <v>110788</v>
      </c>
      <c r="L233" s="82">
        <v>2779020</v>
      </c>
      <c r="M233" s="50"/>
      <c r="N233" s="83">
        <f t="shared" ref="N233:O235" si="61">N211+(J233/1000)</f>
        <v>434770.0589999996</v>
      </c>
      <c r="O233" s="50">
        <f t="shared" si="61"/>
        <v>764457.73499999999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2</v>
      </c>
      <c r="E234" s="46">
        <v>0</v>
      </c>
      <c r="F234" s="46">
        <v>0</v>
      </c>
      <c r="G234" s="46">
        <v>1</v>
      </c>
      <c r="H234" s="46">
        <v>0</v>
      </c>
      <c r="I234" s="47">
        <f>SUM(D234:H234)</f>
        <v>3</v>
      </c>
      <c r="J234" s="82">
        <v>5919</v>
      </c>
      <c r="K234" s="82">
        <v>1962</v>
      </c>
      <c r="L234" s="82">
        <v>19574</v>
      </c>
      <c r="M234" s="50"/>
      <c r="N234" s="83">
        <f t="shared" si="61"/>
        <v>346.262</v>
      </c>
      <c r="O234" s="50">
        <f t="shared" si="61"/>
        <v>302.428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6</v>
      </c>
      <c r="E235" s="46">
        <v>4</v>
      </c>
      <c r="F235" s="46">
        <v>1</v>
      </c>
      <c r="G235" s="46">
        <v>11</v>
      </c>
      <c r="H235" s="46">
        <v>2</v>
      </c>
      <c r="I235" s="47">
        <f>SUM(D235:H235)</f>
        <v>24</v>
      </c>
      <c r="J235" s="82">
        <v>2939</v>
      </c>
      <c r="K235" s="82">
        <v>8089</v>
      </c>
      <c r="L235" s="82">
        <v>343180</v>
      </c>
      <c r="M235" s="50"/>
      <c r="N235" s="83">
        <f t="shared" si="61"/>
        <v>59420.921000000002</v>
      </c>
      <c r="O235" s="50">
        <f t="shared" si="61"/>
        <v>65079.567000000025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45</v>
      </c>
      <c r="E236" s="62">
        <f t="shared" si="62"/>
        <v>33</v>
      </c>
      <c r="F236" s="62">
        <f t="shared" si="62"/>
        <v>1</v>
      </c>
      <c r="G236" s="62">
        <f t="shared" si="62"/>
        <v>42</v>
      </c>
      <c r="H236" s="62">
        <f t="shared" si="62"/>
        <v>2</v>
      </c>
      <c r="I236" s="85">
        <f t="shared" si="62"/>
        <v>123</v>
      </c>
      <c r="J236" s="64">
        <f t="shared" si="62"/>
        <v>91629</v>
      </c>
      <c r="K236" s="65">
        <f t="shared" si="62"/>
        <v>120839</v>
      </c>
      <c r="L236" s="65">
        <f t="shared" si="62"/>
        <v>3141774</v>
      </c>
      <c r="M236" s="69"/>
      <c r="N236" s="68">
        <f>SUM(N233:N235)</f>
        <v>494537.24199999962</v>
      </c>
      <c r="O236" s="69">
        <f>SUM(O233:O235)</f>
        <v>829839.73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3">D231+D236</f>
        <v>58</v>
      </c>
      <c r="E237" s="90">
        <f t="shared" si="63"/>
        <v>33</v>
      </c>
      <c r="F237" s="90">
        <f t="shared" si="63"/>
        <v>6</v>
      </c>
      <c r="G237" s="90">
        <f t="shared" si="63"/>
        <v>67</v>
      </c>
      <c r="H237" s="90">
        <f t="shared" si="63"/>
        <v>7</v>
      </c>
      <c r="I237" s="91">
        <f t="shared" si="63"/>
        <v>171</v>
      </c>
      <c r="J237" s="92">
        <f t="shared" si="63"/>
        <v>122555</v>
      </c>
      <c r="K237" s="93">
        <f t="shared" si="63"/>
        <v>131021</v>
      </c>
      <c r="L237" s="93">
        <f t="shared" si="63"/>
        <v>3725443</v>
      </c>
      <c r="M237" s="94"/>
      <c r="N237" s="95">
        <f>N231+N236</f>
        <v>607662.91049999965</v>
      </c>
      <c r="O237" s="94">
        <f>O231+O236</f>
        <v>840319.94900000002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625651.91049999965</v>
      </c>
      <c r="O242" s="121">
        <f>O237+O238</f>
        <v>846461.94900000002</v>
      </c>
      <c r="P242" s="119"/>
      <c r="Q242" s="23"/>
      <c r="R242" s="23"/>
    </row>
    <row r="243" spans="1:18" s="24" customFormat="1" ht="23.25" x14ac:dyDescent="0.35">
      <c r="A243" s="120">
        <f>A221+31</f>
        <v>44175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2</v>
      </c>
      <c r="G247" s="46">
        <v>2</v>
      </c>
      <c r="H247" s="46">
        <v>0</v>
      </c>
      <c r="I247" s="47">
        <f t="shared" si="64"/>
        <v>9</v>
      </c>
      <c r="J247" s="48">
        <v>15064</v>
      </c>
      <c r="K247" s="48">
        <v>2598</v>
      </c>
      <c r="L247" s="48">
        <v>339704</v>
      </c>
      <c r="M247" s="52"/>
      <c r="N247" s="50">
        <f t="shared" si="65"/>
        <v>49489.849999999991</v>
      </c>
      <c r="O247" s="50">
        <f t="shared" si="65"/>
        <v>3993.9820000000041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6">
        <v>2</v>
      </c>
      <c r="G248" s="46">
        <v>6</v>
      </c>
      <c r="H248" s="46">
        <v>3</v>
      </c>
      <c r="I248" s="47">
        <f t="shared" si="64"/>
        <v>13</v>
      </c>
      <c r="J248" s="48">
        <v>3574</v>
      </c>
      <c r="K248" s="48">
        <v>1458</v>
      </c>
      <c r="L248" s="48">
        <v>91426</v>
      </c>
      <c r="M248" s="52"/>
      <c r="N248" s="50">
        <f t="shared" si="65"/>
        <v>13746.151</v>
      </c>
      <c r="O248" s="50">
        <f t="shared" si="65"/>
        <v>1238.5769999999993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6104.5660000000034</v>
      </c>
      <c r="O249" s="50">
        <f t="shared" si="65"/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4"/>
        <v>2</v>
      </c>
      <c r="J250" s="48">
        <v>432</v>
      </c>
      <c r="K250" s="48">
        <v>0</v>
      </c>
      <c r="L250" s="48">
        <v>2134</v>
      </c>
      <c r="M250" s="52"/>
      <c r="N250" s="50">
        <f t="shared" si="65"/>
        <v>1523.7239999999995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3</v>
      </c>
      <c r="E251" s="46">
        <v>0</v>
      </c>
      <c r="F251" s="46">
        <v>1</v>
      </c>
      <c r="G251" s="46">
        <v>10</v>
      </c>
      <c r="H251" s="46">
        <v>2</v>
      </c>
      <c r="I251" s="47">
        <f t="shared" si="64"/>
        <v>16</v>
      </c>
      <c r="J251" s="48">
        <v>10342</v>
      </c>
      <c r="K251" s="48">
        <v>6167</v>
      </c>
      <c r="L251" s="48">
        <v>134533</v>
      </c>
      <c r="M251" s="52"/>
      <c r="N251" s="50">
        <f t="shared" si="65"/>
        <v>21967.478000000021</v>
      </c>
      <c r="O251" s="50">
        <f t="shared" si="65"/>
        <v>2778.5800000000004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1</v>
      </c>
      <c r="E252" s="46">
        <v>0</v>
      </c>
      <c r="F252" s="46">
        <v>0</v>
      </c>
      <c r="G252" s="46">
        <v>3</v>
      </c>
      <c r="H252" s="46">
        <v>0</v>
      </c>
      <c r="I252" s="55">
        <f t="shared" si="64"/>
        <v>4</v>
      </c>
      <c r="J252" s="48">
        <v>770</v>
      </c>
      <c r="K252" s="48">
        <v>0</v>
      </c>
      <c r="L252" s="48">
        <v>1524</v>
      </c>
      <c r="M252" s="57"/>
      <c r="N252" s="50">
        <f t="shared" si="65"/>
        <v>1774.5824999999988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12</v>
      </c>
      <c r="E253" s="62">
        <f t="shared" si="66"/>
        <v>0</v>
      </c>
      <c r="F253" s="62">
        <f t="shared" si="66"/>
        <v>6</v>
      </c>
      <c r="G253" s="62">
        <f t="shared" si="66"/>
        <v>25</v>
      </c>
      <c r="H253" s="62">
        <f t="shared" si="66"/>
        <v>5</v>
      </c>
      <c r="I253" s="63">
        <f t="shared" si="66"/>
        <v>48</v>
      </c>
      <c r="J253" s="64">
        <f>SUM(J246:J252)</f>
        <v>30182</v>
      </c>
      <c r="K253" s="65">
        <f>SUM(K246:K252)</f>
        <v>10223</v>
      </c>
      <c r="L253" s="65">
        <f>SUM(L246:L252)</f>
        <v>569321</v>
      </c>
      <c r="M253" s="67"/>
      <c r="N253" s="68">
        <f>SUM(N246:N252)</f>
        <v>113155.85050000002</v>
      </c>
      <c r="O253" s="69">
        <f>SUM(O246:O252)</f>
        <v>10490.442000000003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38</v>
      </c>
      <c r="E255" s="46">
        <v>29</v>
      </c>
      <c r="F255" s="46">
        <v>0</v>
      </c>
      <c r="G255" s="46">
        <v>29</v>
      </c>
      <c r="H255" s="46">
        <v>0</v>
      </c>
      <c r="I255" s="47">
        <f>SUM(D255:H255)</f>
        <v>96</v>
      </c>
      <c r="J255" s="82">
        <v>93486</v>
      </c>
      <c r="K255" s="82">
        <v>1229153</v>
      </c>
      <c r="L255" s="82">
        <v>2902640</v>
      </c>
      <c r="M255" s="50"/>
      <c r="N255" s="83">
        <f t="shared" ref="N255:O257" si="67">N233+(J255/1000)</f>
        <v>434863.54499999958</v>
      </c>
      <c r="O255" s="50">
        <f t="shared" si="67"/>
        <v>765686.88800000004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5473</v>
      </c>
      <c r="K256" s="82">
        <v>1513</v>
      </c>
      <c r="L256" s="82">
        <v>19832</v>
      </c>
      <c r="M256" s="50"/>
      <c r="N256" s="83">
        <f t="shared" si="67"/>
        <v>351.73500000000001</v>
      </c>
      <c r="O256" s="50">
        <f t="shared" si="67"/>
        <v>303.94099999999997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7</v>
      </c>
      <c r="E257" s="46">
        <v>5</v>
      </c>
      <c r="F257" s="46">
        <v>1</v>
      </c>
      <c r="G257" s="46">
        <v>9</v>
      </c>
      <c r="H257" s="46">
        <v>2</v>
      </c>
      <c r="I257" s="47">
        <f>SUM(D257:H257)</f>
        <v>24</v>
      </c>
      <c r="J257" s="82">
        <v>3535</v>
      </c>
      <c r="K257" s="82">
        <v>10741</v>
      </c>
      <c r="L257" s="82">
        <v>282972</v>
      </c>
      <c r="M257" s="50"/>
      <c r="N257" s="83">
        <f t="shared" si="67"/>
        <v>59424.456000000006</v>
      </c>
      <c r="O257" s="50">
        <f t="shared" si="67"/>
        <v>65090.308000000026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47</v>
      </c>
      <c r="E258" s="62">
        <f t="shared" si="68"/>
        <v>34</v>
      </c>
      <c r="F258" s="62">
        <f t="shared" si="68"/>
        <v>1</v>
      </c>
      <c r="G258" s="62">
        <f t="shared" si="68"/>
        <v>39</v>
      </c>
      <c r="H258" s="62">
        <f t="shared" si="68"/>
        <v>2</v>
      </c>
      <c r="I258" s="85">
        <f t="shared" si="68"/>
        <v>123</v>
      </c>
      <c r="J258" s="64">
        <f t="shared" si="68"/>
        <v>102494</v>
      </c>
      <c r="K258" s="65">
        <f t="shared" si="68"/>
        <v>1241407</v>
      </c>
      <c r="L258" s="65">
        <f t="shared" si="68"/>
        <v>3205444</v>
      </c>
      <c r="M258" s="69"/>
      <c r="N258" s="68">
        <f>SUM(N255:N257)</f>
        <v>494639.73599999957</v>
      </c>
      <c r="O258" s="69">
        <f>SUM(O255:O257)</f>
        <v>831081.1370000001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9">D253+D258</f>
        <v>59</v>
      </c>
      <c r="E259" s="90">
        <f t="shared" si="69"/>
        <v>34</v>
      </c>
      <c r="F259" s="90">
        <f t="shared" si="69"/>
        <v>7</v>
      </c>
      <c r="G259" s="90">
        <f t="shared" si="69"/>
        <v>64</v>
      </c>
      <c r="H259" s="90">
        <f t="shared" si="69"/>
        <v>7</v>
      </c>
      <c r="I259" s="91">
        <f t="shared" si="69"/>
        <v>171</v>
      </c>
      <c r="J259" s="92">
        <f t="shared" si="69"/>
        <v>132676</v>
      </c>
      <c r="K259" s="93">
        <f t="shared" si="69"/>
        <v>1251630</v>
      </c>
      <c r="L259" s="93">
        <f t="shared" si="69"/>
        <v>3774765</v>
      </c>
      <c r="M259" s="94"/>
      <c r="N259" s="95">
        <f>N253+N258</f>
        <v>607795.58649999963</v>
      </c>
      <c r="O259" s="94">
        <f>O253+O258</f>
        <v>841571.57900000014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625784.58649999963</v>
      </c>
      <c r="O264" s="121">
        <f>O259+O260</f>
        <v>847713.57900000014</v>
      </c>
      <c r="P264" s="119"/>
      <c r="Q264" s="23"/>
      <c r="R264" s="23"/>
    </row>
    <row r="265" spans="1:18" s="24" customFormat="1" ht="18.75" x14ac:dyDescent="0.2">
      <c r="A265" s="122" t="s">
        <v>152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2</v>
      </c>
      <c r="G269" s="76">
        <f t="shared" si="70"/>
        <v>2</v>
      </c>
      <c r="H269" s="76">
        <f t="shared" si="70"/>
        <v>0</v>
      </c>
      <c r="I269" s="47">
        <f t="shared" si="71"/>
        <v>9</v>
      </c>
      <c r="J269" s="146">
        <f t="shared" si="72"/>
        <v>167104</v>
      </c>
      <c r="K269" s="50">
        <f t="shared" si="72"/>
        <v>28431</v>
      </c>
      <c r="L269" s="50">
        <f t="shared" si="72"/>
        <v>4075847</v>
      </c>
      <c r="M269" s="52"/>
      <c r="N269" s="50">
        <f t="shared" si="73"/>
        <v>49489.849999999991</v>
      </c>
      <c r="O269" s="50">
        <f t="shared" si="73"/>
        <v>3993.9820000000041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2</v>
      </c>
      <c r="E270" s="76">
        <f t="shared" si="70"/>
        <v>0</v>
      </c>
      <c r="F270" s="76">
        <f t="shared" si="70"/>
        <v>2</v>
      </c>
      <c r="G270" s="76">
        <f t="shared" si="70"/>
        <v>6</v>
      </c>
      <c r="H270" s="76">
        <f t="shared" si="70"/>
        <v>3</v>
      </c>
      <c r="I270" s="47">
        <f t="shared" si="71"/>
        <v>13</v>
      </c>
      <c r="J270" s="146">
        <f t="shared" si="72"/>
        <v>81851</v>
      </c>
      <c r="K270" s="50">
        <f t="shared" si="72"/>
        <v>24472</v>
      </c>
      <c r="L270" s="50">
        <f t="shared" si="72"/>
        <v>1816018</v>
      </c>
      <c r="M270" s="52"/>
      <c r="N270" s="50">
        <f t="shared" si="73"/>
        <v>13746.151</v>
      </c>
      <c r="O270" s="50">
        <f t="shared" si="73"/>
        <v>1238.5769999999993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1</v>
      </c>
      <c r="E272" s="76">
        <f t="shared" si="70"/>
        <v>0</v>
      </c>
      <c r="F272" s="76">
        <f t="shared" si="70"/>
        <v>1</v>
      </c>
      <c r="G272" s="76">
        <f t="shared" si="70"/>
        <v>0</v>
      </c>
      <c r="H272" s="76">
        <f t="shared" si="70"/>
        <v>0</v>
      </c>
      <c r="I272" s="47">
        <f t="shared" si="71"/>
        <v>2</v>
      </c>
      <c r="J272" s="146">
        <f t="shared" si="72"/>
        <v>5139</v>
      </c>
      <c r="K272" s="50">
        <f t="shared" si="72"/>
        <v>0</v>
      </c>
      <c r="L272" s="50">
        <f t="shared" si="72"/>
        <v>24253</v>
      </c>
      <c r="M272" s="52"/>
      <c r="N272" s="50">
        <f t="shared" si="73"/>
        <v>1523.7239999999995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3</v>
      </c>
      <c r="E273" s="76">
        <f t="shared" si="70"/>
        <v>0</v>
      </c>
      <c r="F273" s="76">
        <f t="shared" si="70"/>
        <v>1</v>
      </c>
      <c r="G273" s="76">
        <f t="shared" si="70"/>
        <v>10</v>
      </c>
      <c r="H273" s="76">
        <f t="shared" si="70"/>
        <v>2</v>
      </c>
      <c r="I273" s="47">
        <f t="shared" si="71"/>
        <v>16</v>
      </c>
      <c r="J273" s="146">
        <f t="shared" si="72"/>
        <v>131696</v>
      </c>
      <c r="K273" s="50">
        <f t="shared" si="72"/>
        <v>72719</v>
      </c>
      <c r="L273" s="50">
        <f t="shared" si="72"/>
        <v>1413661</v>
      </c>
      <c r="M273" s="52"/>
      <c r="N273" s="50">
        <f t="shared" si="73"/>
        <v>21967.478000000021</v>
      </c>
      <c r="O273" s="50">
        <f t="shared" si="73"/>
        <v>2778.5800000000004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1</v>
      </c>
      <c r="E274" s="76">
        <f t="shared" si="70"/>
        <v>0</v>
      </c>
      <c r="F274" s="76">
        <f t="shared" si="70"/>
        <v>0</v>
      </c>
      <c r="G274" s="76">
        <f t="shared" si="70"/>
        <v>3</v>
      </c>
      <c r="H274" s="76">
        <f t="shared" si="70"/>
        <v>0</v>
      </c>
      <c r="I274" s="55">
        <f t="shared" si="71"/>
        <v>4</v>
      </c>
      <c r="J274" s="146">
        <f t="shared" si="72"/>
        <v>20767</v>
      </c>
      <c r="K274" s="147">
        <f t="shared" si="72"/>
        <v>0</v>
      </c>
      <c r="L274" s="147">
        <f t="shared" si="72"/>
        <v>27920</v>
      </c>
      <c r="M274" s="57"/>
      <c r="N274" s="50">
        <f t="shared" si="73"/>
        <v>1774.5824999999988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12</v>
      </c>
      <c r="E275" s="151">
        <f t="shared" si="74"/>
        <v>0</v>
      </c>
      <c r="F275" s="151">
        <f t="shared" si="74"/>
        <v>6</v>
      </c>
      <c r="G275" s="151">
        <f t="shared" si="74"/>
        <v>25</v>
      </c>
      <c r="H275" s="151">
        <f t="shared" si="74"/>
        <v>5</v>
      </c>
      <c r="I275" s="152">
        <f t="shared" si="74"/>
        <v>48</v>
      </c>
      <c r="J275" s="153">
        <f t="shared" si="74"/>
        <v>406557</v>
      </c>
      <c r="K275" s="154">
        <f t="shared" si="74"/>
        <v>125622</v>
      </c>
      <c r="L275" s="155">
        <f t="shared" si="74"/>
        <v>7357699</v>
      </c>
      <c r="M275" s="156"/>
      <c r="N275" s="157">
        <f>SUM(N268:N274)</f>
        <v>113155.85050000002</v>
      </c>
      <c r="O275" s="158">
        <f>SUM(O268:O274)</f>
        <v>10490.442000000003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38</v>
      </c>
      <c r="E277" s="76">
        <f>E255</f>
        <v>29</v>
      </c>
      <c r="F277" s="76">
        <f>F255</f>
        <v>0</v>
      </c>
      <c r="G277" s="76">
        <f>G255</f>
        <v>29</v>
      </c>
      <c r="H277" s="76">
        <f>H255</f>
        <v>0</v>
      </c>
      <c r="I277" s="47">
        <f>SUM(D277:H277)</f>
        <v>96</v>
      </c>
      <c r="J277" s="146">
        <f t="shared" ref="J277:L279" si="75">J13+J35+J57+J79+J101+J123+J145+J167+J189+J211+J233+J255</f>
        <v>936081</v>
      </c>
      <c r="K277" s="77">
        <f t="shared" si="75"/>
        <v>11990967</v>
      </c>
      <c r="L277" s="77">
        <f t="shared" si="75"/>
        <v>30842634</v>
      </c>
      <c r="M277" s="50"/>
      <c r="N277" s="83">
        <f t="shared" ref="N277:O279" si="76">N255</f>
        <v>434863.54499999958</v>
      </c>
      <c r="O277" s="50">
        <f t="shared" si="76"/>
        <v>765686.88800000004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124467</v>
      </c>
      <c r="K278" s="77">
        <f t="shared" si="75"/>
        <v>87447</v>
      </c>
      <c r="L278" s="77">
        <f t="shared" si="75"/>
        <v>195339</v>
      </c>
      <c r="M278" s="50"/>
      <c r="N278" s="83">
        <f t="shared" si="76"/>
        <v>351.73500000000001</v>
      </c>
      <c r="O278" s="50">
        <f t="shared" si="76"/>
        <v>303.94099999999997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7</v>
      </c>
      <c r="E279" s="76">
        <f>E257</f>
        <v>5</v>
      </c>
      <c r="F279" s="76">
        <f>F257</f>
        <v>1</v>
      </c>
      <c r="G279" s="76">
        <f>G257</f>
        <v>9</v>
      </c>
      <c r="H279" s="76">
        <f>H257</f>
        <v>2</v>
      </c>
      <c r="I279" s="47">
        <f>SUM(D279:H279)</f>
        <v>24</v>
      </c>
      <c r="J279" s="146">
        <f t="shared" si="75"/>
        <v>21341</v>
      </c>
      <c r="K279" s="77">
        <f t="shared" si="75"/>
        <v>64006</v>
      </c>
      <c r="L279" s="77">
        <f t="shared" si="75"/>
        <v>1637509</v>
      </c>
      <c r="M279" s="50"/>
      <c r="N279" s="83">
        <f t="shared" si="76"/>
        <v>59424.456000000006</v>
      </c>
      <c r="O279" s="50">
        <f t="shared" si="76"/>
        <v>65090.308000000026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47</v>
      </c>
      <c r="E280" s="151">
        <f t="shared" si="77"/>
        <v>34</v>
      </c>
      <c r="F280" s="151">
        <f t="shared" si="77"/>
        <v>1</v>
      </c>
      <c r="G280" s="151">
        <f t="shared" si="77"/>
        <v>39</v>
      </c>
      <c r="H280" s="151">
        <f t="shared" si="77"/>
        <v>2</v>
      </c>
      <c r="I280" s="152">
        <f t="shared" si="77"/>
        <v>123</v>
      </c>
      <c r="J280" s="153">
        <f t="shared" si="77"/>
        <v>1081889</v>
      </c>
      <c r="K280" s="154">
        <f t="shared" si="77"/>
        <v>12142420</v>
      </c>
      <c r="L280" s="154">
        <f t="shared" si="77"/>
        <v>32675482</v>
      </c>
      <c r="M280" s="158"/>
      <c r="N280" s="157">
        <f>SUM(N277:N279)</f>
        <v>494639.73599999957</v>
      </c>
      <c r="O280" s="158">
        <f>SUM(O277:O279)</f>
        <v>831081.1370000001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8">D275+D280</f>
        <v>59</v>
      </c>
      <c r="E281" s="90">
        <f t="shared" si="78"/>
        <v>34</v>
      </c>
      <c r="F281" s="90">
        <f t="shared" si="78"/>
        <v>7</v>
      </c>
      <c r="G281" s="90">
        <f t="shared" si="78"/>
        <v>64</v>
      </c>
      <c r="H281" s="90">
        <f t="shared" si="78"/>
        <v>7</v>
      </c>
      <c r="I281" s="91">
        <f t="shared" si="78"/>
        <v>171</v>
      </c>
      <c r="J281" s="92">
        <f t="shared" si="78"/>
        <v>1488446</v>
      </c>
      <c r="K281" s="93">
        <f t="shared" si="78"/>
        <v>12268042</v>
      </c>
      <c r="L281" s="93">
        <f t="shared" si="78"/>
        <v>40033181</v>
      </c>
      <c r="M281" s="94"/>
      <c r="N281" s="95">
        <f>N275+N280</f>
        <v>607795.58649999963</v>
      </c>
      <c r="O281" s="94">
        <f>O275+O280</f>
        <v>841571.57900000014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625784.58649999963</v>
      </c>
      <c r="O286" s="195">
        <f>O281+O282</f>
        <v>847713.57900000014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38243</v>
      </c>
      <c r="K433" s="209">
        <f>K11</f>
        <v>10447</v>
      </c>
      <c r="L433" s="209">
        <f>L11</f>
        <v>765983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35780</v>
      </c>
      <c r="K434" s="209">
        <f>K33</f>
        <v>9981</v>
      </c>
      <c r="L434" s="209">
        <f>L33</f>
        <v>674477</v>
      </c>
      <c r="M434" s="210"/>
      <c r="N434" s="25"/>
      <c r="O434" s="25">
        <v>54</v>
      </c>
      <c r="P434" s="25"/>
      <c r="Q434" s="24">
        <f t="shared" ref="Q434:Q444" si="80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36143</v>
      </c>
      <c r="K435" s="209">
        <f>K55</f>
        <v>10112</v>
      </c>
      <c r="L435" s="209">
        <f>L55</f>
        <v>646024</v>
      </c>
      <c r="M435" s="210"/>
      <c r="N435" s="25"/>
      <c r="O435" s="25">
        <v>76</v>
      </c>
      <c r="P435" s="25"/>
      <c r="Q435" s="24">
        <f t="shared" si="80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33330</v>
      </c>
      <c r="K436" s="209">
        <f>K77</f>
        <v>9959</v>
      </c>
      <c r="L436" s="209">
        <f>L77</f>
        <v>573629</v>
      </c>
      <c r="M436" s="210"/>
      <c r="N436" s="25"/>
      <c r="O436" s="25">
        <v>98</v>
      </c>
      <c r="P436" s="25"/>
      <c r="Q436" s="24">
        <f t="shared" si="80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35313</v>
      </c>
      <c r="K437" s="209">
        <f>K99</f>
        <v>10277</v>
      </c>
      <c r="L437" s="209">
        <f>L99</f>
        <v>582183</v>
      </c>
      <c r="M437" s="210"/>
      <c r="N437" s="25"/>
      <c r="O437" s="25">
        <v>120</v>
      </c>
      <c r="P437" s="25"/>
      <c r="Q437" s="24">
        <f t="shared" si="80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27621</v>
      </c>
      <c r="K438" s="209">
        <f>K121</f>
        <v>10428</v>
      </c>
      <c r="L438" s="209">
        <f>L121</f>
        <v>491160</v>
      </c>
      <c r="M438" s="210"/>
      <c r="N438" s="25"/>
      <c r="O438" s="25">
        <v>142</v>
      </c>
      <c r="P438" s="25"/>
      <c r="Q438" s="24">
        <f t="shared" si="80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34227</v>
      </c>
      <c r="K439" s="209">
        <f>K143</f>
        <v>10951</v>
      </c>
      <c r="L439" s="209">
        <f>L143</f>
        <v>627251</v>
      </c>
      <c r="M439" s="210"/>
      <c r="N439" s="25"/>
      <c r="O439" s="25">
        <v>164</v>
      </c>
      <c r="P439" s="25"/>
      <c r="Q439" s="24">
        <f t="shared" si="80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35466</v>
      </c>
      <c r="K440" s="209">
        <f>K165</f>
        <v>11422</v>
      </c>
      <c r="L440" s="209">
        <f>L165</f>
        <v>641033</v>
      </c>
      <c r="M440" s="210"/>
      <c r="N440" s="25"/>
      <c r="O440" s="25">
        <v>186</v>
      </c>
      <c r="P440" s="25"/>
      <c r="Q440" s="24">
        <f t="shared" si="80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34569</v>
      </c>
      <c r="K441" s="209">
        <f>K187</f>
        <v>10763</v>
      </c>
      <c r="L441" s="209">
        <f>L187</f>
        <v>600724</v>
      </c>
      <c r="M441" s="210"/>
      <c r="N441" s="25"/>
      <c r="O441" s="25">
        <f>O440+22</f>
        <v>208</v>
      </c>
      <c r="P441" s="25"/>
      <c r="Q441" s="24">
        <f t="shared" si="80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34757</v>
      </c>
      <c r="K442" s="209">
        <f>K209</f>
        <v>10877</v>
      </c>
      <c r="L442" s="209">
        <f>L209</f>
        <v>602245</v>
      </c>
      <c r="M442" s="210"/>
      <c r="N442" s="25"/>
      <c r="O442" s="25">
        <f>O441+22</f>
        <v>230</v>
      </c>
      <c r="P442" s="25"/>
      <c r="Q442" s="24">
        <f t="shared" si="80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30926</v>
      </c>
      <c r="K443" s="209">
        <f>K231</f>
        <v>10182</v>
      </c>
      <c r="L443" s="209">
        <f>L231</f>
        <v>583669</v>
      </c>
      <c r="M443" s="210"/>
      <c r="N443" s="25"/>
      <c r="O443" s="25">
        <f>O442+22</f>
        <v>252</v>
      </c>
      <c r="P443" s="25"/>
      <c r="Q443" s="24">
        <f t="shared" si="80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30182</v>
      </c>
      <c r="K444" s="209">
        <f>K253</f>
        <v>10223</v>
      </c>
      <c r="L444" s="209">
        <f>L253</f>
        <v>569321</v>
      </c>
      <c r="M444" s="210"/>
      <c r="N444" s="25"/>
      <c r="O444" s="25">
        <f>O443+22</f>
        <v>274</v>
      </c>
      <c r="P444" s="25"/>
      <c r="Q444" s="24">
        <f t="shared" si="80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1">G433+5</f>
        <v>37</v>
      </c>
      <c r="H449" s="207">
        <v>49</v>
      </c>
      <c r="I449" s="208" t="s">
        <v>35</v>
      </c>
      <c r="J449" s="209">
        <f>J16</f>
        <v>130927</v>
      </c>
      <c r="K449" s="209">
        <f>K16</f>
        <v>1591665</v>
      </c>
      <c r="L449" s="209">
        <f>L16</f>
        <v>3426490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1"/>
        <v>59</v>
      </c>
      <c r="H450" s="207">
        <f t="shared" ref="H450:H460" si="82">H449+29</f>
        <v>78</v>
      </c>
      <c r="I450" s="208" t="s">
        <v>36</v>
      </c>
      <c r="J450" s="209">
        <f>J38</f>
        <v>118369</v>
      </c>
      <c r="K450" s="209">
        <f>K38</f>
        <v>1462712</v>
      </c>
      <c r="L450" s="209">
        <f>L38</f>
        <v>3081314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1"/>
        <v>81</v>
      </c>
      <c r="H451" s="207">
        <f t="shared" si="82"/>
        <v>107</v>
      </c>
      <c r="I451" s="208" t="s">
        <v>37</v>
      </c>
      <c r="J451" s="209">
        <f>J60</f>
        <v>127418</v>
      </c>
      <c r="K451" s="209">
        <f>K60</f>
        <v>1578591</v>
      </c>
      <c r="L451" s="209">
        <f>L60</f>
        <v>3334983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1"/>
        <v>103</v>
      </c>
      <c r="H452" s="207">
        <f t="shared" si="82"/>
        <v>136</v>
      </c>
      <c r="I452" s="208" t="s">
        <v>38</v>
      </c>
      <c r="J452" s="209">
        <f>J82</f>
        <v>94691</v>
      </c>
      <c r="K452" s="209">
        <f>K82</f>
        <v>1270469</v>
      </c>
      <c r="L452" s="209">
        <f>L82</f>
        <v>2658338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1"/>
        <v>125</v>
      </c>
      <c r="H453" s="207">
        <f t="shared" si="82"/>
        <v>165</v>
      </c>
      <c r="I453" s="208" t="s">
        <v>39</v>
      </c>
      <c r="J453" s="209">
        <f>J104</f>
        <v>10093</v>
      </c>
      <c r="K453" s="209">
        <f>K104</f>
        <v>8265</v>
      </c>
      <c r="L453" s="209">
        <f>L104</f>
        <v>14439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1"/>
        <v>147</v>
      </c>
      <c r="H454" s="207">
        <f t="shared" si="82"/>
        <v>194</v>
      </c>
      <c r="I454" s="208" t="s">
        <v>40</v>
      </c>
      <c r="J454" s="209">
        <f>J126</f>
        <v>52037</v>
      </c>
      <c r="K454" s="209">
        <f>K126</f>
        <v>72970</v>
      </c>
      <c r="L454" s="209">
        <f>L126</f>
        <v>1829424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1"/>
        <v>169</v>
      </c>
      <c r="H455" s="207">
        <f t="shared" si="82"/>
        <v>223</v>
      </c>
      <c r="I455" s="208" t="s">
        <v>41</v>
      </c>
      <c r="J455" s="209">
        <f>J148</f>
        <v>96229</v>
      </c>
      <c r="K455" s="209">
        <f>K148</f>
        <v>1210327</v>
      </c>
      <c r="L455" s="209">
        <f>L148</f>
        <v>3260014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1"/>
        <v>191</v>
      </c>
      <c r="H456" s="207">
        <f t="shared" si="82"/>
        <v>252</v>
      </c>
      <c r="I456" s="208" t="s">
        <v>42</v>
      </c>
      <c r="J456" s="209">
        <f>J170</f>
        <v>94372</v>
      </c>
      <c r="K456" s="209">
        <f>K170</f>
        <v>1260665</v>
      </c>
      <c r="L456" s="209">
        <f>L170</f>
        <v>3276518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1"/>
        <v>213</v>
      </c>
      <c r="H457" s="207">
        <f t="shared" si="82"/>
        <v>281</v>
      </c>
      <c r="I457" s="208" t="s">
        <v>43</v>
      </c>
      <c r="J457" s="209">
        <f>J192</f>
        <v>78907</v>
      </c>
      <c r="K457" s="209">
        <f>K192</f>
        <v>1111996</v>
      </c>
      <c r="L457" s="209">
        <f>L192</f>
        <v>2632251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1"/>
        <v>235</v>
      </c>
      <c r="H458" s="207">
        <f t="shared" si="82"/>
        <v>310</v>
      </c>
      <c r="I458" s="208" t="s">
        <v>44</v>
      </c>
      <c r="J458" s="209">
        <f>J214</f>
        <v>84723</v>
      </c>
      <c r="K458" s="209">
        <f>K214</f>
        <v>1212514</v>
      </c>
      <c r="L458" s="209">
        <f>L214</f>
        <v>2814493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1"/>
        <v>257</v>
      </c>
      <c r="H459" s="207">
        <f t="shared" si="82"/>
        <v>339</v>
      </c>
      <c r="I459" s="208" t="s">
        <v>45</v>
      </c>
      <c r="J459" s="209">
        <f>J236</f>
        <v>91629</v>
      </c>
      <c r="K459" s="209">
        <f>K236</f>
        <v>120839</v>
      </c>
      <c r="L459" s="209">
        <f>L236</f>
        <v>3141774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1"/>
        <v>279</v>
      </c>
      <c r="H460" s="207">
        <f t="shared" si="82"/>
        <v>368</v>
      </c>
      <c r="I460" s="208" t="s">
        <v>46</v>
      </c>
      <c r="J460" s="209">
        <f>J258</f>
        <v>102494</v>
      </c>
      <c r="K460" s="209">
        <f>K258</f>
        <v>1241407</v>
      </c>
      <c r="L460" s="209">
        <f>L258</f>
        <v>3205444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169170</v>
      </c>
      <c r="K465" s="209">
        <f>K17</f>
        <v>1602112</v>
      </c>
      <c r="L465" s="209">
        <f>L17</f>
        <v>4192473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3">H465+29</f>
        <v>81</v>
      </c>
      <c r="I466" s="208" t="s">
        <v>36</v>
      </c>
      <c r="J466" s="209">
        <f>J39</f>
        <v>154149</v>
      </c>
      <c r="K466" s="209">
        <f>K39</f>
        <v>1472693</v>
      </c>
      <c r="L466" s="209">
        <f>L39</f>
        <v>3755791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4">G451+1</f>
        <v>82</v>
      </c>
      <c r="H467" s="207">
        <f t="shared" si="83"/>
        <v>110</v>
      </c>
      <c r="I467" s="208" t="s">
        <v>37</v>
      </c>
      <c r="J467" s="209">
        <f>J61</f>
        <v>163561</v>
      </c>
      <c r="K467" s="209">
        <f>K61</f>
        <v>1588703</v>
      </c>
      <c r="L467" s="209">
        <f>L61</f>
        <v>3981007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4"/>
        <v>104</v>
      </c>
      <c r="H468" s="207">
        <f t="shared" si="83"/>
        <v>139</v>
      </c>
      <c r="I468" s="208" t="s">
        <v>38</v>
      </c>
      <c r="J468" s="209">
        <f>J83</f>
        <v>128021</v>
      </c>
      <c r="K468" s="209">
        <f>K83</f>
        <v>1280428</v>
      </c>
      <c r="L468" s="209">
        <f>L83</f>
        <v>3231967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4"/>
        <v>126</v>
      </c>
      <c r="H469" s="207">
        <f t="shared" si="83"/>
        <v>168</v>
      </c>
      <c r="I469" s="208" t="s">
        <v>39</v>
      </c>
      <c r="J469" s="209">
        <f>J105</f>
        <v>45406</v>
      </c>
      <c r="K469" s="209">
        <f>K105</f>
        <v>18542</v>
      </c>
      <c r="L469" s="209">
        <f>L105</f>
        <v>596622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4"/>
        <v>148</v>
      </c>
      <c r="H470" s="207">
        <f t="shared" si="83"/>
        <v>197</v>
      </c>
      <c r="I470" s="208" t="s">
        <v>40</v>
      </c>
      <c r="J470" s="209">
        <f>J127</f>
        <v>79658</v>
      </c>
      <c r="K470" s="209">
        <f>K127</f>
        <v>83398</v>
      </c>
      <c r="L470" s="209">
        <f>L127</f>
        <v>2320584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4"/>
        <v>170</v>
      </c>
      <c r="H471" s="207">
        <f t="shared" si="83"/>
        <v>226</v>
      </c>
      <c r="I471" s="208" t="s">
        <v>41</v>
      </c>
      <c r="J471" s="209">
        <f>J149</f>
        <v>130456</v>
      </c>
      <c r="K471" s="209">
        <f>K149</f>
        <v>1221278</v>
      </c>
      <c r="L471" s="209">
        <f>L149</f>
        <v>3887265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4"/>
        <v>192</v>
      </c>
      <c r="H472" s="207">
        <f t="shared" si="83"/>
        <v>255</v>
      </c>
      <c r="I472" s="208" t="s">
        <v>42</v>
      </c>
      <c r="J472" s="209">
        <f>J171</f>
        <v>129838</v>
      </c>
      <c r="K472" s="209">
        <f>K171</f>
        <v>1272087</v>
      </c>
      <c r="L472" s="209">
        <f>L171</f>
        <v>3917551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4"/>
        <v>214</v>
      </c>
      <c r="H473" s="207">
        <f t="shared" si="83"/>
        <v>284</v>
      </c>
      <c r="I473" s="208" t="s">
        <v>43</v>
      </c>
      <c r="J473" s="209">
        <f>J193</f>
        <v>113476</v>
      </c>
      <c r="K473" s="209">
        <f>K193</f>
        <v>1122759</v>
      </c>
      <c r="L473" s="209">
        <f>L193</f>
        <v>3232975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4"/>
        <v>236</v>
      </c>
      <c r="H474" s="207">
        <f t="shared" si="83"/>
        <v>313</v>
      </c>
      <c r="I474" s="208" t="s">
        <v>44</v>
      </c>
      <c r="J474" s="209">
        <f>J215</f>
        <v>119480</v>
      </c>
      <c r="K474" s="209">
        <f>K215</f>
        <v>1223391</v>
      </c>
      <c r="L474" s="209">
        <f>L215</f>
        <v>3416738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4"/>
        <v>258</v>
      </c>
      <c r="H475" s="207">
        <f t="shared" si="83"/>
        <v>342</v>
      </c>
      <c r="I475" s="208" t="s">
        <v>45</v>
      </c>
      <c r="J475" s="209">
        <f>J237</f>
        <v>122555</v>
      </c>
      <c r="K475" s="209">
        <f>K237</f>
        <v>131021</v>
      </c>
      <c r="L475" s="209">
        <f>L237</f>
        <v>3725443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4"/>
        <v>280</v>
      </c>
      <c r="H476" s="207">
        <f t="shared" si="83"/>
        <v>371</v>
      </c>
      <c r="I476" s="208" t="s">
        <v>46</v>
      </c>
      <c r="J476" s="209">
        <f>J259</f>
        <v>132676</v>
      </c>
      <c r="K476" s="209">
        <f>K259</f>
        <v>1251630</v>
      </c>
      <c r="L476" s="209">
        <f>L259</f>
        <v>3774765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F0C3-6CC4-41AF-A233-EBDFDBCCEB94}">
  <sheetPr>
    <tabColor theme="0"/>
  </sheetPr>
  <dimension ref="A1:AD480"/>
  <sheetViews>
    <sheetView showGridLines="0" zoomScale="130" zoomScaleNormal="130" workbookViewId="0">
      <selection activeCell="Q1" sqref="Q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43469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'2018'!N235+(J4/1000)</f>
        <v>18549.499</v>
      </c>
      <c r="O4" s="50">
        <f>'2018'!O235+(K4/1000)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17471</v>
      </c>
      <c r="K5" s="48">
        <v>2293</v>
      </c>
      <c r="L5" s="48">
        <v>432283</v>
      </c>
      <c r="M5" s="52"/>
      <c r="N5" s="50">
        <f>'2018'!N236+(J5/1000)</f>
        <v>49156.887000000002</v>
      </c>
      <c r="O5" s="50">
        <f>'2018'!O236+(K5/1000)</f>
        <v>3939.8610000000026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2</v>
      </c>
      <c r="G6" s="46">
        <v>4</v>
      </c>
      <c r="H6" s="46">
        <v>3</v>
      </c>
      <c r="I6" s="47">
        <f t="shared" si="0"/>
        <v>13</v>
      </c>
      <c r="J6" s="48">
        <v>6094</v>
      </c>
      <c r="K6" s="48">
        <v>1625</v>
      </c>
      <c r="L6" s="48">
        <v>163773</v>
      </c>
      <c r="M6" s="52"/>
      <c r="N6" s="50">
        <f>'2018'!N237+(J6/1000)</f>
        <v>13583.965999999999</v>
      </c>
      <c r="O6" s="50">
        <f>'2018'!O237+(K6/1000)</f>
        <v>1194.2919999999997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'2018'!N238+(J7/1000)</f>
        <v>6104.5660000000034</v>
      </c>
      <c r="O7" s="50">
        <f>'2018'!O238+(K7/1000)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'2018'!N239+(J8/1000)</f>
        <v>1518.1</v>
      </c>
      <c r="O8" s="50">
        <f>'2018'!O239+(K8/1000)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4</v>
      </c>
      <c r="E9" s="46">
        <v>0</v>
      </c>
      <c r="F9" s="46">
        <v>2</v>
      </c>
      <c r="G9" s="46">
        <v>8</v>
      </c>
      <c r="H9" s="46">
        <v>2</v>
      </c>
      <c r="I9" s="47">
        <f t="shared" si="0"/>
        <v>16</v>
      </c>
      <c r="J9" s="48">
        <v>11103</v>
      </c>
      <c r="K9" s="48">
        <v>6112</v>
      </c>
      <c r="L9" s="48">
        <v>125653</v>
      </c>
      <c r="M9" s="52"/>
      <c r="N9" s="50">
        <f>'2018'!N240+(J9/1000)</f>
        <v>21707.799000000017</v>
      </c>
      <c r="O9" s="50">
        <f>'2018'!O240+(K9/1000)</f>
        <v>2640.6770000000015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2388</v>
      </c>
      <c r="K10" s="48">
        <v>0</v>
      </c>
      <c r="L10" s="48">
        <v>2933</v>
      </c>
      <c r="M10" s="57"/>
      <c r="N10" s="50">
        <f>'2018'!N241+(J10/1000)</f>
        <v>1733.0404999999987</v>
      </c>
      <c r="O10" s="50">
        <f>'2018'!O241+(K10/1000)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15</v>
      </c>
      <c r="E11" s="62">
        <f t="shared" si="1"/>
        <v>0</v>
      </c>
      <c r="F11" s="62">
        <f t="shared" si="1"/>
        <v>7</v>
      </c>
      <c r="G11" s="62">
        <f t="shared" si="1"/>
        <v>21</v>
      </c>
      <c r="H11" s="62">
        <f t="shared" si="1"/>
        <v>5</v>
      </c>
      <c r="I11" s="63">
        <f t="shared" si="1"/>
        <v>48</v>
      </c>
      <c r="J11" s="64">
        <f>SUM(J4:J10)</f>
        <v>37056</v>
      </c>
      <c r="K11" s="65">
        <f t="shared" si="1"/>
        <v>10030</v>
      </c>
      <c r="L11" s="65">
        <f t="shared" si="1"/>
        <v>724642</v>
      </c>
      <c r="M11" s="67"/>
      <c r="N11" s="68">
        <f>SUM(N4:N10)</f>
        <v>112353.85750000003</v>
      </c>
      <c r="O11" s="69">
        <f>SUM(O4:O10)</f>
        <v>10254.133000000003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36</v>
      </c>
      <c r="E13" s="46">
        <v>28</v>
      </c>
      <c r="F13" s="46">
        <v>0</v>
      </c>
      <c r="G13" s="46">
        <v>30</v>
      </c>
      <c r="H13" s="46">
        <v>0</v>
      </c>
      <c r="I13" s="47">
        <f>SUM(D13:H13)</f>
        <v>94</v>
      </c>
      <c r="J13" s="82">
        <v>112791</v>
      </c>
      <c r="K13" s="82">
        <v>1744928</v>
      </c>
      <c r="L13" s="82">
        <v>3578956</v>
      </c>
      <c r="M13" s="50"/>
      <c r="N13" s="83">
        <f>'2018'!N244+(J13/1000)</f>
        <v>432819.32699999964</v>
      </c>
      <c r="O13" s="50">
        <f>'2018'!O244+(K13/1000)</f>
        <v>737097.33100000001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1</v>
      </c>
      <c r="E14" s="46">
        <v>0</v>
      </c>
      <c r="F14" s="46">
        <v>0</v>
      </c>
      <c r="G14" s="46">
        <v>0</v>
      </c>
      <c r="H14" s="46">
        <v>0</v>
      </c>
      <c r="I14" s="47">
        <f>SUM(D14:H14)</f>
        <v>1</v>
      </c>
      <c r="J14" s="410">
        <v>7247</v>
      </c>
      <c r="K14" s="410">
        <v>6848</v>
      </c>
      <c r="L14" s="410">
        <v>555</v>
      </c>
      <c r="M14" s="50"/>
      <c r="N14" s="83">
        <f>(J14/1000)</f>
        <v>7.2469999999999999</v>
      </c>
      <c r="O14" s="83">
        <f>(K14/1000)</f>
        <v>6.8479999999999999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6</v>
      </c>
      <c r="E15" s="46">
        <v>5</v>
      </c>
      <c r="F15" s="46">
        <v>0</v>
      </c>
      <c r="G15" s="46">
        <v>11</v>
      </c>
      <c r="H15" s="46">
        <v>2</v>
      </c>
      <c r="I15" s="47">
        <f>SUM(D15:H15)</f>
        <v>24</v>
      </c>
      <c r="J15" s="82">
        <v>4200</v>
      </c>
      <c r="K15" s="82">
        <v>14561</v>
      </c>
      <c r="L15" s="82">
        <v>259514</v>
      </c>
      <c r="M15" s="50"/>
      <c r="N15" s="220">
        <f>'2018'!N245+(J15/1000)</f>
        <v>59350.987000000008</v>
      </c>
      <c r="O15" s="50">
        <f>'2018'!O245+(K15/1000)</f>
        <v>64863.357000000018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43</v>
      </c>
      <c r="E16" s="62">
        <f t="shared" si="2"/>
        <v>33</v>
      </c>
      <c r="F16" s="62">
        <f t="shared" si="2"/>
        <v>0</v>
      </c>
      <c r="G16" s="62">
        <f t="shared" si="2"/>
        <v>41</v>
      </c>
      <c r="H16" s="62">
        <f t="shared" si="2"/>
        <v>2</v>
      </c>
      <c r="I16" s="85">
        <f t="shared" si="2"/>
        <v>119</v>
      </c>
      <c r="J16" s="64">
        <f t="shared" si="2"/>
        <v>124238</v>
      </c>
      <c r="K16" s="65">
        <f t="shared" si="2"/>
        <v>1766337</v>
      </c>
      <c r="L16" s="65">
        <f t="shared" si="2"/>
        <v>3839025</v>
      </c>
      <c r="M16" s="69"/>
      <c r="N16" s="68">
        <f>SUM(N13:N15)</f>
        <v>492177.56099999964</v>
      </c>
      <c r="O16" s="69">
        <f>SUM(O13:O15)</f>
        <v>801967.53600000008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58</v>
      </c>
      <c r="E17" s="90">
        <f t="shared" si="3"/>
        <v>33</v>
      </c>
      <c r="F17" s="90">
        <f t="shared" si="3"/>
        <v>7</v>
      </c>
      <c r="G17" s="90">
        <f t="shared" si="3"/>
        <v>62</v>
      </c>
      <c r="H17" s="90">
        <f t="shared" si="3"/>
        <v>7</v>
      </c>
      <c r="I17" s="91">
        <f t="shared" si="3"/>
        <v>167</v>
      </c>
      <c r="J17" s="92">
        <f t="shared" si="3"/>
        <v>161294</v>
      </c>
      <c r="K17" s="93">
        <f t="shared" si="3"/>
        <v>1776367</v>
      </c>
      <c r="L17" s="93">
        <f t="shared" si="3"/>
        <v>4563667</v>
      </c>
      <c r="M17" s="94"/>
      <c r="N17" s="95">
        <f>N11+N16</f>
        <v>604531.41849999968</v>
      </c>
      <c r="O17" s="94">
        <f>O11+O16</f>
        <v>812221.66900000011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622520.41849999968</v>
      </c>
      <c r="O22" s="121">
        <f>O17+O18</f>
        <v>818363.66900000011</v>
      </c>
      <c r="P22" s="119"/>
      <c r="Q22" s="23"/>
      <c r="R22" s="23"/>
    </row>
    <row r="23" spans="1:18" s="24" customFormat="1" ht="23.25" x14ac:dyDescent="0.35">
      <c r="A23" s="120">
        <f>A1+31</f>
        <v>43500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6</v>
      </c>
      <c r="E27" s="46">
        <v>0</v>
      </c>
      <c r="F27" s="46">
        <v>2</v>
      </c>
      <c r="G27" s="46">
        <v>1</v>
      </c>
      <c r="H27" s="46">
        <v>0</v>
      </c>
      <c r="I27" s="47">
        <f t="shared" si="4"/>
        <v>9</v>
      </c>
      <c r="J27" s="48">
        <v>15428</v>
      </c>
      <c r="K27" s="48">
        <v>2184</v>
      </c>
      <c r="L27" s="48">
        <v>382137</v>
      </c>
      <c r="M27" s="52"/>
      <c r="N27" s="50">
        <f t="shared" si="5"/>
        <v>49172.315000000002</v>
      </c>
      <c r="O27" s="50">
        <f t="shared" si="5"/>
        <v>3942.0450000000028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4</v>
      </c>
      <c r="E28" s="46">
        <v>0</v>
      </c>
      <c r="F28" s="46">
        <v>1</v>
      </c>
      <c r="G28" s="46">
        <v>5</v>
      </c>
      <c r="H28" s="46">
        <v>3</v>
      </c>
      <c r="I28" s="47">
        <f t="shared" si="4"/>
        <v>13</v>
      </c>
      <c r="J28" s="48">
        <v>6530</v>
      </c>
      <c r="K28" s="48">
        <v>1426</v>
      </c>
      <c r="L28" s="48">
        <v>163308</v>
      </c>
      <c r="M28" s="52"/>
      <c r="N28" s="50">
        <f t="shared" si="5"/>
        <v>13590.495999999999</v>
      </c>
      <c r="O28" s="50">
        <f t="shared" si="5"/>
        <v>1195.7179999999996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3</v>
      </c>
      <c r="E31" s="46">
        <v>0</v>
      </c>
      <c r="F31" s="46">
        <v>2</v>
      </c>
      <c r="G31" s="46">
        <v>9</v>
      </c>
      <c r="H31" s="46">
        <v>2</v>
      </c>
      <c r="I31" s="47">
        <f t="shared" si="4"/>
        <v>16</v>
      </c>
      <c r="J31" s="48">
        <v>10201</v>
      </c>
      <c r="K31" s="48">
        <v>5470</v>
      </c>
      <c r="L31" s="48">
        <v>114702</v>
      </c>
      <c r="M31" s="52"/>
      <c r="N31" s="50">
        <f t="shared" si="5"/>
        <v>21718.000000000018</v>
      </c>
      <c r="O31" s="50">
        <f t="shared" si="5"/>
        <v>2646.1470000000013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0</v>
      </c>
      <c r="G32" s="46">
        <v>3</v>
      </c>
      <c r="H32" s="46">
        <v>0</v>
      </c>
      <c r="I32" s="55">
        <f t="shared" si="4"/>
        <v>4</v>
      </c>
      <c r="J32" s="48">
        <v>1859</v>
      </c>
      <c r="K32" s="48">
        <v>0</v>
      </c>
      <c r="L32" s="48">
        <v>2323</v>
      </c>
      <c r="M32" s="57"/>
      <c r="N32" s="50">
        <f t="shared" si="5"/>
        <v>1734.8994999999986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14</v>
      </c>
      <c r="E33" s="62">
        <f t="shared" si="6"/>
        <v>0</v>
      </c>
      <c r="F33" s="62">
        <f t="shared" si="6"/>
        <v>6</v>
      </c>
      <c r="G33" s="62">
        <f t="shared" si="6"/>
        <v>23</v>
      </c>
      <c r="H33" s="62">
        <f t="shared" si="6"/>
        <v>5</v>
      </c>
      <c r="I33" s="63">
        <f t="shared" si="6"/>
        <v>48</v>
      </c>
      <c r="J33" s="64">
        <f>SUM(J26:J32)</f>
        <v>34018</v>
      </c>
      <c r="K33" s="65">
        <f>SUM(K26:K32)</f>
        <v>9080</v>
      </c>
      <c r="L33" s="65">
        <f>SUM(L26:L32)</f>
        <v>662470</v>
      </c>
      <c r="M33" s="67"/>
      <c r="N33" s="68">
        <f>SUM(N26:N32)</f>
        <v>112387.87550000002</v>
      </c>
      <c r="O33" s="69">
        <f>SUM(O26:O32)</f>
        <v>10263.213000000003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36</v>
      </c>
      <c r="E35" s="46">
        <v>28</v>
      </c>
      <c r="F35" s="46">
        <v>0</v>
      </c>
      <c r="G35" s="46">
        <v>30</v>
      </c>
      <c r="H35" s="46">
        <v>0</v>
      </c>
      <c r="I35" s="47">
        <f>SUM(D35:H35)</f>
        <v>94</v>
      </c>
      <c r="J35" s="82">
        <v>99974</v>
      </c>
      <c r="K35" s="82">
        <v>1493179</v>
      </c>
      <c r="L35" s="82">
        <v>3087941</v>
      </c>
      <c r="M35" s="50"/>
      <c r="N35" s="83">
        <f t="shared" ref="N35:O37" si="7">N13+(J35/1000)</f>
        <v>432919.30099999963</v>
      </c>
      <c r="O35" s="50">
        <f t="shared" si="7"/>
        <v>738590.51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1</v>
      </c>
      <c r="E36" s="46">
        <v>0</v>
      </c>
      <c r="F36" s="46">
        <v>0</v>
      </c>
      <c r="G36" s="46">
        <v>0</v>
      </c>
      <c r="H36" s="46">
        <v>0</v>
      </c>
      <c r="I36" s="47">
        <f>SUM(D36:H36)</f>
        <v>1</v>
      </c>
      <c r="J36" s="410">
        <v>13615</v>
      </c>
      <c r="K36" s="410">
        <v>12963</v>
      </c>
      <c r="L36" s="410">
        <v>1511</v>
      </c>
      <c r="M36" s="52"/>
      <c r="N36" s="83">
        <f t="shared" si="7"/>
        <v>20.862000000000002</v>
      </c>
      <c r="O36" s="50">
        <f t="shared" si="7"/>
        <v>19.811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6</v>
      </c>
      <c r="E37" s="46">
        <v>5</v>
      </c>
      <c r="F37" s="46">
        <v>0</v>
      </c>
      <c r="G37" s="46">
        <v>11</v>
      </c>
      <c r="H37" s="46">
        <v>2</v>
      </c>
      <c r="I37" s="47">
        <f>SUM(D37:H37)</f>
        <v>24</v>
      </c>
      <c r="J37" s="82">
        <v>2894</v>
      </c>
      <c r="K37" s="82">
        <v>8899</v>
      </c>
      <c r="L37" s="82">
        <v>147445</v>
      </c>
      <c r="M37" s="50"/>
      <c r="N37" s="83">
        <f t="shared" si="7"/>
        <v>59353.881000000008</v>
      </c>
      <c r="O37" s="50">
        <f t="shared" si="7"/>
        <v>64872.256000000016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8">SUM(D35:D37)</f>
        <v>43</v>
      </c>
      <c r="E38" s="62">
        <f t="shared" si="8"/>
        <v>33</v>
      </c>
      <c r="F38" s="62">
        <f t="shared" si="8"/>
        <v>0</v>
      </c>
      <c r="G38" s="62">
        <f t="shared" si="8"/>
        <v>41</v>
      </c>
      <c r="H38" s="62">
        <f t="shared" si="8"/>
        <v>2</v>
      </c>
      <c r="I38" s="85">
        <f t="shared" si="8"/>
        <v>119</v>
      </c>
      <c r="J38" s="64">
        <f t="shared" si="8"/>
        <v>116483</v>
      </c>
      <c r="K38" s="65">
        <f t="shared" si="8"/>
        <v>1515041</v>
      </c>
      <c r="L38" s="65">
        <f>SUM(L35:L37)</f>
        <v>3236897</v>
      </c>
      <c r="M38" s="69"/>
      <c r="N38" s="68">
        <f>SUM(N35:N37)</f>
        <v>492294.04399999965</v>
      </c>
      <c r="O38" s="69">
        <f>SUM(O35:O37)</f>
        <v>803482.57700000005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9">D33+D38</f>
        <v>57</v>
      </c>
      <c r="E39" s="90">
        <f t="shared" si="9"/>
        <v>33</v>
      </c>
      <c r="F39" s="90">
        <f t="shared" si="9"/>
        <v>6</v>
      </c>
      <c r="G39" s="90">
        <f t="shared" si="9"/>
        <v>64</v>
      </c>
      <c r="H39" s="90">
        <f t="shared" si="9"/>
        <v>7</v>
      </c>
      <c r="I39" s="91">
        <f t="shared" si="9"/>
        <v>167</v>
      </c>
      <c r="J39" s="92">
        <f t="shared" si="9"/>
        <v>150501</v>
      </c>
      <c r="K39" s="93">
        <f t="shared" si="9"/>
        <v>1524121</v>
      </c>
      <c r="L39" s="93">
        <f t="shared" si="9"/>
        <v>3899367</v>
      </c>
      <c r="M39" s="94"/>
      <c r="N39" s="95">
        <f>N33+N38</f>
        <v>604681.91949999961</v>
      </c>
      <c r="O39" s="94">
        <f>O33+O38</f>
        <v>813745.79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622670.91949999961</v>
      </c>
      <c r="O44" s="121">
        <f>O39+O40</f>
        <v>819887.79</v>
      </c>
      <c r="P44" s="119"/>
      <c r="Q44" s="23"/>
      <c r="R44" s="23"/>
    </row>
    <row r="45" spans="1:18" s="24" customFormat="1" ht="23.25" x14ac:dyDescent="0.35">
      <c r="A45" s="120">
        <f>A23+31</f>
        <v>43531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6</v>
      </c>
      <c r="E49" s="46">
        <v>0</v>
      </c>
      <c r="F49" s="46">
        <v>2</v>
      </c>
      <c r="G49" s="46">
        <v>1</v>
      </c>
      <c r="H49" s="46">
        <v>0</v>
      </c>
      <c r="I49" s="47">
        <f t="shared" si="10"/>
        <v>9</v>
      </c>
      <c r="J49" s="48">
        <v>16717</v>
      </c>
      <c r="K49" s="48">
        <v>2356</v>
      </c>
      <c r="L49" s="48">
        <v>424050</v>
      </c>
      <c r="M49" s="52"/>
      <c r="N49" s="50">
        <f t="shared" si="11"/>
        <v>49189.031999999999</v>
      </c>
      <c r="O49" s="50">
        <f t="shared" si="11"/>
        <v>3944.401000000003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4</v>
      </c>
      <c r="E50" s="46">
        <v>0</v>
      </c>
      <c r="F50" s="46">
        <v>2</v>
      </c>
      <c r="G50" s="46">
        <v>4</v>
      </c>
      <c r="H50" s="46">
        <v>3</v>
      </c>
      <c r="I50" s="47">
        <f t="shared" si="10"/>
        <v>13</v>
      </c>
      <c r="J50" s="48">
        <v>7450</v>
      </c>
      <c r="K50" s="48">
        <v>1715</v>
      </c>
      <c r="L50" s="48">
        <v>180387</v>
      </c>
      <c r="M50" s="52"/>
      <c r="N50" s="50">
        <f t="shared" si="11"/>
        <v>13597.946</v>
      </c>
      <c r="O50" s="50">
        <f t="shared" si="11"/>
        <v>1197.4329999999995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0</v>
      </c>
      <c r="G52" s="46">
        <v>2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3</v>
      </c>
      <c r="E53" s="46">
        <v>0</v>
      </c>
      <c r="F53" s="46">
        <v>1</v>
      </c>
      <c r="G53" s="46">
        <v>10</v>
      </c>
      <c r="H53" s="46">
        <v>2</v>
      </c>
      <c r="I53" s="47">
        <f t="shared" si="10"/>
        <v>16</v>
      </c>
      <c r="J53" s="48">
        <v>11646</v>
      </c>
      <c r="K53" s="48">
        <v>6002</v>
      </c>
      <c r="L53" s="48">
        <v>132028</v>
      </c>
      <c r="M53" s="52"/>
      <c r="N53" s="50">
        <f t="shared" si="11"/>
        <v>21729.646000000019</v>
      </c>
      <c r="O53" s="50">
        <f t="shared" si="11"/>
        <v>2652.1490000000013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1468</v>
      </c>
      <c r="K54" s="48">
        <v>0</v>
      </c>
      <c r="L54" s="48">
        <v>1479</v>
      </c>
      <c r="M54" s="57"/>
      <c r="N54" s="50">
        <f t="shared" si="11"/>
        <v>1736.3674999999987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14</v>
      </c>
      <c r="E55" s="62">
        <f t="shared" si="12"/>
        <v>0</v>
      </c>
      <c r="F55" s="62">
        <f t="shared" si="12"/>
        <v>5</v>
      </c>
      <c r="G55" s="62">
        <f t="shared" si="12"/>
        <v>24</v>
      </c>
      <c r="H55" s="62">
        <f t="shared" si="12"/>
        <v>5</v>
      </c>
      <c r="I55" s="63">
        <f t="shared" si="12"/>
        <v>48</v>
      </c>
      <c r="J55" s="64">
        <f>SUM(J48:J54)</f>
        <v>37281</v>
      </c>
      <c r="K55" s="65">
        <f>SUM(K48:K54)</f>
        <v>10073</v>
      </c>
      <c r="L55" s="65">
        <f>SUM(L48:L54)</f>
        <v>737944</v>
      </c>
      <c r="M55" s="67"/>
      <c r="N55" s="68">
        <f>SUM(N48:N54)</f>
        <v>112425.15650000003</v>
      </c>
      <c r="O55" s="69">
        <f>SUM(O48:O54)</f>
        <v>10273.286000000002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31</v>
      </c>
      <c r="E57" s="46">
        <v>28</v>
      </c>
      <c r="F57" s="46">
        <v>0</v>
      </c>
      <c r="G57" s="46">
        <v>35</v>
      </c>
      <c r="H57" s="46">
        <v>0</v>
      </c>
      <c r="I57" s="47">
        <f>SUM(D57:H57)</f>
        <v>94</v>
      </c>
      <c r="J57" s="82">
        <v>101952</v>
      </c>
      <c r="K57" s="82">
        <v>1557993</v>
      </c>
      <c r="L57" s="82">
        <v>3211121</v>
      </c>
      <c r="M57" s="50"/>
      <c r="N57" s="83">
        <f t="shared" ref="N57:O59" si="13">N35+(J57/1000)</f>
        <v>433021.25299999962</v>
      </c>
      <c r="O57" s="50">
        <f t="shared" si="13"/>
        <v>740148.50300000003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1</v>
      </c>
      <c r="E58" s="46">
        <v>0</v>
      </c>
      <c r="F58" s="46">
        <v>0</v>
      </c>
      <c r="G58" s="46">
        <v>0</v>
      </c>
      <c r="H58" s="46">
        <v>0</v>
      </c>
      <c r="I58" s="47">
        <f>SUM(D58:H58)</f>
        <v>1</v>
      </c>
      <c r="J58" s="410">
        <v>15544</v>
      </c>
      <c r="K58" s="410">
        <v>15255</v>
      </c>
      <c r="L58" s="410">
        <v>3083</v>
      </c>
      <c r="M58" s="50"/>
      <c r="N58" s="83">
        <f t="shared" si="13"/>
        <v>36.406000000000006</v>
      </c>
      <c r="O58" s="50">
        <f t="shared" si="13"/>
        <v>35.066000000000003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6</v>
      </c>
      <c r="E59" s="46">
        <v>5</v>
      </c>
      <c r="F59" s="46">
        <v>0</v>
      </c>
      <c r="G59" s="46">
        <v>11</v>
      </c>
      <c r="H59" s="46">
        <v>2</v>
      </c>
      <c r="I59" s="47">
        <f>SUM(D59:H59)</f>
        <v>24</v>
      </c>
      <c r="J59" s="82">
        <v>3335</v>
      </c>
      <c r="K59" s="82">
        <v>10633</v>
      </c>
      <c r="L59" s="82">
        <v>210857</v>
      </c>
      <c r="M59" s="50"/>
      <c r="N59" s="83">
        <f t="shared" si="13"/>
        <v>59357.216000000008</v>
      </c>
      <c r="O59" s="50">
        <f t="shared" si="13"/>
        <v>64882.889000000017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38</v>
      </c>
      <c r="E60" s="62">
        <f t="shared" si="14"/>
        <v>33</v>
      </c>
      <c r="F60" s="62">
        <f t="shared" si="14"/>
        <v>0</v>
      </c>
      <c r="G60" s="62">
        <f t="shared" si="14"/>
        <v>46</v>
      </c>
      <c r="H60" s="62">
        <f t="shared" si="14"/>
        <v>2</v>
      </c>
      <c r="I60" s="85">
        <f t="shared" si="14"/>
        <v>119</v>
      </c>
      <c r="J60" s="64">
        <f t="shared" si="14"/>
        <v>120831</v>
      </c>
      <c r="K60" s="65">
        <f t="shared" si="14"/>
        <v>1583881</v>
      </c>
      <c r="L60" s="65">
        <f t="shared" si="14"/>
        <v>3425061</v>
      </c>
      <c r="M60" s="69"/>
      <c r="N60" s="68">
        <f>SUM(N57:N59)</f>
        <v>492414.87499999965</v>
      </c>
      <c r="O60" s="69">
        <f>SUM(O57:O59)</f>
        <v>805066.45799999998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5">D55+D60</f>
        <v>52</v>
      </c>
      <c r="E61" s="90">
        <f t="shared" si="15"/>
        <v>33</v>
      </c>
      <c r="F61" s="90">
        <f t="shared" si="15"/>
        <v>5</v>
      </c>
      <c r="G61" s="90">
        <f t="shared" si="15"/>
        <v>70</v>
      </c>
      <c r="H61" s="90">
        <f t="shared" si="15"/>
        <v>7</v>
      </c>
      <c r="I61" s="91">
        <f t="shared" si="15"/>
        <v>167</v>
      </c>
      <c r="J61" s="92">
        <f t="shared" si="15"/>
        <v>158112</v>
      </c>
      <c r="K61" s="93">
        <f t="shared" si="15"/>
        <v>1593954</v>
      </c>
      <c r="L61" s="93">
        <f t="shared" si="15"/>
        <v>4163005</v>
      </c>
      <c r="M61" s="94"/>
      <c r="N61" s="95">
        <f>N55+N60</f>
        <v>604840.03149999969</v>
      </c>
      <c r="O61" s="94">
        <f>O55+O60</f>
        <v>815339.74399999995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622829.03149999969</v>
      </c>
      <c r="O66" s="121">
        <f>O61+O62</f>
        <v>821481.74399999995</v>
      </c>
      <c r="P66" s="119"/>
      <c r="Q66" s="23"/>
      <c r="R66" s="23"/>
    </row>
    <row r="67" spans="1:18" s="24" customFormat="1" ht="23.25" x14ac:dyDescent="0.35">
      <c r="A67" s="120">
        <f>A45+31</f>
        <v>43562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6</v>
      </c>
      <c r="E71" s="46">
        <v>0</v>
      </c>
      <c r="F71" s="46">
        <v>2</v>
      </c>
      <c r="G71" s="46">
        <v>1</v>
      </c>
      <c r="H71" s="46">
        <v>0</v>
      </c>
      <c r="I71" s="47">
        <f t="shared" si="16"/>
        <v>9</v>
      </c>
      <c r="J71" s="48">
        <v>14551</v>
      </c>
      <c r="K71" s="48">
        <v>2137</v>
      </c>
      <c r="L71" s="48">
        <v>370864</v>
      </c>
      <c r="M71" s="52"/>
      <c r="N71" s="50">
        <f t="shared" si="17"/>
        <v>49203.582999999999</v>
      </c>
      <c r="O71" s="50">
        <f t="shared" si="17"/>
        <v>3946.5380000000032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4</v>
      </c>
      <c r="E72" s="46">
        <v>0</v>
      </c>
      <c r="F72" s="46">
        <v>1</v>
      </c>
      <c r="G72" s="46">
        <v>5</v>
      </c>
      <c r="H72" s="46">
        <v>3</v>
      </c>
      <c r="I72" s="47">
        <f t="shared" si="16"/>
        <v>13</v>
      </c>
      <c r="J72" s="48">
        <v>7334</v>
      </c>
      <c r="K72" s="48">
        <v>1860</v>
      </c>
      <c r="L72" s="48">
        <v>166635</v>
      </c>
      <c r="M72" s="52"/>
      <c r="N72" s="50">
        <f t="shared" si="17"/>
        <v>13605.28</v>
      </c>
      <c r="O72" s="50">
        <f t="shared" si="17"/>
        <v>1199.2929999999994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0</v>
      </c>
      <c r="G74" s="46">
        <v>2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3</v>
      </c>
      <c r="E75" s="46">
        <v>0</v>
      </c>
      <c r="F75" s="46">
        <v>1</v>
      </c>
      <c r="G75" s="46">
        <v>10</v>
      </c>
      <c r="H75" s="46">
        <v>2</v>
      </c>
      <c r="I75" s="47">
        <f t="shared" si="16"/>
        <v>16</v>
      </c>
      <c r="J75" s="48">
        <v>11644</v>
      </c>
      <c r="K75" s="48">
        <v>5825</v>
      </c>
      <c r="L75" s="48">
        <v>136077</v>
      </c>
      <c r="M75" s="52"/>
      <c r="N75" s="50">
        <f t="shared" si="17"/>
        <v>21741.290000000019</v>
      </c>
      <c r="O75" s="50">
        <f t="shared" si="17"/>
        <v>2657.9740000000011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0</v>
      </c>
      <c r="G76" s="46">
        <v>3</v>
      </c>
      <c r="H76" s="46">
        <v>0</v>
      </c>
      <c r="I76" s="55">
        <f t="shared" si="16"/>
        <v>4</v>
      </c>
      <c r="J76" s="48">
        <v>339</v>
      </c>
      <c r="K76" s="48">
        <v>0</v>
      </c>
      <c r="L76" s="48">
        <v>313</v>
      </c>
      <c r="M76" s="57"/>
      <c r="N76" s="50">
        <f t="shared" si="17"/>
        <v>1736.7064999999986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14</v>
      </c>
      <c r="E77" s="62">
        <f t="shared" si="18"/>
        <v>0</v>
      </c>
      <c r="F77" s="62">
        <f t="shared" si="18"/>
        <v>4</v>
      </c>
      <c r="G77" s="62">
        <f t="shared" si="18"/>
        <v>25</v>
      </c>
      <c r="H77" s="62">
        <f t="shared" si="18"/>
        <v>5</v>
      </c>
      <c r="I77" s="63">
        <f t="shared" si="18"/>
        <v>48</v>
      </c>
      <c r="J77" s="64">
        <f>SUM(J70:J76)</f>
        <v>33868</v>
      </c>
      <c r="K77" s="65">
        <f>SUM(K70:K76)</f>
        <v>9822</v>
      </c>
      <c r="L77" s="65">
        <f>SUM(L70:L76)</f>
        <v>673889</v>
      </c>
      <c r="M77" s="67"/>
      <c r="N77" s="68">
        <f>SUM(N70:N76)</f>
        <v>112459.02450000003</v>
      </c>
      <c r="O77" s="69">
        <f>SUM(O70:O76)</f>
        <v>10283.108000000002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35</v>
      </c>
      <c r="E79" s="46">
        <v>27</v>
      </c>
      <c r="F79" s="46">
        <v>0</v>
      </c>
      <c r="G79" s="46">
        <v>33</v>
      </c>
      <c r="H79" s="46">
        <v>0</v>
      </c>
      <c r="I79" s="47">
        <f>SUM(D79:H79)</f>
        <v>95</v>
      </c>
      <c r="J79" s="82">
        <v>95301</v>
      </c>
      <c r="K79" s="82">
        <v>1380871</v>
      </c>
      <c r="L79" s="82">
        <v>2884487</v>
      </c>
      <c r="M79" s="50"/>
      <c r="N79" s="83">
        <f t="shared" ref="N79:O81" si="19">N57+(J79/1000)</f>
        <v>433116.5539999996</v>
      </c>
      <c r="O79" s="50">
        <f t="shared" si="19"/>
        <v>741529.37400000007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1</v>
      </c>
      <c r="E80" s="46">
        <v>0</v>
      </c>
      <c r="F80" s="46">
        <v>0</v>
      </c>
      <c r="G80" s="46">
        <v>0</v>
      </c>
      <c r="H80" s="46">
        <v>0</v>
      </c>
      <c r="I80" s="47">
        <f>SUM(D80:H80)</f>
        <v>1</v>
      </c>
      <c r="J80" s="410">
        <v>14626</v>
      </c>
      <c r="K80" s="410">
        <v>14713</v>
      </c>
      <c r="L80" s="410">
        <v>3736</v>
      </c>
      <c r="M80" s="50"/>
      <c r="N80" s="83">
        <f t="shared" si="19"/>
        <v>51.032000000000004</v>
      </c>
      <c r="O80" s="50">
        <f t="shared" si="19"/>
        <v>49.779000000000003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6</v>
      </c>
      <c r="E81" s="46">
        <v>5</v>
      </c>
      <c r="F81" s="46">
        <v>0</v>
      </c>
      <c r="G81" s="46">
        <v>11</v>
      </c>
      <c r="H81" s="46">
        <v>2</v>
      </c>
      <c r="I81" s="47">
        <f>SUM(D81:H81)</f>
        <v>24</v>
      </c>
      <c r="J81" s="82">
        <v>4869</v>
      </c>
      <c r="K81" s="82">
        <v>15231</v>
      </c>
      <c r="L81" s="82">
        <v>377119</v>
      </c>
      <c r="M81" s="50"/>
      <c r="N81" s="83">
        <f t="shared" si="19"/>
        <v>59362.085000000006</v>
      </c>
      <c r="O81" s="50">
        <f t="shared" si="19"/>
        <v>64898.120000000017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42</v>
      </c>
      <c r="E82" s="62">
        <f t="shared" si="20"/>
        <v>32</v>
      </c>
      <c r="F82" s="62">
        <f t="shared" si="20"/>
        <v>0</v>
      </c>
      <c r="G82" s="62">
        <f t="shared" si="20"/>
        <v>44</v>
      </c>
      <c r="H82" s="62">
        <f t="shared" si="20"/>
        <v>2</v>
      </c>
      <c r="I82" s="85">
        <f t="shared" si="20"/>
        <v>120</v>
      </c>
      <c r="J82" s="64">
        <f t="shared" si="20"/>
        <v>114796</v>
      </c>
      <c r="K82" s="65">
        <f t="shared" si="20"/>
        <v>1410815</v>
      </c>
      <c r="L82" s="65">
        <f t="shared" si="20"/>
        <v>3265342</v>
      </c>
      <c r="M82" s="69"/>
      <c r="N82" s="68">
        <f>SUM(N79:N81)</f>
        <v>492529.67099999962</v>
      </c>
      <c r="O82" s="69">
        <f>SUM(O79:O81)</f>
        <v>806477.27300000004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1">D77+D82</f>
        <v>56</v>
      </c>
      <c r="E83" s="90">
        <f t="shared" si="21"/>
        <v>32</v>
      </c>
      <c r="F83" s="90">
        <f t="shared" si="21"/>
        <v>4</v>
      </c>
      <c r="G83" s="90">
        <f t="shared" si="21"/>
        <v>69</v>
      </c>
      <c r="H83" s="90">
        <f t="shared" si="21"/>
        <v>7</v>
      </c>
      <c r="I83" s="91">
        <f t="shared" si="21"/>
        <v>168</v>
      </c>
      <c r="J83" s="92">
        <f t="shared" si="21"/>
        <v>148664</v>
      </c>
      <c r="K83" s="93">
        <f t="shared" si="21"/>
        <v>1420637</v>
      </c>
      <c r="L83" s="93">
        <f t="shared" si="21"/>
        <v>3939231</v>
      </c>
      <c r="M83" s="94"/>
      <c r="N83" s="95">
        <f>N77+N82</f>
        <v>604988.69549999968</v>
      </c>
      <c r="O83" s="94">
        <f>O77+O82</f>
        <v>816760.38100000005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622977.69549999968</v>
      </c>
      <c r="O88" s="121">
        <f>O83+O84</f>
        <v>822902.38100000005</v>
      </c>
      <c r="P88" s="119"/>
      <c r="Q88" s="23"/>
      <c r="R88" s="23"/>
    </row>
    <row r="89" spans="1:18" s="24" customFormat="1" ht="23.25" x14ac:dyDescent="0.35">
      <c r="A89" s="120">
        <f>A67+31</f>
        <v>43593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6</v>
      </c>
      <c r="E93" s="46">
        <v>0</v>
      </c>
      <c r="F93" s="46">
        <v>2</v>
      </c>
      <c r="G93" s="46">
        <v>1</v>
      </c>
      <c r="H93" s="46">
        <v>0</v>
      </c>
      <c r="I93" s="47">
        <f t="shared" si="22"/>
        <v>9</v>
      </c>
      <c r="J93" s="48">
        <v>16747</v>
      </c>
      <c r="K93" s="48">
        <v>2412</v>
      </c>
      <c r="L93" s="48">
        <v>426893</v>
      </c>
      <c r="M93" s="52"/>
      <c r="N93" s="50">
        <f t="shared" si="23"/>
        <v>49220.33</v>
      </c>
      <c r="O93" s="50">
        <f t="shared" si="23"/>
        <v>3948.950000000003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4</v>
      </c>
      <c r="E94" s="46">
        <v>0</v>
      </c>
      <c r="F94" s="46">
        <v>1</v>
      </c>
      <c r="G94" s="46">
        <v>5</v>
      </c>
      <c r="H94" s="46">
        <v>3</v>
      </c>
      <c r="I94" s="47">
        <f t="shared" si="22"/>
        <v>13</v>
      </c>
      <c r="J94" s="48">
        <v>7143</v>
      </c>
      <c r="K94" s="48">
        <v>1816</v>
      </c>
      <c r="L94" s="48">
        <v>163165</v>
      </c>
      <c r="M94" s="52"/>
      <c r="N94" s="50">
        <f t="shared" si="23"/>
        <v>13612.423000000001</v>
      </c>
      <c r="O94" s="50">
        <f t="shared" si="23"/>
        <v>1201.1089999999995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3</v>
      </c>
      <c r="E97" s="46">
        <v>0</v>
      </c>
      <c r="F97" s="46">
        <v>1</v>
      </c>
      <c r="G97" s="46">
        <v>10</v>
      </c>
      <c r="H97" s="46">
        <v>2</v>
      </c>
      <c r="I97" s="47">
        <f t="shared" si="22"/>
        <v>16</v>
      </c>
      <c r="J97" s="48">
        <v>12416</v>
      </c>
      <c r="K97" s="48">
        <v>6074</v>
      </c>
      <c r="L97" s="48">
        <v>104866</v>
      </c>
      <c r="M97" s="52"/>
      <c r="N97" s="50">
        <f t="shared" si="23"/>
        <v>21753.70600000002</v>
      </c>
      <c r="O97" s="50">
        <f t="shared" si="23"/>
        <v>2664.0480000000011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0</v>
      </c>
      <c r="G98" s="46">
        <v>3</v>
      </c>
      <c r="H98" s="46">
        <v>0</v>
      </c>
      <c r="I98" s="55">
        <f t="shared" si="22"/>
        <v>4</v>
      </c>
      <c r="J98" s="48">
        <v>2253</v>
      </c>
      <c r="K98" s="48">
        <v>0</v>
      </c>
      <c r="L98" s="48">
        <v>2654</v>
      </c>
      <c r="M98" s="57"/>
      <c r="N98" s="50">
        <f t="shared" si="23"/>
        <v>1738.9594999999986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14</v>
      </c>
      <c r="E99" s="62">
        <f t="shared" si="24"/>
        <v>0</v>
      </c>
      <c r="F99" s="62">
        <f t="shared" si="24"/>
        <v>5</v>
      </c>
      <c r="G99" s="62">
        <f t="shared" si="24"/>
        <v>24</v>
      </c>
      <c r="H99" s="62">
        <f t="shared" si="24"/>
        <v>5</v>
      </c>
      <c r="I99" s="63">
        <f t="shared" si="24"/>
        <v>48</v>
      </c>
      <c r="J99" s="64">
        <f>SUM(J92:J98)</f>
        <v>38559</v>
      </c>
      <c r="K99" s="65">
        <f>SUM(K92:K98)</f>
        <v>10302</v>
      </c>
      <c r="L99" s="65">
        <f>SUM(L92:L98)</f>
        <v>697578</v>
      </c>
      <c r="M99" s="67"/>
      <c r="N99" s="68">
        <f>SUM(N92:N98)</f>
        <v>112497.58350000002</v>
      </c>
      <c r="O99" s="69">
        <f>SUM(O92:O98)</f>
        <v>10293.410000000003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35</v>
      </c>
      <c r="E101" s="46">
        <v>28</v>
      </c>
      <c r="F101" s="46">
        <v>0</v>
      </c>
      <c r="G101" s="46">
        <v>32</v>
      </c>
      <c r="H101" s="46">
        <v>0</v>
      </c>
      <c r="I101" s="47">
        <f>SUM(D101:H101)</f>
        <v>95</v>
      </c>
      <c r="J101" s="82">
        <v>90436</v>
      </c>
      <c r="K101" s="82">
        <v>1421011</v>
      </c>
      <c r="L101" s="82">
        <v>3109360</v>
      </c>
      <c r="M101" s="50"/>
      <c r="N101" s="83">
        <f t="shared" ref="N101:O103" si="25">N79+(J101/1000)</f>
        <v>433206.98999999958</v>
      </c>
      <c r="O101" s="50">
        <f t="shared" si="25"/>
        <v>742950.38500000013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0</v>
      </c>
      <c r="H102" s="46">
        <v>0</v>
      </c>
      <c r="I102" s="47">
        <f>SUM(D102:H102)</f>
        <v>2</v>
      </c>
      <c r="J102" s="410">
        <v>18694</v>
      </c>
      <c r="K102" s="410">
        <v>18845</v>
      </c>
      <c r="L102" s="410">
        <v>4350</v>
      </c>
      <c r="M102" s="50"/>
      <c r="N102" s="83">
        <f t="shared" si="25"/>
        <v>69.725999999999999</v>
      </c>
      <c r="O102" s="50">
        <f t="shared" si="25"/>
        <v>68.623999999999995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6</v>
      </c>
      <c r="E103" s="46">
        <v>5</v>
      </c>
      <c r="F103" s="46">
        <v>0</v>
      </c>
      <c r="G103" s="46">
        <v>11</v>
      </c>
      <c r="H103" s="46">
        <v>2</v>
      </c>
      <c r="I103" s="47">
        <f>SUM(D103:H103)</f>
        <v>24</v>
      </c>
      <c r="J103" s="82">
        <v>5742</v>
      </c>
      <c r="K103" s="82">
        <v>18321</v>
      </c>
      <c r="L103" s="82">
        <v>405238</v>
      </c>
      <c r="M103" s="50"/>
      <c r="N103" s="83">
        <f t="shared" si="25"/>
        <v>59367.827000000005</v>
      </c>
      <c r="O103" s="50">
        <f t="shared" si="25"/>
        <v>64916.441000000021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43</v>
      </c>
      <c r="E104" s="62">
        <f t="shared" si="26"/>
        <v>33</v>
      </c>
      <c r="F104" s="62">
        <f t="shared" si="26"/>
        <v>0</v>
      </c>
      <c r="G104" s="62">
        <f t="shared" si="26"/>
        <v>43</v>
      </c>
      <c r="H104" s="62">
        <f t="shared" si="26"/>
        <v>2</v>
      </c>
      <c r="I104" s="85">
        <f t="shared" si="26"/>
        <v>121</v>
      </c>
      <c r="J104" s="64">
        <f t="shared" si="26"/>
        <v>114872</v>
      </c>
      <c r="K104" s="65">
        <f t="shared" si="26"/>
        <v>1458177</v>
      </c>
      <c r="L104" s="65">
        <f t="shared" si="26"/>
        <v>3518948</v>
      </c>
      <c r="M104" s="69"/>
      <c r="N104" s="68">
        <f>SUM(N101:N103)</f>
        <v>492644.5429999996</v>
      </c>
      <c r="O104" s="69">
        <f>SUM(O101:O103)</f>
        <v>807935.45000000007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7">D99+D104</f>
        <v>57</v>
      </c>
      <c r="E105" s="90">
        <f t="shared" si="27"/>
        <v>33</v>
      </c>
      <c r="F105" s="90">
        <f t="shared" si="27"/>
        <v>5</v>
      </c>
      <c r="G105" s="90">
        <f t="shared" si="27"/>
        <v>67</v>
      </c>
      <c r="H105" s="90">
        <f t="shared" si="27"/>
        <v>7</v>
      </c>
      <c r="I105" s="91">
        <f t="shared" si="27"/>
        <v>169</v>
      </c>
      <c r="J105" s="92">
        <f t="shared" si="27"/>
        <v>153431</v>
      </c>
      <c r="K105" s="93">
        <f t="shared" si="27"/>
        <v>1468479</v>
      </c>
      <c r="L105" s="93">
        <f t="shared" si="27"/>
        <v>4216526</v>
      </c>
      <c r="M105" s="94"/>
      <c r="N105" s="95">
        <f>N99+N104</f>
        <v>605142.12649999966</v>
      </c>
      <c r="O105" s="94">
        <f>O99+O104</f>
        <v>818228.8600000001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623131.12649999966</v>
      </c>
      <c r="O110" s="121">
        <f>O105+O106</f>
        <v>824370.8600000001</v>
      </c>
      <c r="P110" s="119"/>
      <c r="Q110" s="23"/>
      <c r="R110" s="23"/>
    </row>
    <row r="111" spans="1:18" s="24" customFormat="1" ht="23.25" x14ac:dyDescent="0.35">
      <c r="A111" s="120">
        <f>A89+31</f>
        <v>43624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6</v>
      </c>
      <c r="E115" s="46">
        <v>0</v>
      </c>
      <c r="F115" s="46">
        <v>2</v>
      </c>
      <c r="G115" s="46">
        <v>1</v>
      </c>
      <c r="H115" s="46">
        <v>0</v>
      </c>
      <c r="I115" s="47">
        <f t="shared" si="28"/>
        <v>9</v>
      </c>
      <c r="J115" s="48">
        <v>15929</v>
      </c>
      <c r="K115" s="48">
        <v>2531</v>
      </c>
      <c r="L115" s="48">
        <v>407933</v>
      </c>
      <c r="M115" s="52"/>
      <c r="N115" s="50">
        <f t="shared" si="29"/>
        <v>49236.258999999998</v>
      </c>
      <c r="O115" s="50">
        <f t="shared" si="29"/>
        <v>3951.481000000003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4</v>
      </c>
      <c r="E116" s="46">
        <v>0</v>
      </c>
      <c r="F116" s="46">
        <v>1</v>
      </c>
      <c r="G116" s="46">
        <v>5</v>
      </c>
      <c r="H116" s="46">
        <v>3</v>
      </c>
      <c r="I116" s="47">
        <f t="shared" si="28"/>
        <v>13</v>
      </c>
      <c r="J116" s="48">
        <v>6970</v>
      </c>
      <c r="K116" s="48">
        <v>1902</v>
      </c>
      <c r="L116" s="48">
        <v>155140</v>
      </c>
      <c r="M116" s="52"/>
      <c r="N116" s="50">
        <f t="shared" si="29"/>
        <v>13619.393</v>
      </c>
      <c r="O116" s="50">
        <f t="shared" si="29"/>
        <v>1203.0109999999995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3</v>
      </c>
      <c r="E119" s="46">
        <v>0</v>
      </c>
      <c r="F119" s="46">
        <v>2</v>
      </c>
      <c r="G119" s="46">
        <v>9</v>
      </c>
      <c r="H119" s="46">
        <v>2</v>
      </c>
      <c r="I119" s="47">
        <f t="shared" si="28"/>
        <v>16</v>
      </c>
      <c r="J119" s="48">
        <v>11633</v>
      </c>
      <c r="K119" s="48">
        <v>5827</v>
      </c>
      <c r="L119" s="48">
        <v>144908</v>
      </c>
      <c r="M119" s="52"/>
      <c r="N119" s="50">
        <f t="shared" si="29"/>
        <v>21765.339000000022</v>
      </c>
      <c r="O119" s="50">
        <f t="shared" si="29"/>
        <v>2669.8750000000014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2089</v>
      </c>
      <c r="K120" s="48">
        <v>0</v>
      </c>
      <c r="L120" s="48">
        <v>3953</v>
      </c>
      <c r="M120" s="57"/>
      <c r="N120" s="50">
        <f t="shared" si="29"/>
        <v>1741.0484999999985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15</v>
      </c>
      <c r="E121" s="62">
        <f t="shared" si="30"/>
        <v>0</v>
      </c>
      <c r="F121" s="62">
        <f t="shared" si="30"/>
        <v>6</v>
      </c>
      <c r="G121" s="62">
        <f t="shared" si="30"/>
        <v>22</v>
      </c>
      <c r="H121" s="62">
        <f t="shared" si="30"/>
        <v>5</v>
      </c>
      <c r="I121" s="63">
        <f t="shared" si="30"/>
        <v>48</v>
      </c>
      <c r="J121" s="64">
        <f>SUM(J114:J120)</f>
        <v>36621</v>
      </c>
      <c r="K121" s="65">
        <f>SUM(K114:K120)</f>
        <v>10260</v>
      </c>
      <c r="L121" s="65">
        <f>SUM(L114:L120)</f>
        <v>711934</v>
      </c>
      <c r="M121" s="67"/>
      <c r="N121" s="68">
        <f>SUM(N114:N120)</f>
        <v>112534.20450000004</v>
      </c>
      <c r="O121" s="69">
        <f>SUM(O114:O120)</f>
        <v>10303.670000000002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37</v>
      </c>
      <c r="E123" s="46">
        <v>29</v>
      </c>
      <c r="F123" s="46">
        <v>0</v>
      </c>
      <c r="G123" s="46">
        <v>29</v>
      </c>
      <c r="H123" s="46">
        <v>0</v>
      </c>
      <c r="I123" s="47">
        <f>SUM(D123:H123)</f>
        <v>95</v>
      </c>
      <c r="J123" s="82">
        <v>101661</v>
      </c>
      <c r="K123" s="82">
        <v>1585139</v>
      </c>
      <c r="L123" s="82">
        <v>3329616</v>
      </c>
      <c r="M123" s="50"/>
      <c r="N123" s="83">
        <f t="shared" ref="N123:O125" si="31">N101+(J123/1000)</f>
        <v>433308.65099999961</v>
      </c>
      <c r="O123" s="50">
        <f t="shared" si="31"/>
        <v>744535.52400000009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0</v>
      </c>
      <c r="H124" s="46">
        <v>0</v>
      </c>
      <c r="I124" s="47">
        <f>SUM(D124:H124)</f>
        <v>2</v>
      </c>
      <c r="J124" s="410">
        <v>27767</v>
      </c>
      <c r="K124" s="410">
        <v>27918</v>
      </c>
      <c r="L124" s="410">
        <v>4318</v>
      </c>
      <c r="M124" s="50"/>
      <c r="N124" s="83">
        <f t="shared" si="31"/>
        <v>97.492999999999995</v>
      </c>
      <c r="O124" s="50">
        <f t="shared" si="31"/>
        <v>96.542000000000002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6</v>
      </c>
      <c r="E125" s="46">
        <v>5</v>
      </c>
      <c r="F125" s="46">
        <v>0</v>
      </c>
      <c r="G125" s="46">
        <v>11</v>
      </c>
      <c r="H125" s="46">
        <v>2</v>
      </c>
      <c r="I125" s="47">
        <f>SUM(D125:H125)</f>
        <v>24</v>
      </c>
      <c r="J125" s="82">
        <v>5166</v>
      </c>
      <c r="K125" s="82">
        <v>16059</v>
      </c>
      <c r="L125" s="82">
        <v>258800</v>
      </c>
      <c r="M125" s="50"/>
      <c r="N125" s="83">
        <f t="shared" si="31"/>
        <v>59372.993000000002</v>
      </c>
      <c r="O125" s="50">
        <f t="shared" si="31"/>
        <v>64932.500000000022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45</v>
      </c>
      <c r="E126" s="62">
        <f t="shared" si="32"/>
        <v>34</v>
      </c>
      <c r="F126" s="62">
        <f t="shared" si="32"/>
        <v>0</v>
      </c>
      <c r="G126" s="62">
        <f t="shared" si="32"/>
        <v>40</v>
      </c>
      <c r="H126" s="62">
        <f t="shared" si="32"/>
        <v>2</v>
      </c>
      <c r="I126" s="85">
        <f t="shared" si="32"/>
        <v>121</v>
      </c>
      <c r="J126" s="64">
        <f t="shared" si="32"/>
        <v>134594</v>
      </c>
      <c r="K126" s="65">
        <f t="shared" si="32"/>
        <v>1629116</v>
      </c>
      <c r="L126" s="65">
        <f t="shared" si="32"/>
        <v>3592734</v>
      </c>
      <c r="M126" s="69"/>
      <c r="N126" s="68">
        <f>SUM(N123:N125)</f>
        <v>492779.13699999964</v>
      </c>
      <c r="O126" s="69">
        <f>SUM(O123:O125)</f>
        <v>809564.56600000011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3">D121+D126</f>
        <v>60</v>
      </c>
      <c r="E127" s="90">
        <f t="shared" si="33"/>
        <v>34</v>
      </c>
      <c r="F127" s="90">
        <f t="shared" si="33"/>
        <v>6</v>
      </c>
      <c r="G127" s="90">
        <f t="shared" si="33"/>
        <v>62</v>
      </c>
      <c r="H127" s="90">
        <f t="shared" si="33"/>
        <v>7</v>
      </c>
      <c r="I127" s="91">
        <f t="shared" si="33"/>
        <v>169</v>
      </c>
      <c r="J127" s="92">
        <f t="shared" si="33"/>
        <v>171215</v>
      </c>
      <c r="K127" s="93">
        <f t="shared" si="33"/>
        <v>1639376</v>
      </c>
      <c r="L127" s="93">
        <f t="shared" si="33"/>
        <v>4304668</v>
      </c>
      <c r="M127" s="94"/>
      <c r="N127" s="95">
        <f>N121+N126</f>
        <v>605313.34149999963</v>
      </c>
      <c r="O127" s="94">
        <f>O121+O126</f>
        <v>819868.23600000015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623302.34149999963</v>
      </c>
      <c r="O132" s="121">
        <f>O127+O128</f>
        <v>826010.23600000015</v>
      </c>
      <c r="P132" s="119"/>
      <c r="Q132" s="23"/>
      <c r="R132" s="23"/>
    </row>
    <row r="133" spans="1:18" s="24" customFormat="1" ht="23.25" x14ac:dyDescent="0.35">
      <c r="A133" s="120">
        <f>A111+31</f>
        <v>43655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6</v>
      </c>
      <c r="E137" s="46">
        <v>0</v>
      </c>
      <c r="F137" s="46">
        <v>2</v>
      </c>
      <c r="G137" s="46">
        <v>1</v>
      </c>
      <c r="H137" s="46">
        <v>0</v>
      </c>
      <c r="I137" s="47">
        <f t="shared" si="34"/>
        <v>9</v>
      </c>
      <c r="J137" s="48">
        <v>15613</v>
      </c>
      <c r="K137" s="48">
        <v>2614</v>
      </c>
      <c r="L137" s="48">
        <v>407638</v>
      </c>
      <c r="M137" s="52"/>
      <c r="N137" s="50">
        <f t="shared" si="35"/>
        <v>49251.871999999996</v>
      </c>
      <c r="O137" s="50">
        <f t="shared" si="35"/>
        <v>3954.095000000003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5</v>
      </c>
      <c r="H138" s="46">
        <v>3</v>
      </c>
      <c r="I138" s="47">
        <f t="shared" si="34"/>
        <v>13</v>
      </c>
      <c r="J138" s="48">
        <v>7459</v>
      </c>
      <c r="K138" s="48">
        <v>1471</v>
      </c>
      <c r="L138" s="48">
        <v>161806</v>
      </c>
      <c r="M138" s="52"/>
      <c r="N138" s="50">
        <f t="shared" si="35"/>
        <v>13626.852000000001</v>
      </c>
      <c r="O138" s="50">
        <f t="shared" si="35"/>
        <v>1204.4819999999995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0</v>
      </c>
      <c r="G140" s="46">
        <v>2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3</v>
      </c>
      <c r="E141" s="46">
        <v>0</v>
      </c>
      <c r="F141" s="46">
        <v>2</v>
      </c>
      <c r="G141" s="46">
        <v>9</v>
      </c>
      <c r="H141" s="46">
        <v>2</v>
      </c>
      <c r="I141" s="47">
        <f t="shared" si="34"/>
        <v>16</v>
      </c>
      <c r="J141" s="48">
        <v>11733</v>
      </c>
      <c r="K141" s="48">
        <v>6024</v>
      </c>
      <c r="L141" s="48">
        <v>152452</v>
      </c>
      <c r="M141" s="52"/>
      <c r="N141" s="50">
        <f t="shared" si="35"/>
        <v>21777.072000000022</v>
      </c>
      <c r="O141" s="50">
        <f t="shared" si="35"/>
        <v>2675.8990000000013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2215</v>
      </c>
      <c r="K142" s="48">
        <v>0</v>
      </c>
      <c r="L142" s="48">
        <v>2689</v>
      </c>
      <c r="M142" s="57"/>
      <c r="N142" s="50">
        <f t="shared" si="35"/>
        <v>1743.2634999999984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15</v>
      </c>
      <c r="E143" s="62">
        <f t="shared" si="36"/>
        <v>0</v>
      </c>
      <c r="F143" s="62">
        <f t="shared" si="36"/>
        <v>5</v>
      </c>
      <c r="G143" s="62">
        <f t="shared" si="36"/>
        <v>23</v>
      </c>
      <c r="H143" s="62">
        <f t="shared" si="36"/>
        <v>5</v>
      </c>
      <c r="I143" s="63">
        <f t="shared" si="36"/>
        <v>48</v>
      </c>
      <c r="J143" s="64">
        <f>SUM(J136:J142)</f>
        <v>37020</v>
      </c>
      <c r="K143" s="65">
        <f>SUM(K136:K142)</f>
        <v>10109</v>
      </c>
      <c r="L143" s="65">
        <f>SUM(L136:L142)</f>
        <v>724585</v>
      </c>
      <c r="M143" s="67"/>
      <c r="N143" s="68">
        <f>SUM(N136:N142)</f>
        <v>112571.22450000004</v>
      </c>
      <c r="O143" s="69">
        <f>SUM(O136:O142)</f>
        <v>10313.779000000002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35</v>
      </c>
      <c r="E145" s="46">
        <v>28</v>
      </c>
      <c r="F145" s="46">
        <v>0</v>
      </c>
      <c r="G145" s="46">
        <v>32</v>
      </c>
      <c r="H145" s="46">
        <v>0</v>
      </c>
      <c r="I145" s="47">
        <f>SUM(D145:H145)</f>
        <v>95</v>
      </c>
      <c r="J145" s="82">
        <v>99088</v>
      </c>
      <c r="K145" s="82">
        <v>1561499</v>
      </c>
      <c r="L145" s="82">
        <v>3494154</v>
      </c>
      <c r="M145" s="50"/>
      <c r="N145" s="83">
        <f t="shared" ref="N145:O147" si="37">N123+(J145/1000)</f>
        <v>433407.73899999959</v>
      </c>
      <c r="O145" s="50">
        <f t="shared" si="37"/>
        <v>746097.02300000004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0</v>
      </c>
      <c r="H146" s="46">
        <v>0</v>
      </c>
      <c r="I146" s="47">
        <f>SUM(D146:H146)</f>
        <v>2</v>
      </c>
      <c r="J146" s="410">
        <v>28515</v>
      </c>
      <c r="K146" s="410">
        <v>27963</v>
      </c>
      <c r="L146" s="410">
        <v>4306</v>
      </c>
      <c r="M146" s="50"/>
      <c r="N146" s="83">
        <f t="shared" si="37"/>
        <v>126.008</v>
      </c>
      <c r="O146" s="50">
        <f t="shared" si="37"/>
        <v>124.505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6</v>
      </c>
      <c r="E147" s="46">
        <v>5</v>
      </c>
      <c r="F147" s="46">
        <v>0</v>
      </c>
      <c r="G147" s="46">
        <v>11</v>
      </c>
      <c r="H147" s="46">
        <v>2</v>
      </c>
      <c r="I147" s="47">
        <f>SUM(D147:H147)</f>
        <v>24</v>
      </c>
      <c r="J147" s="82">
        <v>4210</v>
      </c>
      <c r="K147" s="82">
        <v>14315</v>
      </c>
      <c r="L147" s="82">
        <v>218489</v>
      </c>
      <c r="M147" s="50"/>
      <c r="N147" s="83">
        <f t="shared" si="37"/>
        <v>59377.203000000001</v>
      </c>
      <c r="O147" s="50">
        <f t="shared" si="37"/>
        <v>64946.815000000024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43</v>
      </c>
      <c r="E148" s="62">
        <f t="shared" si="38"/>
        <v>33</v>
      </c>
      <c r="F148" s="62">
        <f t="shared" si="38"/>
        <v>0</v>
      </c>
      <c r="G148" s="62">
        <f t="shared" si="38"/>
        <v>43</v>
      </c>
      <c r="H148" s="62">
        <f t="shared" si="38"/>
        <v>2</v>
      </c>
      <c r="I148" s="85">
        <f t="shared" si="38"/>
        <v>121</v>
      </c>
      <c r="J148" s="64">
        <f t="shared" si="38"/>
        <v>131813</v>
      </c>
      <c r="K148" s="65">
        <f t="shared" si="38"/>
        <v>1603777</v>
      </c>
      <c r="L148" s="65">
        <f t="shared" si="38"/>
        <v>3716949</v>
      </c>
      <c r="M148" s="69"/>
      <c r="N148" s="68">
        <f>SUM(N145:N147)</f>
        <v>492910.94999999955</v>
      </c>
      <c r="O148" s="69">
        <f>SUM(O145:O147)</f>
        <v>811168.34300000011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9">D143+D148</f>
        <v>58</v>
      </c>
      <c r="E149" s="90">
        <f t="shared" si="39"/>
        <v>33</v>
      </c>
      <c r="F149" s="90">
        <f t="shared" si="39"/>
        <v>5</v>
      </c>
      <c r="G149" s="90">
        <f t="shared" si="39"/>
        <v>66</v>
      </c>
      <c r="H149" s="90">
        <f t="shared" si="39"/>
        <v>7</v>
      </c>
      <c r="I149" s="91">
        <f t="shared" si="39"/>
        <v>169</v>
      </c>
      <c r="J149" s="92">
        <f t="shared" si="39"/>
        <v>168833</v>
      </c>
      <c r="K149" s="93">
        <f t="shared" si="39"/>
        <v>1613886</v>
      </c>
      <c r="L149" s="93">
        <f t="shared" si="39"/>
        <v>4441534</v>
      </c>
      <c r="M149" s="94"/>
      <c r="N149" s="95">
        <f>N143+N148</f>
        <v>605482.17449999962</v>
      </c>
      <c r="O149" s="94">
        <f>O143+O148</f>
        <v>821482.12200000009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623471.17449999962</v>
      </c>
      <c r="O154" s="121">
        <f>O149+O150</f>
        <v>827624.12200000009</v>
      </c>
      <c r="P154" s="119"/>
      <c r="Q154" s="23"/>
      <c r="R154" s="23"/>
    </row>
    <row r="155" spans="1:18" s="24" customFormat="1" ht="23.25" x14ac:dyDescent="0.35">
      <c r="A155" s="120">
        <f>A133+31</f>
        <v>43686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6</v>
      </c>
      <c r="E159" s="46">
        <v>0</v>
      </c>
      <c r="F159" s="46">
        <v>2</v>
      </c>
      <c r="G159" s="46">
        <v>1</v>
      </c>
      <c r="H159" s="46">
        <v>0</v>
      </c>
      <c r="I159" s="47">
        <f t="shared" si="40"/>
        <v>9</v>
      </c>
      <c r="J159" s="48">
        <v>12881</v>
      </c>
      <c r="K159" s="48">
        <v>2552</v>
      </c>
      <c r="L159" s="48">
        <v>377406</v>
      </c>
      <c r="M159" s="52"/>
      <c r="N159" s="50">
        <f t="shared" si="41"/>
        <v>49264.752999999997</v>
      </c>
      <c r="O159" s="50">
        <f t="shared" si="41"/>
        <v>3956.6470000000031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5</v>
      </c>
      <c r="H160" s="46">
        <v>3</v>
      </c>
      <c r="I160" s="47">
        <f t="shared" si="40"/>
        <v>13</v>
      </c>
      <c r="J160" s="48">
        <v>7237</v>
      </c>
      <c r="K160" s="48">
        <v>1812</v>
      </c>
      <c r="L160" s="48">
        <v>164910</v>
      </c>
      <c r="M160" s="52"/>
      <c r="N160" s="50">
        <f t="shared" si="41"/>
        <v>13634.089</v>
      </c>
      <c r="O160" s="50">
        <f t="shared" si="41"/>
        <v>1206.2939999999994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3</v>
      </c>
      <c r="E163" s="46">
        <v>0</v>
      </c>
      <c r="F163" s="46">
        <v>2</v>
      </c>
      <c r="G163" s="46">
        <v>9</v>
      </c>
      <c r="H163" s="46">
        <v>2</v>
      </c>
      <c r="I163" s="47">
        <f t="shared" si="40"/>
        <v>16</v>
      </c>
      <c r="J163" s="48">
        <v>12018</v>
      </c>
      <c r="K163" s="48">
        <v>6029</v>
      </c>
      <c r="L163" s="48">
        <v>174402</v>
      </c>
      <c r="M163" s="52"/>
      <c r="N163" s="50">
        <f t="shared" si="41"/>
        <v>21789.090000000022</v>
      </c>
      <c r="O163" s="50">
        <f t="shared" si="41"/>
        <v>2681.9280000000012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0</v>
      </c>
      <c r="G164" s="46">
        <v>3</v>
      </c>
      <c r="H164" s="46">
        <v>0</v>
      </c>
      <c r="I164" s="55">
        <f t="shared" si="40"/>
        <v>4</v>
      </c>
      <c r="J164" s="48">
        <v>2113</v>
      </c>
      <c r="K164" s="48">
        <v>0</v>
      </c>
      <c r="L164" s="48">
        <v>2506</v>
      </c>
      <c r="M164" s="57"/>
      <c r="N164" s="50">
        <f t="shared" si="41"/>
        <v>1745.3764999999985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14</v>
      </c>
      <c r="E165" s="62">
        <f t="shared" si="42"/>
        <v>0</v>
      </c>
      <c r="F165" s="62">
        <f t="shared" si="42"/>
        <v>6</v>
      </c>
      <c r="G165" s="62">
        <f t="shared" si="42"/>
        <v>23</v>
      </c>
      <c r="H165" s="62">
        <f t="shared" si="42"/>
        <v>5</v>
      </c>
      <c r="I165" s="63">
        <f t="shared" si="42"/>
        <v>48</v>
      </c>
      <c r="J165" s="64">
        <f>SUM(J158:J164)</f>
        <v>34249</v>
      </c>
      <c r="K165" s="65">
        <f>SUM(K158:K164)</f>
        <v>10393</v>
      </c>
      <c r="L165" s="65">
        <f>SUM(L158:L164)</f>
        <v>719224</v>
      </c>
      <c r="M165" s="67"/>
      <c r="N165" s="68">
        <f>SUM(N158:N164)</f>
        <v>112605.47350000002</v>
      </c>
      <c r="O165" s="69">
        <f>SUM(O158:O164)</f>
        <v>10324.172000000004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37</v>
      </c>
      <c r="E167" s="46">
        <v>28</v>
      </c>
      <c r="F167" s="46">
        <v>0</v>
      </c>
      <c r="G167" s="46">
        <v>30</v>
      </c>
      <c r="H167" s="46">
        <v>0</v>
      </c>
      <c r="I167" s="47">
        <f>SUM(D167:H167)</f>
        <v>95</v>
      </c>
      <c r="J167" s="82">
        <v>101119</v>
      </c>
      <c r="K167" s="82">
        <v>1580537</v>
      </c>
      <c r="L167" s="82">
        <v>3592617</v>
      </c>
      <c r="M167" s="50"/>
      <c r="N167" s="83">
        <f t="shared" ref="N167:O169" si="43">N145+(J167/1000)</f>
        <v>433508.8579999996</v>
      </c>
      <c r="O167" s="50">
        <f t="shared" si="43"/>
        <v>747677.56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2</v>
      </c>
      <c r="E168" s="46">
        <v>0</v>
      </c>
      <c r="F168" s="46">
        <v>0</v>
      </c>
      <c r="G168" s="46">
        <v>0</v>
      </c>
      <c r="H168" s="46">
        <v>0</v>
      </c>
      <c r="I168" s="47">
        <f>SUM(D168:H168)</f>
        <v>2</v>
      </c>
      <c r="J168" s="410">
        <v>20136</v>
      </c>
      <c r="K168" s="410">
        <v>19886</v>
      </c>
      <c r="L168" s="410">
        <v>4063</v>
      </c>
      <c r="M168" s="50"/>
      <c r="N168" s="83">
        <f t="shared" si="43"/>
        <v>146.14400000000001</v>
      </c>
      <c r="O168" s="50">
        <f t="shared" si="43"/>
        <v>144.39099999999999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6</v>
      </c>
      <c r="E169" s="46">
        <v>5</v>
      </c>
      <c r="F169" s="46">
        <v>0</v>
      </c>
      <c r="G169" s="46">
        <v>11</v>
      </c>
      <c r="H169" s="46">
        <v>2</v>
      </c>
      <c r="I169" s="47">
        <f>SUM(D169:H169)</f>
        <v>24</v>
      </c>
      <c r="J169" s="82">
        <v>5210</v>
      </c>
      <c r="K169" s="82">
        <v>17885</v>
      </c>
      <c r="L169" s="82">
        <v>257473</v>
      </c>
      <c r="M169" s="50"/>
      <c r="N169" s="83">
        <f t="shared" si="43"/>
        <v>59382.413</v>
      </c>
      <c r="O169" s="50">
        <f t="shared" si="43"/>
        <v>64964.700000000026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45</v>
      </c>
      <c r="E170" s="62">
        <f t="shared" si="44"/>
        <v>33</v>
      </c>
      <c r="F170" s="62">
        <f t="shared" si="44"/>
        <v>0</v>
      </c>
      <c r="G170" s="62">
        <f t="shared" si="44"/>
        <v>41</v>
      </c>
      <c r="H170" s="62">
        <f t="shared" si="44"/>
        <v>2</v>
      </c>
      <c r="I170" s="85">
        <f t="shared" si="44"/>
        <v>121</v>
      </c>
      <c r="J170" s="64">
        <f t="shared" si="44"/>
        <v>126465</v>
      </c>
      <c r="K170" s="65">
        <f t="shared" si="44"/>
        <v>1618308</v>
      </c>
      <c r="L170" s="65">
        <f t="shared" si="44"/>
        <v>3854153</v>
      </c>
      <c r="M170" s="69"/>
      <c r="N170" s="68">
        <f>SUM(N167:N169)</f>
        <v>493037.41499999957</v>
      </c>
      <c r="O170" s="69">
        <f>SUM(O167:O169)</f>
        <v>812786.65100000007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5">D165+D170</f>
        <v>59</v>
      </c>
      <c r="E171" s="90">
        <f t="shared" si="45"/>
        <v>33</v>
      </c>
      <c r="F171" s="90">
        <f t="shared" si="45"/>
        <v>6</v>
      </c>
      <c r="G171" s="90">
        <f t="shared" si="45"/>
        <v>64</v>
      </c>
      <c r="H171" s="90">
        <f t="shared" si="45"/>
        <v>7</v>
      </c>
      <c r="I171" s="91">
        <f t="shared" si="45"/>
        <v>169</v>
      </c>
      <c r="J171" s="92">
        <f t="shared" si="45"/>
        <v>160714</v>
      </c>
      <c r="K171" s="93">
        <f t="shared" si="45"/>
        <v>1628701</v>
      </c>
      <c r="L171" s="93">
        <f t="shared" si="45"/>
        <v>4573377</v>
      </c>
      <c r="M171" s="94"/>
      <c r="N171" s="95">
        <f>N165+N170</f>
        <v>605642.88849999965</v>
      </c>
      <c r="O171" s="94">
        <f>O165+O170</f>
        <v>823110.82300000009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623631.88849999965</v>
      </c>
      <c r="O176" s="121">
        <f>O171+O172</f>
        <v>829252.82300000009</v>
      </c>
      <c r="P176" s="119"/>
      <c r="Q176" s="23"/>
      <c r="R176" s="23"/>
    </row>
    <row r="177" spans="1:18" s="24" customFormat="1" ht="23.25" x14ac:dyDescent="0.35">
      <c r="A177" s="120">
        <f>A155+31</f>
        <v>43717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6</v>
      </c>
      <c r="E181" s="46">
        <v>2</v>
      </c>
      <c r="F181" s="46">
        <v>1</v>
      </c>
      <c r="G181" s="46">
        <v>0</v>
      </c>
      <c r="H181" s="46">
        <v>0</v>
      </c>
      <c r="I181" s="47">
        <f t="shared" si="46"/>
        <v>9</v>
      </c>
      <c r="J181" s="48">
        <v>12740</v>
      </c>
      <c r="K181" s="48">
        <v>2198</v>
      </c>
      <c r="L181" s="48">
        <v>420053</v>
      </c>
      <c r="M181" s="52"/>
      <c r="N181" s="50">
        <f t="shared" si="47"/>
        <v>49277.492999999995</v>
      </c>
      <c r="O181" s="50">
        <f t="shared" si="47"/>
        <v>3958.845000000003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4</v>
      </c>
      <c r="E182" s="46">
        <v>0</v>
      </c>
      <c r="F182" s="46">
        <v>2</v>
      </c>
      <c r="G182" s="46">
        <v>4</v>
      </c>
      <c r="H182" s="46">
        <v>3</v>
      </c>
      <c r="I182" s="47">
        <f t="shared" si="46"/>
        <v>13</v>
      </c>
      <c r="J182" s="48">
        <v>7477</v>
      </c>
      <c r="K182" s="48">
        <v>1842</v>
      </c>
      <c r="L182" s="48">
        <v>148609</v>
      </c>
      <c r="M182" s="52"/>
      <c r="N182" s="50">
        <f t="shared" si="47"/>
        <v>13641.566000000001</v>
      </c>
      <c r="O182" s="50">
        <f t="shared" si="47"/>
        <v>1208.1359999999995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3</v>
      </c>
      <c r="E185" s="46">
        <v>0</v>
      </c>
      <c r="F185" s="46">
        <v>1</v>
      </c>
      <c r="G185" s="46">
        <v>10</v>
      </c>
      <c r="H185" s="46">
        <v>2</v>
      </c>
      <c r="I185" s="47">
        <f t="shared" si="46"/>
        <v>16</v>
      </c>
      <c r="J185" s="48">
        <v>10487</v>
      </c>
      <c r="K185" s="48">
        <v>5651</v>
      </c>
      <c r="L185" s="48">
        <v>176542</v>
      </c>
      <c r="M185" s="52"/>
      <c r="N185" s="50">
        <f t="shared" si="47"/>
        <v>21799.577000000023</v>
      </c>
      <c r="O185" s="50">
        <f t="shared" si="47"/>
        <v>2687.5790000000011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0</v>
      </c>
      <c r="G186" s="46">
        <v>3</v>
      </c>
      <c r="H186" s="46">
        <v>0</v>
      </c>
      <c r="I186" s="55">
        <f t="shared" si="46"/>
        <v>4</v>
      </c>
      <c r="J186" s="48">
        <v>1950</v>
      </c>
      <c r="K186" s="48">
        <v>0</v>
      </c>
      <c r="L186" s="48">
        <v>2302</v>
      </c>
      <c r="M186" s="57"/>
      <c r="N186" s="50">
        <f t="shared" si="47"/>
        <v>1747.3264999999985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14</v>
      </c>
      <c r="E187" s="62">
        <f t="shared" si="48"/>
        <v>2</v>
      </c>
      <c r="F187" s="62">
        <f t="shared" si="48"/>
        <v>5</v>
      </c>
      <c r="G187" s="62">
        <f t="shared" si="48"/>
        <v>22</v>
      </c>
      <c r="H187" s="62">
        <f t="shared" si="48"/>
        <v>5</v>
      </c>
      <c r="I187" s="63">
        <f t="shared" si="48"/>
        <v>48</v>
      </c>
      <c r="J187" s="64">
        <f>SUM(J180:J186)</f>
        <v>32654</v>
      </c>
      <c r="K187" s="65">
        <f>SUM(K180:K186)</f>
        <v>9691</v>
      </c>
      <c r="L187" s="65">
        <f>SUM(L180:L186)</f>
        <v>747506</v>
      </c>
      <c r="M187" s="67"/>
      <c r="N187" s="68">
        <f>SUM(N180:N186)</f>
        <v>112638.12750000003</v>
      </c>
      <c r="O187" s="69">
        <f>SUM(O180:O186)</f>
        <v>10333.863000000003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37</v>
      </c>
      <c r="E189" s="46">
        <v>30</v>
      </c>
      <c r="F189" s="46">
        <v>0</v>
      </c>
      <c r="G189" s="46">
        <v>29</v>
      </c>
      <c r="H189" s="46">
        <v>0</v>
      </c>
      <c r="I189" s="47">
        <f>SUM(D189:H189)</f>
        <v>96</v>
      </c>
      <c r="J189" s="82">
        <v>101801</v>
      </c>
      <c r="K189" s="82">
        <v>1459941</v>
      </c>
      <c r="L189" s="82">
        <v>3228047</v>
      </c>
      <c r="M189" s="50"/>
      <c r="N189" s="83">
        <f t="shared" ref="N189:O191" si="49">N167+(J189/1000)</f>
        <v>433610.65899999958</v>
      </c>
      <c r="O189" s="50">
        <f t="shared" si="49"/>
        <v>749137.50100000005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0</v>
      </c>
      <c r="H190" s="46">
        <v>0</v>
      </c>
      <c r="I190" s="47">
        <f>SUM(D190:H190)</f>
        <v>2</v>
      </c>
      <c r="J190" s="410">
        <v>21971</v>
      </c>
      <c r="K190" s="410">
        <v>20192</v>
      </c>
      <c r="L190" s="410">
        <v>9084</v>
      </c>
      <c r="M190" s="50"/>
      <c r="N190" s="83">
        <f t="shared" si="49"/>
        <v>168.11500000000001</v>
      </c>
      <c r="O190" s="50">
        <f t="shared" si="49"/>
        <v>164.583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6</v>
      </c>
      <c r="E191" s="46">
        <v>5</v>
      </c>
      <c r="F191" s="46">
        <v>0</v>
      </c>
      <c r="G191" s="46">
        <v>11</v>
      </c>
      <c r="H191" s="46">
        <v>2</v>
      </c>
      <c r="I191" s="47">
        <f>SUM(D191:H191)</f>
        <v>24</v>
      </c>
      <c r="J191" s="82">
        <v>5353</v>
      </c>
      <c r="K191" s="82">
        <v>16081</v>
      </c>
      <c r="L191" s="82">
        <v>252643</v>
      </c>
      <c r="M191" s="50"/>
      <c r="N191" s="83">
        <f t="shared" si="49"/>
        <v>59387.766000000003</v>
      </c>
      <c r="O191" s="50">
        <f t="shared" si="49"/>
        <v>64980.781000000025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45</v>
      </c>
      <c r="E192" s="62">
        <f t="shared" si="50"/>
        <v>35</v>
      </c>
      <c r="F192" s="62">
        <f t="shared" si="50"/>
        <v>0</v>
      </c>
      <c r="G192" s="62">
        <f t="shared" si="50"/>
        <v>40</v>
      </c>
      <c r="H192" s="62">
        <f t="shared" si="50"/>
        <v>2</v>
      </c>
      <c r="I192" s="85">
        <f t="shared" si="50"/>
        <v>122</v>
      </c>
      <c r="J192" s="64">
        <f t="shared" si="50"/>
        <v>129125</v>
      </c>
      <c r="K192" s="65">
        <f t="shared" si="50"/>
        <v>1496214</v>
      </c>
      <c r="L192" s="65">
        <f t="shared" si="50"/>
        <v>3489774</v>
      </c>
      <c r="M192" s="69"/>
      <c r="N192" s="68">
        <f>SUM(N189:N191)</f>
        <v>493166.53999999957</v>
      </c>
      <c r="O192" s="69">
        <f>SUM(O189:O191)</f>
        <v>814282.86500000011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1">D187+D192</f>
        <v>59</v>
      </c>
      <c r="E193" s="90">
        <f t="shared" si="51"/>
        <v>37</v>
      </c>
      <c r="F193" s="90">
        <f t="shared" si="51"/>
        <v>5</v>
      </c>
      <c r="G193" s="90">
        <f t="shared" si="51"/>
        <v>62</v>
      </c>
      <c r="H193" s="90">
        <f t="shared" si="51"/>
        <v>7</v>
      </c>
      <c r="I193" s="91">
        <f t="shared" si="51"/>
        <v>170</v>
      </c>
      <c r="J193" s="92">
        <f t="shared" si="51"/>
        <v>161779</v>
      </c>
      <c r="K193" s="93">
        <f t="shared" si="51"/>
        <v>1505905</v>
      </c>
      <c r="L193" s="93">
        <f t="shared" si="51"/>
        <v>4237280</v>
      </c>
      <c r="M193" s="94"/>
      <c r="N193" s="95">
        <f>N187+N192</f>
        <v>605804.66749999963</v>
      </c>
      <c r="O193" s="94">
        <f>O187+O192</f>
        <v>824616.72800000012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623793.66749999963</v>
      </c>
      <c r="O198" s="121">
        <f>O193+O194</f>
        <v>830758.72800000012</v>
      </c>
      <c r="P198" s="119"/>
      <c r="Q198" s="23"/>
      <c r="R198" s="23"/>
    </row>
    <row r="199" spans="1:18" s="24" customFormat="1" ht="23.25" x14ac:dyDescent="0.35">
      <c r="A199" s="120">
        <f>A177+31</f>
        <v>43748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6</v>
      </c>
      <c r="E203" s="46">
        <v>0</v>
      </c>
      <c r="F203" s="46">
        <v>2</v>
      </c>
      <c r="G203" s="46">
        <v>1</v>
      </c>
      <c r="H203" s="46">
        <v>0</v>
      </c>
      <c r="I203" s="47">
        <f t="shared" si="52"/>
        <v>9</v>
      </c>
      <c r="J203" s="48">
        <v>14090</v>
      </c>
      <c r="K203" s="48">
        <v>2181</v>
      </c>
      <c r="L203" s="48">
        <v>419803</v>
      </c>
      <c r="M203" s="52"/>
      <c r="N203" s="50">
        <f t="shared" si="53"/>
        <v>49291.582999999991</v>
      </c>
      <c r="O203" s="50">
        <f t="shared" si="53"/>
        <v>3961.026000000003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4</v>
      </c>
      <c r="E204" s="46">
        <v>0</v>
      </c>
      <c r="F204" s="46">
        <v>1</v>
      </c>
      <c r="G204" s="46">
        <v>5</v>
      </c>
      <c r="H204" s="46">
        <v>3</v>
      </c>
      <c r="I204" s="47">
        <f t="shared" si="52"/>
        <v>13</v>
      </c>
      <c r="J204" s="48">
        <v>7295</v>
      </c>
      <c r="K204" s="48">
        <v>1887</v>
      </c>
      <c r="L204" s="48">
        <v>144048</v>
      </c>
      <c r="M204" s="52"/>
      <c r="N204" s="50">
        <f t="shared" si="53"/>
        <v>13648.861000000001</v>
      </c>
      <c r="O204" s="50">
        <f t="shared" si="53"/>
        <v>1210.0229999999995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3</v>
      </c>
      <c r="E207" s="46">
        <v>0</v>
      </c>
      <c r="F207" s="46">
        <v>1</v>
      </c>
      <c r="G207" s="46">
        <v>10</v>
      </c>
      <c r="H207" s="46">
        <v>2</v>
      </c>
      <c r="I207" s="47">
        <f t="shared" si="52"/>
        <v>16</v>
      </c>
      <c r="J207" s="48">
        <v>11720</v>
      </c>
      <c r="K207" s="48">
        <v>6011</v>
      </c>
      <c r="L207" s="48">
        <v>163159</v>
      </c>
      <c r="M207" s="52"/>
      <c r="N207" s="50">
        <f t="shared" si="53"/>
        <v>21811.297000000024</v>
      </c>
      <c r="O207" s="50">
        <f t="shared" si="53"/>
        <v>2693.5900000000011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2065</v>
      </c>
      <c r="K208" s="48">
        <v>0</v>
      </c>
      <c r="L208" s="48">
        <v>6350</v>
      </c>
      <c r="M208" s="57"/>
      <c r="N208" s="50">
        <f t="shared" si="53"/>
        <v>1749.3914999999986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15</v>
      </c>
      <c r="E209" s="62">
        <f t="shared" si="54"/>
        <v>0</v>
      </c>
      <c r="F209" s="62">
        <f t="shared" si="54"/>
        <v>5</v>
      </c>
      <c r="G209" s="62">
        <f t="shared" si="54"/>
        <v>23</v>
      </c>
      <c r="H209" s="62">
        <f t="shared" si="54"/>
        <v>5</v>
      </c>
      <c r="I209" s="63">
        <f t="shared" si="54"/>
        <v>48</v>
      </c>
      <c r="J209" s="64">
        <f>SUM(J202:J208)</f>
        <v>35170</v>
      </c>
      <c r="K209" s="65">
        <f>SUM(K202:K208)</f>
        <v>10079</v>
      </c>
      <c r="L209" s="65">
        <f>SUM(L202:L208)</f>
        <v>733360</v>
      </c>
      <c r="M209" s="67"/>
      <c r="N209" s="68">
        <f>SUM(N202:N208)</f>
        <v>112673.29750000003</v>
      </c>
      <c r="O209" s="69">
        <f>SUM(O202:O208)</f>
        <v>10343.942000000001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37</v>
      </c>
      <c r="E211" s="46">
        <v>30</v>
      </c>
      <c r="F211" s="46">
        <v>0</v>
      </c>
      <c r="G211" s="46">
        <v>29</v>
      </c>
      <c r="H211" s="46">
        <v>0</v>
      </c>
      <c r="I211" s="47">
        <f>SUM(D211:H211)</f>
        <v>96</v>
      </c>
      <c r="J211" s="82">
        <v>106741</v>
      </c>
      <c r="K211" s="82">
        <v>1503182</v>
      </c>
      <c r="L211" s="82">
        <v>3406819</v>
      </c>
      <c r="M211" s="50"/>
      <c r="N211" s="83">
        <f t="shared" ref="N211:O213" si="55">N189+(J211/1000)</f>
        <v>433717.39999999956</v>
      </c>
      <c r="O211" s="50">
        <f t="shared" si="55"/>
        <v>750640.68300000008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3</v>
      </c>
      <c r="E212" s="46">
        <v>0</v>
      </c>
      <c r="F212" s="46">
        <v>0</v>
      </c>
      <c r="G212" s="46">
        <v>0</v>
      </c>
      <c r="H212" s="46">
        <v>0</v>
      </c>
      <c r="I212" s="47">
        <f>SUM(D212:H212)</f>
        <v>3</v>
      </c>
      <c r="J212" s="410">
        <v>20794</v>
      </c>
      <c r="K212" s="410">
        <v>23835</v>
      </c>
      <c r="L212" s="410">
        <v>593</v>
      </c>
      <c r="M212" s="50"/>
      <c r="N212" s="83">
        <f t="shared" si="55"/>
        <v>188.90900000000002</v>
      </c>
      <c r="O212" s="50">
        <f t="shared" si="55"/>
        <v>188.41800000000001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5</v>
      </c>
      <c r="E213" s="46">
        <v>5</v>
      </c>
      <c r="F213" s="46">
        <v>0</v>
      </c>
      <c r="G213" s="46">
        <v>12</v>
      </c>
      <c r="H213" s="46">
        <v>2</v>
      </c>
      <c r="I213" s="47">
        <f>SUM(D213:H213)</f>
        <v>24</v>
      </c>
      <c r="J213" s="82">
        <v>5388</v>
      </c>
      <c r="K213" s="82">
        <v>15790</v>
      </c>
      <c r="L213" s="82">
        <v>247443</v>
      </c>
      <c r="M213" s="50"/>
      <c r="N213" s="83">
        <f t="shared" si="55"/>
        <v>59393.154000000002</v>
      </c>
      <c r="O213" s="50">
        <f t="shared" si="55"/>
        <v>64996.571000000025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45</v>
      </c>
      <c r="E214" s="62">
        <f t="shared" si="56"/>
        <v>35</v>
      </c>
      <c r="F214" s="62">
        <f t="shared" si="56"/>
        <v>0</v>
      </c>
      <c r="G214" s="62">
        <f t="shared" si="56"/>
        <v>41</v>
      </c>
      <c r="H214" s="62">
        <f t="shared" si="56"/>
        <v>2</v>
      </c>
      <c r="I214" s="85">
        <f t="shared" si="56"/>
        <v>123</v>
      </c>
      <c r="J214" s="64">
        <f t="shared" si="56"/>
        <v>132923</v>
      </c>
      <c r="K214" s="65">
        <f t="shared" si="56"/>
        <v>1542807</v>
      </c>
      <c r="L214" s="65">
        <f t="shared" si="56"/>
        <v>3654855</v>
      </c>
      <c r="M214" s="69"/>
      <c r="N214" s="68">
        <f>SUM(N211:N213)</f>
        <v>493299.46299999952</v>
      </c>
      <c r="O214" s="69">
        <f>SUM(O211:O213)</f>
        <v>815825.67200000002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7">D209+D214</f>
        <v>60</v>
      </c>
      <c r="E215" s="90">
        <f t="shared" si="57"/>
        <v>35</v>
      </c>
      <c r="F215" s="90">
        <f t="shared" si="57"/>
        <v>5</v>
      </c>
      <c r="G215" s="90">
        <f t="shared" si="57"/>
        <v>64</v>
      </c>
      <c r="H215" s="90">
        <f t="shared" si="57"/>
        <v>7</v>
      </c>
      <c r="I215" s="91">
        <f t="shared" si="57"/>
        <v>171</v>
      </c>
      <c r="J215" s="92">
        <f t="shared" si="57"/>
        <v>168093</v>
      </c>
      <c r="K215" s="93">
        <f t="shared" si="57"/>
        <v>1552886</v>
      </c>
      <c r="L215" s="93">
        <f t="shared" si="57"/>
        <v>4388215</v>
      </c>
      <c r="M215" s="94"/>
      <c r="N215" s="95">
        <f>N209+N214</f>
        <v>605972.76049999951</v>
      </c>
      <c r="O215" s="94">
        <f>O209+O214</f>
        <v>826169.61400000006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623961.76049999951</v>
      </c>
      <c r="O220" s="121">
        <f>O215+O216</f>
        <v>832311.61400000006</v>
      </c>
      <c r="P220" s="119"/>
      <c r="Q220" s="23"/>
      <c r="R220" s="23"/>
    </row>
    <row r="221" spans="1:18" s="24" customFormat="1" ht="23.25" x14ac:dyDescent="0.35">
      <c r="A221" s="120">
        <f>A199+31</f>
        <v>43779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6</v>
      </c>
      <c r="E225" s="46">
        <v>0</v>
      </c>
      <c r="F225" s="46">
        <v>2</v>
      </c>
      <c r="G225" s="46">
        <v>1</v>
      </c>
      <c r="H225" s="46">
        <v>0</v>
      </c>
      <c r="I225" s="47">
        <f t="shared" si="58"/>
        <v>9</v>
      </c>
      <c r="J225" s="48">
        <v>15085</v>
      </c>
      <c r="K225" s="48">
        <v>2295</v>
      </c>
      <c r="L225" s="48">
        <v>419659</v>
      </c>
      <c r="M225" s="52"/>
      <c r="N225" s="50">
        <f t="shared" si="59"/>
        <v>49306.667999999991</v>
      </c>
      <c r="O225" s="50">
        <f t="shared" si="59"/>
        <v>3963.3210000000031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4</v>
      </c>
      <c r="E226" s="46">
        <v>0</v>
      </c>
      <c r="F226" s="46">
        <v>1</v>
      </c>
      <c r="G226" s="46">
        <v>5</v>
      </c>
      <c r="H226" s="46">
        <v>3</v>
      </c>
      <c r="I226" s="47">
        <f t="shared" si="58"/>
        <v>13</v>
      </c>
      <c r="J226" s="48">
        <v>7407</v>
      </c>
      <c r="K226" s="48">
        <v>1970</v>
      </c>
      <c r="L226" s="48">
        <v>153658</v>
      </c>
      <c r="M226" s="52"/>
      <c r="N226" s="50">
        <f t="shared" si="59"/>
        <v>13656.268</v>
      </c>
      <c r="O226" s="50">
        <f t="shared" si="59"/>
        <v>1211.9929999999995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3</v>
      </c>
      <c r="E229" s="46">
        <v>0</v>
      </c>
      <c r="F229" s="46">
        <v>1</v>
      </c>
      <c r="G229" s="46">
        <v>10</v>
      </c>
      <c r="H229" s="46">
        <v>2</v>
      </c>
      <c r="I229" s="47">
        <f t="shared" si="58"/>
        <v>16</v>
      </c>
      <c r="J229" s="48">
        <v>11663</v>
      </c>
      <c r="K229" s="48">
        <v>6098</v>
      </c>
      <c r="L229" s="48">
        <v>154944</v>
      </c>
      <c r="M229" s="52"/>
      <c r="N229" s="50">
        <f t="shared" si="59"/>
        <v>21822.960000000025</v>
      </c>
      <c r="O229" s="50">
        <f t="shared" si="59"/>
        <v>2699.688000000001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0</v>
      </c>
      <c r="E230" s="46">
        <v>0</v>
      </c>
      <c r="F230" s="46">
        <v>0</v>
      </c>
      <c r="G230" s="46">
        <v>0</v>
      </c>
      <c r="H230" s="46">
        <v>0</v>
      </c>
      <c r="I230" s="55">
        <f t="shared" si="58"/>
        <v>0</v>
      </c>
      <c r="J230" s="48">
        <v>2267</v>
      </c>
      <c r="K230" s="48">
        <v>0</v>
      </c>
      <c r="L230" s="48">
        <v>4082</v>
      </c>
      <c r="M230" s="57"/>
      <c r="N230" s="50">
        <f t="shared" si="59"/>
        <v>1751.6584999999986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13</v>
      </c>
      <c r="E231" s="62">
        <f t="shared" si="60"/>
        <v>0</v>
      </c>
      <c r="F231" s="62">
        <f t="shared" si="60"/>
        <v>5</v>
      </c>
      <c r="G231" s="62">
        <f t="shared" si="60"/>
        <v>21</v>
      </c>
      <c r="H231" s="62">
        <f t="shared" si="60"/>
        <v>5</v>
      </c>
      <c r="I231" s="63">
        <f t="shared" si="60"/>
        <v>44</v>
      </c>
      <c r="J231" s="64">
        <f>SUM(J224:J230)</f>
        <v>36422</v>
      </c>
      <c r="K231" s="65">
        <f>SUM(K224:K230)</f>
        <v>10363</v>
      </c>
      <c r="L231" s="65">
        <f>SUM(L224:L230)</f>
        <v>732343</v>
      </c>
      <c r="M231" s="67"/>
      <c r="N231" s="68">
        <f>SUM(N224:N230)</f>
        <v>112709.71950000002</v>
      </c>
      <c r="O231" s="69">
        <f>SUM(O224:O230)</f>
        <v>10354.305000000002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37</v>
      </c>
      <c r="E233" s="46">
        <v>29</v>
      </c>
      <c r="F233" s="46">
        <v>0</v>
      </c>
      <c r="G233" s="46">
        <v>30</v>
      </c>
      <c r="H233" s="46">
        <v>0</v>
      </c>
      <c r="I233" s="47">
        <f>SUM(D233:H233)</f>
        <v>96</v>
      </c>
      <c r="J233" s="82">
        <v>101139</v>
      </c>
      <c r="K233" s="82">
        <v>1424387</v>
      </c>
      <c r="L233" s="82">
        <v>3333979</v>
      </c>
      <c r="M233" s="50"/>
      <c r="N233" s="83">
        <f t="shared" ref="N233:O235" si="61">N211+(J233/1000)</f>
        <v>433818.53899999958</v>
      </c>
      <c r="O233" s="50">
        <f t="shared" si="61"/>
        <v>752065.07000000007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3</v>
      </c>
      <c r="E234" s="46">
        <v>0</v>
      </c>
      <c r="F234" s="46">
        <v>0</v>
      </c>
      <c r="G234" s="46">
        <v>0</v>
      </c>
      <c r="H234" s="46">
        <v>0</v>
      </c>
      <c r="I234" s="47">
        <f>SUM(D234:H234)</f>
        <v>3</v>
      </c>
      <c r="J234" s="410">
        <v>19022</v>
      </c>
      <c r="K234" s="410">
        <v>15490</v>
      </c>
      <c r="L234" s="410">
        <v>10148</v>
      </c>
      <c r="M234" s="50"/>
      <c r="N234" s="83">
        <f t="shared" si="61"/>
        <v>207.93100000000001</v>
      </c>
      <c r="O234" s="50">
        <f t="shared" si="61"/>
        <v>203.90800000000002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5</v>
      </c>
      <c r="E235" s="46">
        <v>5</v>
      </c>
      <c r="F235" s="46">
        <v>0</v>
      </c>
      <c r="G235" s="46">
        <v>12</v>
      </c>
      <c r="H235" s="46">
        <v>2</v>
      </c>
      <c r="I235" s="47">
        <f>SUM(D235:H235)</f>
        <v>24</v>
      </c>
      <c r="J235" s="82">
        <v>4872</v>
      </c>
      <c r="K235" s="82">
        <v>14902</v>
      </c>
      <c r="L235" s="82">
        <v>207873</v>
      </c>
      <c r="M235" s="50"/>
      <c r="N235" s="83">
        <f t="shared" si="61"/>
        <v>59398.026000000005</v>
      </c>
      <c r="O235" s="50">
        <f t="shared" si="61"/>
        <v>65011.473000000027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45</v>
      </c>
      <c r="E236" s="62">
        <f t="shared" si="62"/>
        <v>34</v>
      </c>
      <c r="F236" s="62">
        <f t="shared" si="62"/>
        <v>0</v>
      </c>
      <c r="G236" s="62">
        <f t="shared" si="62"/>
        <v>42</v>
      </c>
      <c r="H236" s="62">
        <f t="shared" si="62"/>
        <v>2</v>
      </c>
      <c r="I236" s="85">
        <f t="shared" si="62"/>
        <v>123</v>
      </c>
      <c r="J236" s="64">
        <f t="shared" si="62"/>
        <v>125033</v>
      </c>
      <c r="K236" s="65">
        <f t="shared" si="62"/>
        <v>1454779</v>
      </c>
      <c r="L236" s="65">
        <f t="shared" si="62"/>
        <v>3552000</v>
      </c>
      <c r="M236" s="69"/>
      <c r="N236" s="68">
        <f>SUM(N233:N235)</f>
        <v>493424.49599999958</v>
      </c>
      <c r="O236" s="69">
        <f>SUM(O233:O235)</f>
        <v>817280.45100000012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3">D231+D236</f>
        <v>58</v>
      </c>
      <c r="E237" s="90">
        <f t="shared" si="63"/>
        <v>34</v>
      </c>
      <c r="F237" s="90">
        <f t="shared" si="63"/>
        <v>5</v>
      </c>
      <c r="G237" s="90">
        <f t="shared" si="63"/>
        <v>63</v>
      </c>
      <c r="H237" s="90">
        <f t="shared" si="63"/>
        <v>7</v>
      </c>
      <c r="I237" s="91">
        <f t="shared" si="63"/>
        <v>167</v>
      </c>
      <c r="J237" s="92">
        <f t="shared" si="63"/>
        <v>161455</v>
      </c>
      <c r="K237" s="93">
        <f t="shared" si="63"/>
        <v>1465142</v>
      </c>
      <c r="L237" s="93">
        <f t="shared" si="63"/>
        <v>4284343</v>
      </c>
      <c r="M237" s="94"/>
      <c r="N237" s="95">
        <f>N231+N236</f>
        <v>606134.21549999958</v>
      </c>
      <c r="O237" s="94">
        <f>O231+O236</f>
        <v>827634.75600000017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624123.21549999958</v>
      </c>
      <c r="O242" s="121">
        <f>O237+O238</f>
        <v>833776.75600000017</v>
      </c>
      <c r="P242" s="119"/>
      <c r="Q242" s="23"/>
      <c r="R242" s="23"/>
    </row>
    <row r="243" spans="1:18" s="24" customFormat="1" ht="23.25" x14ac:dyDescent="0.35">
      <c r="A243" s="120">
        <f>A221+31</f>
        <v>43810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6</v>
      </c>
      <c r="E247" s="46">
        <v>0</v>
      </c>
      <c r="F247" s="46">
        <v>2</v>
      </c>
      <c r="G247" s="46">
        <v>1</v>
      </c>
      <c r="H247" s="46">
        <v>0</v>
      </c>
      <c r="I247" s="47">
        <f t="shared" si="64"/>
        <v>9</v>
      </c>
      <c r="J247" s="48">
        <v>16078</v>
      </c>
      <c r="K247" s="48">
        <v>2230</v>
      </c>
      <c r="L247" s="48">
        <v>429438</v>
      </c>
      <c r="M247" s="52"/>
      <c r="N247" s="50">
        <f t="shared" si="65"/>
        <v>49322.745999999992</v>
      </c>
      <c r="O247" s="50">
        <f t="shared" si="65"/>
        <v>3965.5510000000031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4</v>
      </c>
      <c r="E248" s="46">
        <v>0</v>
      </c>
      <c r="F248" s="46">
        <v>1</v>
      </c>
      <c r="G248" s="46">
        <v>5</v>
      </c>
      <c r="H248" s="46">
        <v>3</v>
      </c>
      <c r="I248" s="47">
        <f t="shared" si="64"/>
        <v>13</v>
      </c>
      <c r="J248" s="48">
        <v>8032</v>
      </c>
      <c r="K248" s="48">
        <v>2112</v>
      </c>
      <c r="L248" s="48">
        <v>171366</v>
      </c>
      <c r="M248" s="52"/>
      <c r="N248" s="50">
        <f t="shared" si="65"/>
        <v>13664.3</v>
      </c>
      <c r="O248" s="50">
        <f t="shared" si="65"/>
        <v>1214.1049999999996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6104.5660000000034</v>
      </c>
      <c r="O249" s="50">
        <f t="shared" si="65"/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4"/>
        <v>2</v>
      </c>
      <c r="J250" s="48">
        <v>485</v>
      </c>
      <c r="K250" s="48">
        <v>0</v>
      </c>
      <c r="L250" s="48">
        <v>2743</v>
      </c>
      <c r="M250" s="52"/>
      <c r="N250" s="50">
        <f t="shared" si="65"/>
        <v>1518.5849999999998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3</v>
      </c>
      <c r="E251" s="46">
        <v>0</v>
      </c>
      <c r="F251" s="46">
        <v>1</v>
      </c>
      <c r="G251" s="46">
        <v>10</v>
      </c>
      <c r="H251" s="46">
        <v>2</v>
      </c>
      <c r="I251" s="47">
        <f t="shared" si="64"/>
        <v>16</v>
      </c>
      <c r="J251" s="48">
        <v>12822</v>
      </c>
      <c r="K251" s="48">
        <v>6173</v>
      </c>
      <c r="L251" s="48">
        <v>156321</v>
      </c>
      <c r="M251" s="52"/>
      <c r="N251" s="50">
        <f t="shared" si="65"/>
        <v>21835.782000000025</v>
      </c>
      <c r="O251" s="50">
        <f t="shared" si="65"/>
        <v>2705.8610000000008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1</v>
      </c>
      <c r="E252" s="46">
        <v>0</v>
      </c>
      <c r="F252" s="46">
        <v>0</v>
      </c>
      <c r="G252" s="46">
        <v>3</v>
      </c>
      <c r="H252" s="46">
        <v>0</v>
      </c>
      <c r="I252" s="55">
        <f t="shared" si="64"/>
        <v>4</v>
      </c>
      <c r="J252" s="48">
        <v>2157</v>
      </c>
      <c r="K252" s="48">
        <v>0</v>
      </c>
      <c r="L252" s="48">
        <v>2576</v>
      </c>
      <c r="M252" s="57"/>
      <c r="N252" s="50">
        <f t="shared" si="65"/>
        <v>1753.8154999999986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15</v>
      </c>
      <c r="E253" s="62">
        <f t="shared" si="66"/>
        <v>0</v>
      </c>
      <c r="F253" s="62">
        <f t="shared" si="66"/>
        <v>5</v>
      </c>
      <c r="G253" s="62">
        <f t="shared" si="66"/>
        <v>23</v>
      </c>
      <c r="H253" s="62">
        <f t="shared" si="66"/>
        <v>5</v>
      </c>
      <c r="I253" s="63">
        <f t="shared" si="66"/>
        <v>48</v>
      </c>
      <c r="J253" s="64">
        <f>SUM(J246:J252)</f>
        <v>39574</v>
      </c>
      <c r="K253" s="65">
        <f>SUM(K246:K252)</f>
        <v>10515</v>
      </c>
      <c r="L253" s="65">
        <f>SUM(L246:L252)</f>
        <v>762444</v>
      </c>
      <c r="M253" s="67"/>
      <c r="N253" s="68">
        <f>SUM(N246:N252)</f>
        <v>112749.29350000003</v>
      </c>
      <c r="O253" s="69">
        <f>SUM(O246:O252)</f>
        <v>10364.820000000002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38</v>
      </c>
      <c r="E255" s="46">
        <v>30</v>
      </c>
      <c r="F255" s="46">
        <v>0</v>
      </c>
      <c r="G255" s="46">
        <v>28</v>
      </c>
      <c r="H255" s="46">
        <v>0</v>
      </c>
      <c r="I255" s="47">
        <f>SUM(D255:H255)</f>
        <v>96</v>
      </c>
      <c r="J255" s="82">
        <v>108925</v>
      </c>
      <c r="K255" s="82">
        <v>1630851</v>
      </c>
      <c r="L255" s="82">
        <v>3626207</v>
      </c>
      <c r="M255" s="50"/>
      <c r="N255" s="83">
        <f t="shared" ref="N255:O257" si="67">N233+(J255/1000)</f>
        <v>433927.46399999957</v>
      </c>
      <c r="O255" s="50">
        <f t="shared" si="67"/>
        <v>753695.92100000009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410">
        <v>19337</v>
      </c>
      <c r="K256" s="410">
        <v>12586</v>
      </c>
      <c r="L256" s="410">
        <v>10960</v>
      </c>
      <c r="M256" s="50"/>
      <c r="N256" s="83">
        <f t="shared" si="67"/>
        <v>227.268</v>
      </c>
      <c r="O256" s="50">
        <f t="shared" si="67"/>
        <v>216.49400000000003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6</v>
      </c>
      <c r="E257" s="46">
        <v>5</v>
      </c>
      <c r="F257" s="46">
        <v>1</v>
      </c>
      <c r="G257" s="46">
        <v>10</v>
      </c>
      <c r="H257" s="46">
        <v>2</v>
      </c>
      <c r="I257" s="47">
        <f>SUM(D257:H257)</f>
        <v>24</v>
      </c>
      <c r="J257" s="82">
        <v>5089</v>
      </c>
      <c r="K257" s="82">
        <v>14829</v>
      </c>
      <c r="L257" s="82">
        <v>260747</v>
      </c>
      <c r="M257" s="50"/>
      <c r="N257" s="83">
        <f t="shared" si="67"/>
        <v>59403.115000000005</v>
      </c>
      <c r="O257" s="50">
        <f t="shared" si="67"/>
        <v>65026.302000000025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46</v>
      </c>
      <c r="E258" s="62">
        <f t="shared" si="68"/>
        <v>35</v>
      </c>
      <c r="F258" s="62">
        <f t="shared" si="68"/>
        <v>1</v>
      </c>
      <c r="G258" s="62">
        <f t="shared" si="68"/>
        <v>39</v>
      </c>
      <c r="H258" s="62">
        <f t="shared" si="68"/>
        <v>2</v>
      </c>
      <c r="I258" s="85">
        <f t="shared" si="68"/>
        <v>123</v>
      </c>
      <c r="J258" s="64">
        <f t="shared" si="68"/>
        <v>133351</v>
      </c>
      <c r="K258" s="65">
        <f t="shared" si="68"/>
        <v>1658266</v>
      </c>
      <c r="L258" s="65">
        <f t="shared" si="68"/>
        <v>3897914</v>
      </c>
      <c r="M258" s="69"/>
      <c r="N258" s="68">
        <f>SUM(N255:N257)</f>
        <v>493557.84699999954</v>
      </c>
      <c r="O258" s="69">
        <f>SUM(O255:O257)</f>
        <v>818938.71700000006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9">D253+D258</f>
        <v>61</v>
      </c>
      <c r="E259" s="90">
        <f t="shared" si="69"/>
        <v>35</v>
      </c>
      <c r="F259" s="90">
        <f t="shared" si="69"/>
        <v>6</v>
      </c>
      <c r="G259" s="90">
        <f t="shared" si="69"/>
        <v>62</v>
      </c>
      <c r="H259" s="90">
        <f t="shared" si="69"/>
        <v>7</v>
      </c>
      <c r="I259" s="91">
        <f t="shared" si="69"/>
        <v>171</v>
      </c>
      <c r="J259" s="92">
        <f t="shared" si="69"/>
        <v>172925</v>
      </c>
      <c r="K259" s="93">
        <f t="shared" si="69"/>
        <v>1668781</v>
      </c>
      <c r="L259" s="93">
        <f t="shared" si="69"/>
        <v>4660358</v>
      </c>
      <c r="M259" s="94"/>
      <c r="N259" s="95">
        <f>N253+N258</f>
        <v>606307.14049999951</v>
      </c>
      <c r="O259" s="94">
        <f>O253+O258</f>
        <v>829303.53700000001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624296.14049999951</v>
      </c>
      <c r="O264" s="121">
        <f>O259+O260</f>
        <v>835445.53700000001</v>
      </c>
      <c r="P264" s="119"/>
      <c r="Q264" s="23"/>
      <c r="R264" s="23"/>
    </row>
    <row r="265" spans="1:18" s="24" customFormat="1" ht="18.75" x14ac:dyDescent="0.2">
      <c r="A265" s="122" t="s">
        <v>151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6</v>
      </c>
      <c r="E269" s="76">
        <f t="shared" si="70"/>
        <v>0</v>
      </c>
      <c r="F269" s="76">
        <f t="shared" si="70"/>
        <v>2</v>
      </c>
      <c r="G269" s="76">
        <f t="shared" si="70"/>
        <v>1</v>
      </c>
      <c r="H269" s="76">
        <f t="shared" si="70"/>
        <v>0</v>
      </c>
      <c r="I269" s="47">
        <f t="shared" si="71"/>
        <v>9</v>
      </c>
      <c r="J269" s="146">
        <f t="shared" si="72"/>
        <v>183330</v>
      </c>
      <c r="K269" s="50">
        <f t="shared" si="72"/>
        <v>27983</v>
      </c>
      <c r="L269" s="50">
        <f t="shared" si="72"/>
        <v>4918157</v>
      </c>
      <c r="M269" s="52"/>
      <c r="N269" s="50">
        <f t="shared" si="73"/>
        <v>49322.745999999992</v>
      </c>
      <c r="O269" s="50">
        <f t="shared" si="73"/>
        <v>3965.5510000000031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4</v>
      </c>
      <c r="E270" s="76">
        <f t="shared" si="70"/>
        <v>0</v>
      </c>
      <c r="F270" s="76">
        <f t="shared" si="70"/>
        <v>1</v>
      </c>
      <c r="G270" s="76">
        <f t="shared" si="70"/>
        <v>5</v>
      </c>
      <c r="H270" s="76">
        <f t="shared" si="70"/>
        <v>3</v>
      </c>
      <c r="I270" s="47">
        <f t="shared" si="71"/>
        <v>13</v>
      </c>
      <c r="J270" s="146">
        <f t="shared" si="72"/>
        <v>86428</v>
      </c>
      <c r="K270" s="50">
        <f t="shared" si="72"/>
        <v>21438</v>
      </c>
      <c r="L270" s="50">
        <f t="shared" si="72"/>
        <v>1936805</v>
      </c>
      <c r="M270" s="52"/>
      <c r="N270" s="50">
        <f t="shared" si="73"/>
        <v>13664.3</v>
      </c>
      <c r="O270" s="50">
        <f t="shared" si="73"/>
        <v>1214.1049999999996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1</v>
      </c>
      <c r="E272" s="76">
        <f t="shared" si="70"/>
        <v>0</v>
      </c>
      <c r="F272" s="76">
        <f t="shared" si="70"/>
        <v>1</v>
      </c>
      <c r="G272" s="76">
        <f t="shared" si="70"/>
        <v>0</v>
      </c>
      <c r="H272" s="76">
        <f t="shared" si="70"/>
        <v>0</v>
      </c>
      <c r="I272" s="47">
        <f t="shared" si="71"/>
        <v>2</v>
      </c>
      <c r="J272" s="146">
        <f t="shared" si="72"/>
        <v>485</v>
      </c>
      <c r="K272" s="50">
        <f t="shared" si="72"/>
        <v>0</v>
      </c>
      <c r="L272" s="50">
        <f t="shared" si="72"/>
        <v>2743</v>
      </c>
      <c r="M272" s="52"/>
      <c r="N272" s="50">
        <f t="shared" si="73"/>
        <v>1518.5849999999998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3</v>
      </c>
      <c r="E273" s="76">
        <f t="shared" si="70"/>
        <v>0</v>
      </c>
      <c r="F273" s="76">
        <f t="shared" si="70"/>
        <v>1</v>
      </c>
      <c r="G273" s="76">
        <f t="shared" si="70"/>
        <v>10</v>
      </c>
      <c r="H273" s="76">
        <f t="shared" si="70"/>
        <v>2</v>
      </c>
      <c r="I273" s="47">
        <f t="shared" si="71"/>
        <v>16</v>
      </c>
      <c r="J273" s="146">
        <f t="shared" si="72"/>
        <v>139086</v>
      </c>
      <c r="K273" s="50">
        <f t="shared" si="72"/>
        <v>71296</v>
      </c>
      <c r="L273" s="50">
        <f t="shared" si="72"/>
        <v>1736054</v>
      </c>
      <c r="M273" s="52"/>
      <c r="N273" s="50">
        <f t="shared" si="73"/>
        <v>21835.782000000025</v>
      </c>
      <c r="O273" s="50">
        <f t="shared" si="73"/>
        <v>2705.8610000000008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1</v>
      </c>
      <c r="E274" s="76">
        <f t="shared" si="70"/>
        <v>0</v>
      </c>
      <c r="F274" s="76">
        <f t="shared" si="70"/>
        <v>0</v>
      </c>
      <c r="G274" s="76">
        <f t="shared" si="70"/>
        <v>3</v>
      </c>
      <c r="H274" s="76">
        <f t="shared" si="70"/>
        <v>0</v>
      </c>
      <c r="I274" s="55">
        <f t="shared" si="71"/>
        <v>4</v>
      </c>
      <c r="J274" s="146">
        <f t="shared" si="72"/>
        <v>23163</v>
      </c>
      <c r="K274" s="147">
        <f t="shared" si="72"/>
        <v>0</v>
      </c>
      <c r="L274" s="147">
        <f t="shared" si="72"/>
        <v>34160</v>
      </c>
      <c r="M274" s="57"/>
      <c r="N274" s="50">
        <f t="shared" si="73"/>
        <v>1753.8154999999986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15</v>
      </c>
      <c r="E275" s="151">
        <f t="shared" si="74"/>
        <v>0</v>
      </c>
      <c r="F275" s="151">
        <f t="shared" si="74"/>
        <v>5</v>
      </c>
      <c r="G275" s="151">
        <f t="shared" si="74"/>
        <v>23</v>
      </c>
      <c r="H275" s="151">
        <f t="shared" si="74"/>
        <v>5</v>
      </c>
      <c r="I275" s="152">
        <f t="shared" si="74"/>
        <v>48</v>
      </c>
      <c r="J275" s="153">
        <f t="shared" si="74"/>
        <v>432492</v>
      </c>
      <c r="K275" s="154">
        <f t="shared" si="74"/>
        <v>120717</v>
      </c>
      <c r="L275" s="155">
        <f t="shared" si="74"/>
        <v>8627919</v>
      </c>
      <c r="M275" s="156"/>
      <c r="N275" s="157">
        <f>SUM(N268:N274)</f>
        <v>112749.29350000003</v>
      </c>
      <c r="O275" s="158">
        <f>SUM(O268:O274)</f>
        <v>10364.820000000002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38</v>
      </c>
      <c r="E277" s="76">
        <f>E255</f>
        <v>30</v>
      </c>
      <c r="F277" s="76">
        <f>F255</f>
        <v>0</v>
      </c>
      <c r="G277" s="76">
        <f>G255</f>
        <v>28</v>
      </c>
      <c r="H277" s="76">
        <f>H255</f>
        <v>0</v>
      </c>
      <c r="I277" s="47">
        <f>SUM(D277:H277)</f>
        <v>96</v>
      </c>
      <c r="J277" s="146">
        <f t="shared" ref="J277:L279" si="75">J13+J35+J57+J79+J101+J123+J145+J167+J189+J211+J233+J255</f>
        <v>1220928</v>
      </c>
      <c r="K277" s="77">
        <f t="shared" si="75"/>
        <v>18343518</v>
      </c>
      <c r="L277" s="77">
        <f t="shared" si="75"/>
        <v>39883304</v>
      </c>
      <c r="M277" s="50"/>
      <c r="N277" s="83">
        <f t="shared" ref="N277:O279" si="76">N255</f>
        <v>433927.46399999957</v>
      </c>
      <c r="O277" s="50">
        <f t="shared" si="76"/>
        <v>753695.92100000009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227268</v>
      </c>
      <c r="K278" s="77">
        <f t="shared" si="75"/>
        <v>216494</v>
      </c>
      <c r="L278" s="77">
        <f t="shared" si="75"/>
        <v>56707</v>
      </c>
      <c r="M278" s="50"/>
      <c r="N278" s="83">
        <f t="shared" si="76"/>
        <v>227.268</v>
      </c>
      <c r="O278" s="50">
        <f t="shared" si="76"/>
        <v>216.49400000000003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6</v>
      </c>
      <c r="E279" s="76">
        <f>E257</f>
        <v>5</v>
      </c>
      <c r="F279" s="76">
        <f>F257</f>
        <v>1</v>
      </c>
      <c r="G279" s="76">
        <f>G257</f>
        <v>10</v>
      </c>
      <c r="H279" s="76">
        <f>H257</f>
        <v>2</v>
      </c>
      <c r="I279" s="47">
        <f>SUM(D279:H279)</f>
        <v>24</v>
      </c>
      <c r="J279" s="146">
        <f t="shared" si="75"/>
        <v>56328</v>
      </c>
      <c r="K279" s="77">
        <f t="shared" si="75"/>
        <v>177506</v>
      </c>
      <c r="L279" s="77">
        <f t="shared" si="75"/>
        <v>3103641</v>
      </c>
      <c r="M279" s="50"/>
      <c r="N279" s="83">
        <f t="shared" si="76"/>
        <v>59403.115000000005</v>
      </c>
      <c r="O279" s="50">
        <f t="shared" si="76"/>
        <v>65026.302000000025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46</v>
      </c>
      <c r="E280" s="151">
        <f t="shared" si="77"/>
        <v>35</v>
      </c>
      <c r="F280" s="151">
        <f t="shared" si="77"/>
        <v>1</v>
      </c>
      <c r="G280" s="151">
        <f t="shared" si="77"/>
        <v>39</v>
      </c>
      <c r="H280" s="151">
        <f t="shared" si="77"/>
        <v>2</v>
      </c>
      <c r="I280" s="152">
        <f t="shared" si="77"/>
        <v>123</v>
      </c>
      <c r="J280" s="153">
        <f t="shared" si="77"/>
        <v>1504524</v>
      </c>
      <c r="K280" s="154">
        <f t="shared" si="77"/>
        <v>18737518</v>
      </c>
      <c r="L280" s="154">
        <f t="shared" si="77"/>
        <v>43043652</v>
      </c>
      <c r="M280" s="158"/>
      <c r="N280" s="157">
        <f>SUM(N277:N279)</f>
        <v>493557.84699999954</v>
      </c>
      <c r="O280" s="158">
        <f>SUM(O277:O279)</f>
        <v>818938.71700000006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8">D275+D280</f>
        <v>61</v>
      </c>
      <c r="E281" s="90">
        <f t="shared" si="78"/>
        <v>35</v>
      </c>
      <c r="F281" s="90">
        <f t="shared" si="78"/>
        <v>6</v>
      </c>
      <c r="G281" s="90">
        <f t="shared" si="78"/>
        <v>62</v>
      </c>
      <c r="H281" s="90">
        <f t="shared" si="78"/>
        <v>7</v>
      </c>
      <c r="I281" s="91">
        <f t="shared" si="78"/>
        <v>171</v>
      </c>
      <c r="J281" s="92">
        <f t="shared" si="78"/>
        <v>1937016</v>
      </c>
      <c r="K281" s="93">
        <f t="shared" si="78"/>
        <v>18858235</v>
      </c>
      <c r="L281" s="93">
        <f t="shared" si="78"/>
        <v>51671571</v>
      </c>
      <c r="M281" s="94"/>
      <c r="N281" s="95">
        <f>N275+N280</f>
        <v>606307.14049999951</v>
      </c>
      <c r="O281" s="94">
        <f>O275+O280</f>
        <v>829303.53700000001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624296.14049999951</v>
      </c>
      <c r="O286" s="195">
        <f>O281+O282</f>
        <v>835445.53700000001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37056</v>
      </c>
      <c r="K433" s="209">
        <f>K11</f>
        <v>10030</v>
      </c>
      <c r="L433" s="209">
        <f>L11</f>
        <v>724642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34018</v>
      </c>
      <c r="K434" s="209">
        <f>K33</f>
        <v>9080</v>
      </c>
      <c r="L434" s="209">
        <f>L33</f>
        <v>662470</v>
      </c>
      <c r="M434" s="210"/>
      <c r="N434" s="25"/>
      <c r="O434" s="25">
        <v>54</v>
      </c>
      <c r="P434" s="25"/>
      <c r="Q434" s="24">
        <f t="shared" ref="Q434:Q444" si="80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37281</v>
      </c>
      <c r="K435" s="209">
        <f>K55</f>
        <v>10073</v>
      </c>
      <c r="L435" s="209">
        <f>L55</f>
        <v>737944</v>
      </c>
      <c r="M435" s="210"/>
      <c r="N435" s="25"/>
      <c r="O435" s="25">
        <v>76</v>
      </c>
      <c r="P435" s="25"/>
      <c r="Q435" s="24">
        <f t="shared" si="80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33868</v>
      </c>
      <c r="K436" s="209">
        <f>K77</f>
        <v>9822</v>
      </c>
      <c r="L436" s="209">
        <f>L77</f>
        <v>673889</v>
      </c>
      <c r="M436" s="210"/>
      <c r="N436" s="25"/>
      <c r="O436" s="25">
        <v>98</v>
      </c>
      <c r="P436" s="25"/>
      <c r="Q436" s="24">
        <f t="shared" si="80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38559</v>
      </c>
      <c r="K437" s="209">
        <f>K99</f>
        <v>10302</v>
      </c>
      <c r="L437" s="209">
        <f>L99</f>
        <v>697578</v>
      </c>
      <c r="M437" s="210"/>
      <c r="N437" s="25"/>
      <c r="O437" s="25">
        <v>120</v>
      </c>
      <c r="P437" s="25"/>
      <c r="Q437" s="24">
        <f t="shared" si="80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36621</v>
      </c>
      <c r="K438" s="209">
        <f>K121</f>
        <v>10260</v>
      </c>
      <c r="L438" s="209">
        <f>L121</f>
        <v>711934</v>
      </c>
      <c r="M438" s="210"/>
      <c r="N438" s="25"/>
      <c r="O438" s="25">
        <v>142</v>
      </c>
      <c r="P438" s="25"/>
      <c r="Q438" s="24">
        <f t="shared" si="80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37020</v>
      </c>
      <c r="K439" s="209">
        <f>K143</f>
        <v>10109</v>
      </c>
      <c r="L439" s="209">
        <f>L143</f>
        <v>724585</v>
      </c>
      <c r="M439" s="210"/>
      <c r="N439" s="25"/>
      <c r="O439" s="25">
        <v>164</v>
      </c>
      <c r="P439" s="25"/>
      <c r="Q439" s="24">
        <f t="shared" si="80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34249</v>
      </c>
      <c r="K440" s="209">
        <f>K165</f>
        <v>10393</v>
      </c>
      <c r="L440" s="209">
        <f>L165</f>
        <v>719224</v>
      </c>
      <c r="M440" s="210"/>
      <c r="N440" s="25"/>
      <c r="O440" s="25">
        <v>186</v>
      </c>
      <c r="P440" s="25"/>
      <c r="Q440" s="24">
        <f t="shared" si="80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32654</v>
      </c>
      <c r="K441" s="209">
        <f>K187</f>
        <v>9691</v>
      </c>
      <c r="L441" s="209">
        <f>L187</f>
        <v>747506</v>
      </c>
      <c r="M441" s="210"/>
      <c r="N441" s="25"/>
      <c r="O441" s="25">
        <f>O440+22</f>
        <v>208</v>
      </c>
      <c r="P441" s="25"/>
      <c r="Q441" s="24">
        <f t="shared" si="80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35170</v>
      </c>
      <c r="K442" s="209">
        <f>K209</f>
        <v>10079</v>
      </c>
      <c r="L442" s="209">
        <f>L209</f>
        <v>733360</v>
      </c>
      <c r="M442" s="210"/>
      <c r="N442" s="25"/>
      <c r="O442" s="25">
        <f>O441+22</f>
        <v>230</v>
      </c>
      <c r="P442" s="25"/>
      <c r="Q442" s="24">
        <f t="shared" si="80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36422</v>
      </c>
      <c r="K443" s="209">
        <f>K231</f>
        <v>10363</v>
      </c>
      <c r="L443" s="209">
        <f>L231</f>
        <v>732343</v>
      </c>
      <c r="M443" s="210"/>
      <c r="N443" s="25"/>
      <c r="O443" s="25">
        <f>O442+22</f>
        <v>252</v>
      </c>
      <c r="P443" s="25"/>
      <c r="Q443" s="24">
        <f t="shared" si="80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39574</v>
      </c>
      <c r="K444" s="209">
        <f>K253</f>
        <v>10515</v>
      </c>
      <c r="L444" s="209">
        <f>L253</f>
        <v>762444</v>
      </c>
      <c r="M444" s="210"/>
      <c r="N444" s="25"/>
      <c r="O444" s="25">
        <f>O443+22</f>
        <v>274</v>
      </c>
      <c r="P444" s="25"/>
      <c r="Q444" s="24">
        <f t="shared" si="80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1">G433+5</f>
        <v>37</v>
      </c>
      <c r="H449" s="207">
        <v>49</v>
      </c>
      <c r="I449" s="208" t="s">
        <v>35</v>
      </c>
      <c r="J449" s="209">
        <f>J16</f>
        <v>124238</v>
      </c>
      <c r="K449" s="209">
        <f>K16</f>
        <v>1766337</v>
      </c>
      <c r="L449" s="209">
        <f>L16</f>
        <v>3839025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1"/>
        <v>59</v>
      </c>
      <c r="H450" s="207">
        <f t="shared" ref="H450:H460" si="82">H449+29</f>
        <v>78</v>
      </c>
      <c r="I450" s="208" t="s">
        <v>36</v>
      </c>
      <c r="J450" s="209">
        <f>J38</f>
        <v>116483</v>
      </c>
      <c r="K450" s="209">
        <f>K38</f>
        <v>1515041</v>
      </c>
      <c r="L450" s="209">
        <f>L38</f>
        <v>3236897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1"/>
        <v>81</v>
      </c>
      <c r="H451" s="207">
        <f t="shared" si="82"/>
        <v>107</v>
      </c>
      <c r="I451" s="208" t="s">
        <v>37</v>
      </c>
      <c r="J451" s="209">
        <f>J60</f>
        <v>120831</v>
      </c>
      <c r="K451" s="209">
        <f>K60</f>
        <v>1583881</v>
      </c>
      <c r="L451" s="209">
        <f>L60</f>
        <v>3425061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1"/>
        <v>103</v>
      </c>
      <c r="H452" s="207">
        <f t="shared" si="82"/>
        <v>136</v>
      </c>
      <c r="I452" s="208" t="s">
        <v>38</v>
      </c>
      <c r="J452" s="209">
        <f>J82</f>
        <v>114796</v>
      </c>
      <c r="K452" s="209">
        <f>K82</f>
        <v>1410815</v>
      </c>
      <c r="L452" s="209">
        <f>L82</f>
        <v>3265342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1"/>
        <v>125</v>
      </c>
      <c r="H453" s="207">
        <f t="shared" si="82"/>
        <v>165</v>
      </c>
      <c r="I453" s="208" t="s">
        <v>39</v>
      </c>
      <c r="J453" s="209">
        <f>J104</f>
        <v>114872</v>
      </c>
      <c r="K453" s="209">
        <f>K104</f>
        <v>1458177</v>
      </c>
      <c r="L453" s="209">
        <f>L104</f>
        <v>3518948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1"/>
        <v>147</v>
      </c>
      <c r="H454" s="207">
        <f t="shared" si="82"/>
        <v>194</v>
      </c>
      <c r="I454" s="208" t="s">
        <v>40</v>
      </c>
      <c r="J454" s="209">
        <f>J126</f>
        <v>134594</v>
      </c>
      <c r="K454" s="209">
        <f>K126</f>
        <v>1629116</v>
      </c>
      <c r="L454" s="209">
        <f>L126</f>
        <v>3592734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1"/>
        <v>169</v>
      </c>
      <c r="H455" s="207">
        <f t="shared" si="82"/>
        <v>223</v>
      </c>
      <c r="I455" s="208" t="s">
        <v>41</v>
      </c>
      <c r="J455" s="209">
        <f>J148</f>
        <v>131813</v>
      </c>
      <c r="K455" s="209">
        <f>K148</f>
        <v>1603777</v>
      </c>
      <c r="L455" s="209">
        <f>L148</f>
        <v>3716949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1"/>
        <v>191</v>
      </c>
      <c r="H456" s="207">
        <f t="shared" si="82"/>
        <v>252</v>
      </c>
      <c r="I456" s="208" t="s">
        <v>42</v>
      </c>
      <c r="J456" s="209">
        <f>J170</f>
        <v>126465</v>
      </c>
      <c r="K456" s="209">
        <f>K170</f>
        <v>1618308</v>
      </c>
      <c r="L456" s="209">
        <f>L170</f>
        <v>3854153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1"/>
        <v>213</v>
      </c>
      <c r="H457" s="207">
        <f t="shared" si="82"/>
        <v>281</v>
      </c>
      <c r="I457" s="208" t="s">
        <v>43</v>
      </c>
      <c r="J457" s="209">
        <f>J192</f>
        <v>129125</v>
      </c>
      <c r="K457" s="209">
        <f>K192</f>
        <v>1496214</v>
      </c>
      <c r="L457" s="209">
        <f>L192</f>
        <v>3489774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1"/>
        <v>235</v>
      </c>
      <c r="H458" s="207">
        <f t="shared" si="82"/>
        <v>310</v>
      </c>
      <c r="I458" s="208" t="s">
        <v>44</v>
      </c>
      <c r="J458" s="209">
        <f>J214</f>
        <v>132923</v>
      </c>
      <c r="K458" s="209">
        <f>K214</f>
        <v>1542807</v>
      </c>
      <c r="L458" s="209">
        <f>L214</f>
        <v>3654855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1"/>
        <v>257</v>
      </c>
      <c r="H459" s="207">
        <f t="shared" si="82"/>
        <v>339</v>
      </c>
      <c r="I459" s="208" t="s">
        <v>45</v>
      </c>
      <c r="J459" s="209">
        <f>J236</f>
        <v>125033</v>
      </c>
      <c r="K459" s="209">
        <f>K236</f>
        <v>1454779</v>
      </c>
      <c r="L459" s="209">
        <f>L236</f>
        <v>3552000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1"/>
        <v>279</v>
      </c>
      <c r="H460" s="207">
        <f t="shared" si="82"/>
        <v>368</v>
      </c>
      <c r="I460" s="208" t="s">
        <v>46</v>
      </c>
      <c r="J460" s="209">
        <f>J258</f>
        <v>133351</v>
      </c>
      <c r="K460" s="209">
        <f>K258</f>
        <v>1658266</v>
      </c>
      <c r="L460" s="209">
        <f>L258</f>
        <v>3897914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161294</v>
      </c>
      <c r="K465" s="209">
        <f>K17</f>
        <v>1776367</v>
      </c>
      <c r="L465" s="209">
        <f>L17</f>
        <v>4563667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3">H465+29</f>
        <v>81</v>
      </c>
      <c r="I466" s="208" t="s">
        <v>36</v>
      </c>
      <c r="J466" s="209">
        <f>J39</f>
        <v>150501</v>
      </c>
      <c r="K466" s="209">
        <f>K39</f>
        <v>1524121</v>
      </c>
      <c r="L466" s="209">
        <f>L39</f>
        <v>3899367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4">G451+1</f>
        <v>82</v>
      </c>
      <c r="H467" s="207">
        <f t="shared" si="83"/>
        <v>110</v>
      </c>
      <c r="I467" s="208" t="s">
        <v>37</v>
      </c>
      <c r="J467" s="209">
        <f>J61</f>
        <v>158112</v>
      </c>
      <c r="K467" s="209">
        <f>K61</f>
        <v>1593954</v>
      </c>
      <c r="L467" s="209">
        <f>L61</f>
        <v>4163005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4"/>
        <v>104</v>
      </c>
      <c r="H468" s="207">
        <f t="shared" si="83"/>
        <v>139</v>
      </c>
      <c r="I468" s="208" t="s">
        <v>38</v>
      </c>
      <c r="J468" s="209">
        <f>J83</f>
        <v>148664</v>
      </c>
      <c r="K468" s="209">
        <f>K83</f>
        <v>1420637</v>
      </c>
      <c r="L468" s="209">
        <f>L83</f>
        <v>3939231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4"/>
        <v>126</v>
      </c>
      <c r="H469" s="207">
        <f t="shared" si="83"/>
        <v>168</v>
      </c>
      <c r="I469" s="208" t="s">
        <v>39</v>
      </c>
      <c r="J469" s="209">
        <f>J105</f>
        <v>153431</v>
      </c>
      <c r="K469" s="209">
        <f>K105</f>
        <v>1468479</v>
      </c>
      <c r="L469" s="209">
        <f>L105</f>
        <v>4216526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4"/>
        <v>148</v>
      </c>
      <c r="H470" s="207">
        <f t="shared" si="83"/>
        <v>197</v>
      </c>
      <c r="I470" s="208" t="s">
        <v>40</v>
      </c>
      <c r="J470" s="209">
        <f>J127</f>
        <v>171215</v>
      </c>
      <c r="K470" s="209">
        <f>K127</f>
        <v>1639376</v>
      </c>
      <c r="L470" s="209">
        <f>L127</f>
        <v>4304668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4"/>
        <v>170</v>
      </c>
      <c r="H471" s="207">
        <f t="shared" si="83"/>
        <v>226</v>
      </c>
      <c r="I471" s="208" t="s">
        <v>41</v>
      </c>
      <c r="J471" s="209">
        <f>J149</f>
        <v>168833</v>
      </c>
      <c r="K471" s="209">
        <f>K149</f>
        <v>1613886</v>
      </c>
      <c r="L471" s="209">
        <f>L149</f>
        <v>4441534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4"/>
        <v>192</v>
      </c>
      <c r="H472" s="207">
        <f t="shared" si="83"/>
        <v>255</v>
      </c>
      <c r="I472" s="208" t="s">
        <v>42</v>
      </c>
      <c r="J472" s="209">
        <f>J171</f>
        <v>160714</v>
      </c>
      <c r="K472" s="209">
        <f>K171</f>
        <v>1628701</v>
      </c>
      <c r="L472" s="209">
        <f>L171</f>
        <v>4573377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4"/>
        <v>214</v>
      </c>
      <c r="H473" s="207">
        <f t="shared" si="83"/>
        <v>284</v>
      </c>
      <c r="I473" s="208" t="s">
        <v>43</v>
      </c>
      <c r="J473" s="209">
        <f>J193</f>
        <v>161779</v>
      </c>
      <c r="K473" s="209">
        <f>K193</f>
        <v>1505905</v>
      </c>
      <c r="L473" s="209">
        <f>L193</f>
        <v>4237280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4"/>
        <v>236</v>
      </c>
      <c r="H474" s="207">
        <f t="shared" si="83"/>
        <v>313</v>
      </c>
      <c r="I474" s="208" t="s">
        <v>44</v>
      </c>
      <c r="J474" s="209">
        <f>J215</f>
        <v>168093</v>
      </c>
      <c r="K474" s="209">
        <f>K215</f>
        <v>1552886</v>
      </c>
      <c r="L474" s="209">
        <f>L215</f>
        <v>4388215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4"/>
        <v>258</v>
      </c>
      <c r="H475" s="207">
        <f t="shared" si="83"/>
        <v>342</v>
      </c>
      <c r="I475" s="208" t="s">
        <v>45</v>
      </c>
      <c r="J475" s="209">
        <f>J237</f>
        <v>161455</v>
      </c>
      <c r="K475" s="209">
        <f>K237</f>
        <v>1465142</v>
      </c>
      <c r="L475" s="209">
        <f>L237</f>
        <v>4284343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4"/>
        <v>280</v>
      </c>
      <c r="H476" s="207">
        <f t="shared" si="83"/>
        <v>371</v>
      </c>
      <c r="I476" s="208" t="s">
        <v>46</v>
      </c>
      <c r="J476" s="209">
        <f>J259</f>
        <v>172925</v>
      </c>
      <c r="K476" s="209">
        <f>K259</f>
        <v>1668781</v>
      </c>
      <c r="L476" s="209">
        <f>L259</f>
        <v>4660358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8</vt:i4>
      </vt:variant>
    </vt:vector>
  </HeadingPairs>
  <TitlesOfParts>
    <vt:vector size="36" baseType="lpstr">
      <vt:lpstr>2026</vt:lpstr>
      <vt:lpstr>2025</vt:lpstr>
      <vt:lpstr>scratch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 </vt:lpstr>
      <vt:lpstr>2004</vt:lpstr>
      <vt:lpstr>2003</vt:lpstr>
      <vt:lpstr>2002</vt:lpstr>
      <vt:lpstr>2001</vt:lpstr>
      <vt:lpstr>2000</vt:lpstr>
      <vt:lpstr>'2000'!Print_Area</vt:lpstr>
      <vt:lpstr>'2001'!Print_Area</vt:lpstr>
      <vt:lpstr>'2002'!Print_Area</vt:lpstr>
      <vt:lpstr>'2003'!Print_Area</vt:lpstr>
      <vt:lpstr>'2004'!Print_Area</vt:lpstr>
      <vt:lpstr>'2005 '!Print_Area</vt:lpstr>
      <vt:lpstr>'2006'!Print_Area</vt:lpstr>
      <vt:lpstr>'2007'!Print_Area</vt:lpstr>
    </vt:vector>
  </TitlesOfParts>
  <Company>FLORIDA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Garrett_E</dc:creator>
  <cp:lastModifiedBy>Jaiswal, Archana</cp:lastModifiedBy>
  <cp:lastPrinted>2017-08-04T14:21:31Z</cp:lastPrinted>
  <dcterms:created xsi:type="dcterms:W3CDTF">2001-01-30T14:32:12Z</dcterms:created>
  <dcterms:modified xsi:type="dcterms:W3CDTF">2026-08-04T13:26:51Z</dcterms:modified>
</cp:coreProperties>
</file>