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N:\drivew\DATA\OIL_GAS\OG_PRODUCTION_REPORTS\WEBSITE_SPREADSHEET_UPLOADS_\STATE_PRODUCTION_DATA_2000-CURRENT_WEBSITE_MONTHLY\"/>
    </mc:Choice>
  </mc:AlternateContent>
  <xr:revisionPtr revIDLastSave="0" documentId="13_ncr:1_{ED6AAED9-B6BB-4882-92FE-6BF862B373F4}" xr6:coauthVersionLast="47" xr6:coauthVersionMax="47" xr10:uidLastSave="{00000000-0000-0000-0000-000000000000}"/>
  <bookViews>
    <workbookView xWindow="-120" yWindow="-120" windowWidth="29040" windowHeight="15720" tabRatio="723" xr2:uid="{54E7B57A-DDE2-4A13-ACF3-201619723AF5}"/>
  </bookViews>
  <sheets>
    <sheet name="2026" sheetId="34" r:id="rId1"/>
    <sheet name="2025" sheetId="32" r:id="rId2"/>
    <sheet name="scratch" sheetId="33" r:id="rId3"/>
    <sheet name="2024" sheetId="30" r:id="rId4"/>
    <sheet name="2023" sheetId="29" r:id="rId5"/>
    <sheet name="2022" sheetId="28" r:id="rId6"/>
    <sheet name="2021" sheetId="27" r:id="rId7"/>
    <sheet name="2020" sheetId="25" r:id="rId8"/>
    <sheet name="2019" sheetId="24" r:id="rId9"/>
    <sheet name="2018" sheetId="23" r:id="rId10"/>
    <sheet name="2017" sheetId="22" r:id="rId11"/>
    <sheet name="2016" sheetId="21" r:id="rId12"/>
    <sheet name="2015" sheetId="20" r:id="rId13"/>
    <sheet name="2014" sheetId="19" r:id="rId14"/>
    <sheet name="2013" sheetId="18" r:id="rId15"/>
    <sheet name="2012" sheetId="17" r:id="rId16"/>
    <sheet name="2011" sheetId="16" r:id="rId17"/>
    <sheet name="2010" sheetId="15" r:id="rId18"/>
    <sheet name="2009" sheetId="13" r:id="rId19"/>
    <sheet name="2008" sheetId="12" r:id="rId20"/>
    <sheet name="2007" sheetId="11" r:id="rId21"/>
    <sheet name="2006" sheetId="10" r:id="rId22"/>
    <sheet name="2005 " sheetId="9" r:id="rId23"/>
    <sheet name="2004" sheetId="8" r:id="rId24"/>
    <sheet name="2003" sheetId="6" r:id="rId25"/>
    <sheet name="2002" sheetId="5" r:id="rId26"/>
    <sheet name="2001" sheetId="4" r:id="rId27"/>
    <sheet name="2000" sheetId="1" r:id="rId28"/>
  </sheets>
  <definedNames>
    <definedName name="_xlnm.Print_Area" localSheetId="27">'2000'!$A$1:$P$570</definedName>
    <definedName name="_xlnm.Print_Area" localSheetId="26">'2001'!$A$1:$P$570</definedName>
    <definedName name="_xlnm.Print_Area" localSheetId="25">'2002'!$A$1:$P$570</definedName>
    <definedName name="_xlnm.Print_Area" localSheetId="24">'2003'!$A$1:$P$570</definedName>
    <definedName name="_xlnm.Print_Area" localSheetId="23">'2004'!$A$1:$P$434</definedName>
    <definedName name="_xlnm.Print_Area" localSheetId="22">'2005 '!$A$1:$P$434</definedName>
    <definedName name="_xlnm.Print_Area" localSheetId="21">'2006'!$A$1:$P$434</definedName>
    <definedName name="_xlnm.Print_Area" localSheetId="20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" i="34" l="1"/>
  <c r="G33" i="34"/>
  <c r="F33" i="34"/>
  <c r="E33" i="34"/>
  <c r="D33" i="34"/>
  <c r="D11" i="34"/>
  <c r="I26" i="34"/>
  <c r="I27" i="34"/>
  <c r="I28" i="34"/>
  <c r="I29" i="34"/>
  <c r="I30" i="34"/>
  <c r="I31" i="34"/>
  <c r="I32" i="34"/>
  <c r="J33" i="34"/>
  <c r="J434" i="34" s="1"/>
  <c r="K33" i="34"/>
  <c r="L33" i="34"/>
  <c r="I35" i="34"/>
  <c r="I36" i="34"/>
  <c r="I37" i="34"/>
  <c r="O15" i="34"/>
  <c r="O14" i="34"/>
  <c r="O13" i="34"/>
  <c r="N15" i="34"/>
  <c r="N14" i="34"/>
  <c r="N36" i="34" s="1"/>
  <c r="N58" i="34" s="1"/>
  <c r="N80" i="34" s="1"/>
  <c r="N102" i="34" s="1"/>
  <c r="N124" i="34" s="1"/>
  <c r="N146" i="34" s="1"/>
  <c r="N168" i="34" s="1"/>
  <c r="N190" i="34" s="1"/>
  <c r="N212" i="34" s="1"/>
  <c r="N234" i="34" s="1"/>
  <c r="N256" i="34" s="1"/>
  <c r="N278" i="34" s="1"/>
  <c r="N13" i="34"/>
  <c r="O10" i="34"/>
  <c r="O32" i="34" s="1"/>
  <c r="O54" i="34" s="1"/>
  <c r="O76" i="34" s="1"/>
  <c r="O98" i="34" s="1"/>
  <c r="O120" i="34" s="1"/>
  <c r="O142" i="34" s="1"/>
  <c r="O164" i="34" s="1"/>
  <c r="O186" i="34" s="1"/>
  <c r="O208" i="34" s="1"/>
  <c r="O230" i="34" s="1"/>
  <c r="O252" i="34" s="1"/>
  <c r="O274" i="34" s="1"/>
  <c r="O9" i="34"/>
  <c r="O31" i="34" s="1"/>
  <c r="O53" i="34" s="1"/>
  <c r="O75" i="34" s="1"/>
  <c r="O97" i="34" s="1"/>
  <c r="O119" i="34" s="1"/>
  <c r="O141" i="34" s="1"/>
  <c r="O163" i="34" s="1"/>
  <c r="O185" i="34" s="1"/>
  <c r="O207" i="34" s="1"/>
  <c r="O229" i="34" s="1"/>
  <c r="O251" i="34" s="1"/>
  <c r="O273" i="34" s="1"/>
  <c r="O8" i="34"/>
  <c r="O30" i="34" s="1"/>
  <c r="O52" i="34" s="1"/>
  <c r="O74" i="34" s="1"/>
  <c r="O96" i="34" s="1"/>
  <c r="O118" i="34" s="1"/>
  <c r="O140" i="34" s="1"/>
  <c r="O162" i="34" s="1"/>
  <c r="O184" i="34" s="1"/>
  <c r="O206" i="34" s="1"/>
  <c r="O228" i="34" s="1"/>
  <c r="O250" i="34" s="1"/>
  <c r="O272" i="34" s="1"/>
  <c r="O7" i="34"/>
  <c r="O6" i="34"/>
  <c r="O5" i="34"/>
  <c r="O4" i="34"/>
  <c r="N10" i="34"/>
  <c r="N9" i="34"/>
  <c r="N8" i="34"/>
  <c r="N7" i="34"/>
  <c r="N6" i="34"/>
  <c r="N5" i="34"/>
  <c r="N4" i="34"/>
  <c r="N26" i="34" s="1"/>
  <c r="AB480" i="34"/>
  <c r="G469" i="34"/>
  <c r="H466" i="34"/>
  <c r="H467" i="34" s="1"/>
  <c r="H468" i="34" s="1"/>
  <c r="H469" i="34" s="1"/>
  <c r="H470" i="34" s="1"/>
  <c r="H471" i="34" s="1"/>
  <c r="H472" i="34" s="1"/>
  <c r="H473" i="34" s="1"/>
  <c r="H474" i="34" s="1"/>
  <c r="H475" i="34" s="1"/>
  <c r="H476" i="34" s="1"/>
  <c r="L456" i="34"/>
  <c r="K456" i="34"/>
  <c r="J456" i="34"/>
  <c r="J454" i="34"/>
  <c r="G454" i="34"/>
  <c r="G470" i="34" s="1"/>
  <c r="G453" i="34"/>
  <c r="H451" i="34"/>
  <c r="H452" i="34" s="1"/>
  <c r="H453" i="34" s="1"/>
  <c r="H454" i="34" s="1"/>
  <c r="H455" i="34" s="1"/>
  <c r="H456" i="34" s="1"/>
  <c r="H457" i="34" s="1"/>
  <c r="H458" i="34" s="1"/>
  <c r="H459" i="34" s="1"/>
  <c r="H460" i="34" s="1"/>
  <c r="G451" i="34"/>
  <c r="G467" i="34" s="1"/>
  <c r="H450" i="34"/>
  <c r="L442" i="34"/>
  <c r="O441" i="34"/>
  <c r="O442" i="34" s="1"/>
  <c r="K441" i="34"/>
  <c r="J441" i="34"/>
  <c r="G441" i="34"/>
  <c r="G457" i="34" s="1"/>
  <c r="G473" i="34" s="1"/>
  <c r="L440" i="34"/>
  <c r="G440" i="34"/>
  <c r="G456" i="34" s="1"/>
  <c r="G472" i="34" s="1"/>
  <c r="G439" i="34"/>
  <c r="G455" i="34" s="1"/>
  <c r="G471" i="34" s="1"/>
  <c r="G438" i="34"/>
  <c r="G437" i="34"/>
  <c r="G436" i="34"/>
  <c r="G452" i="34" s="1"/>
  <c r="G468" i="34" s="1"/>
  <c r="G435" i="34"/>
  <c r="G434" i="34"/>
  <c r="G450" i="34" s="1"/>
  <c r="G466" i="34" s="1"/>
  <c r="G433" i="34"/>
  <c r="G449" i="34" s="1"/>
  <c r="G465" i="34" s="1"/>
  <c r="L279" i="34"/>
  <c r="K279" i="34"/>
  <c r="J279" i="34"/>
  <c r="H279" i="34"/>
  <c r="G279" i="34"/>
  <c r="F279" i="34"/>
  <c r="E279" i="34"/>
  <c r="D279" i="34"/>
  <c r="L278" i="34"/>
  <c r="K278" i="34"/>
  <c r="J278" i="34"/>
  <c r="I278" i="34"/>
  <c r="L277" i="34"/>
  <c r="K277" i="34"/>
  <c r="J277" i="34"/>
  <c r="H277" i="34"/>
  <c r="H280" i="34" s="1"/>
  <c r="G277" i="34"/>
  <c r="F277" i="34"/>
  <c r="E277" i="34"/>
  <c r="D277" i="34"/>
  <c r="L274" i="34"/>
  <c r="K274" i="34"/>
  <c r="J274" i="34"/>
  <c r="H274" i="34"/>
  <c r="G274" i="34"/>
  <c r="F274" i="34"/>
  <c r="E274" i="34"/>
  <c r="D274" i="34"/>
  <c r="I274" i="34" s="1"/>
  <c r="L273" i="34"/>
  <c r="K273" i="34"/>
  <c r="J273" i="34"/>
  <c r="H273" i="34"/>
  <c r="G273" i="34"/>
  <c r="I273" i="34" s="1"/>
  <c r="F273" i="34"/>
  <c r="E273" i="34"/>
  <c r="D273" i="34"/>
  <c r="L272" i="34"/>
  <c r="K272" i="34"/>
  <c r="J272" i="34"/>
  <c r="H272" i="34"/>
  <c r="G272" i="34"/>
  <c r="F272" i="34"/>
  <c r="E272" i="34"/>
  <c r="D272" i="34"/>
  <c r="L271" i="34"/>
  <c r="K271" i="34"/>
  <c r="J271" i="34"/>
  <c r="H271" i="34"/>
  <c r="G271" i="34"/>
  <c r="F271" i="34"/>
  <c r="E271" i="34"/>
  <c r="D271" i="34"/>
  <c r="I271" i="34" s="1"/>
  <c r="L270" i="34"/>
  <c r="K270" i="34"/>
  <c r="J270" i="34"/>
  <c r="H270" i="34"/>
  <c r="G270" i="34"/>
  <c r="F270" i="34"/>
  <c r="E270" i="34"/>
  <c r="D270" i="34"/>
  <c r="I270" i="34" s="1"/>
  <c r="L269" i="34"/>
  <c r="K269" i="34"/>
  <c r="J269" i="34"/>
  <c r="H269" i="34"/>
  <c r="G269" i="34"/>
  <c r="F269" i="34"/>
  <c r="E269" i="34"/>
  <c r="D269" i="34"/>
  <c r="L268" i="34"/>
  <c r="K268" i="34"/>
  <c r="J268" i="34"/>
  <c r="H268" i="34"/>
  <c r="G268" i="34"/>
  <c r="F268" i="34"/>
  <c r="F275" i="34" s="1"/>
  <c r="E268" i="34"/>
  <c r="E275" i="34" s="1"/>
  <c r="D268" i="34"/>
  <c r="L258" i="34"/>
  <c r="L460" i="34" s="1"/>
  <c r="K258" i="34"/>
  <c r="K460" i="34" s="1"/>
  <c r="J258" i="34"/>
  <c r="J460" i="34" s="1"/>
  <c r="H258" i="34"/>
  <c r="G258" i="34"/>
  <c r="F258" i="34"/>
  <c r="E258" i="34"/>
  <c r="D258" i="34"/>
  <c r="D259" i="34" s="1"/>
  <c r="I257" i="34"/>
  <c r="I256" i="34"/>
  <c r="I255" i="34"/>
  <c r="L253" i="34"/>
  <c r="K253" i="34"/>
  <c r="J253" i="34"/>
  <c r="J444" i="34" s="1"/>
  <c r="H253" i="34"/>
  <c r="H259" i="34" s="1"/>
  <c r="G253" i="34"/>
  <c r="G259" i="34" s="1"/>
  <c r="F253" i="34"/>
  <c r="E253" i="34"/>
  <c r="D253" i="34"/>
  <c r="I252" i="34"/>
  <c r="I251" i="34"/>
  <c r="I250" i="34"/>
  <c r="I249" i="34"/>
  <c r="I248" i="34"/>
  <c r="I247" i="34"/>
  <c r="I246" i="34"/>
  <c r="L236" i="34"/>
  <c r="L459" i="34" s="1"/>
  <c r="K236" i="34"/>
  <c r="K237" i="34" s="1"/>
  <c r="K475" i="34" s="1"/>
  <c r="J236" i="34"/>
  <c r="J459" i="34" s="1"/>
  <c r="H236" i="34"/>
  <c r="G236" i="34"/>
  <c r="F236" i="34"/>
  <c r="E236" i="34"/>
  <c r="D236" i="34"/>
  <c r="I235" i="34"/>
  <c r="I234" i="34"/>
  <c r="I233" i="34"/>
  <c r="L231" i="34"/>
  <c r="K231" i="34"/>
  <c r="K443" i="34" s="1"/>
  <c r="J231" i="34"/>
  <c r="J443" i="34" s="1"/>
  <c r="H231" i="34"/>
  <c r="G231" i="34"/>
  <c r="F231" i="34"/>
  <c r="F237" i="34" s="1"/>
  <c r="E231" i="34"/>
  <c r="E237" i="34" s="1"/>
  <c r="D231" i="34"/>
  <c r="D237" i="34" s="1"/>
  <c r="I230" i="34"/>
  <c r="I229" i="34"/>
  <c r="I228" i="34"/>
  <c r="I227" i="34"/>
  <c r="I226" i="34"/>
  <c r="I225" i="34"/>
  <c r="I224" i="34"/>
  <c r="L214" i="34"/>
  <c r="L458" i="34" s="1"/>
  <c r="K214" i="34"/>
  <c r="K458" i="34" s="1"/>
  <c r="J214" i="34"/>
  <c r="J215" i="34" s="1"/>
  <c r="J474" i="34" s="1"/>
  <c r="H214" i="34"/>
  <c r="G214" i="34"/>
  <c r="G215" i="34" s="1"/>
  <c r="F214" i="34"/>
  <c r="E214" i="34"/>
  <c r="D214" i="34"/>
  <c r="I213" i="34"/>
  <c r="I212" i="34"/>
  <c r="I211" i="34"/>
  <c r="L209" i="34"/>
  <c r="K209" i="34"/>
  <c r="J209" i="34"/>
  <c r="J442" i="34" s="1"/>
  <c r="H209" i="34"/>
  <c r="H215" i="34" s="1"/>
  <c r="G209" i="34"/>
  <c r="F209" i="34"/>
  <c r="E209" i="34"/>
  <c r="E215" i="34" s="1"/>
  <c r="D209" i="34"/>
  <c r="I208" i="34"/>
  <c r="I207" i="34"/>
  <c r="I206" i="34"/>
  <c r="I205" i="34"/>
  <c r="I204" i="34"/>
  <c r="I203" i="34"/>
  <c r="I202" i="34"/>
  <c r="H193" i="34"/>
  <c r="L192" i="34"/>
  <c r="L457" i="34" s="1"/>
  <c r="K192" i="34"/>
  <c r="K457" i="34" s="1"/>
  <c r="J192" i="34"/>
  <c r="J457" i="34" s="1"/>
  <c r="H192" i="34"/>
  <c r="G192" i="34"/>
  <c r="F192" i="34"/>
  <c r="E192" i="34"/>
  <c r="D192" i="34"/>
  <c r="I191" i="34"/>
  <c r="I190" i="34"/>
  <c r="I189" i="34"/>
  <c r="I192" i="34" s="1"/>
  <c r="L187" i="34"/>
  <c r="L441" i="34" s="1"/>
  <c r="K187" i="34"/>
  <c r="J187" i="34"/>
  <c r="J193" i="34" s="1"/>
  <c r="J473" i="34" s="1"/>
  <c r="H187" i="34"/>
  <c r="G187" i="34"/>
  <c r="F187" i="34"/>
  <c r="E187" i="34"/>
  <c r="D187" i="34"/>
  <c r="I186" i="34"/>
  <c r="I185" i="34"/>
  <c r="I184" i="34"/>
  <c r="I183" i="34"/>
  <c r="I182" i="34"/>
  <c r="I181" i="34"/>
  <c r="I180" i="34"/>
  <c r="I187" i="34" s="1"/>
  <c r="L170" i="34"/>
  <c r="K170" i="34"/>
  <c r="J170" i="34"/>
  <c r="H170" i="34"/>
  <c r="G170" i="34"/>
  <c r="F170" i="34"/>
  <c r="E170" i="34"/>
  <c r="D170" i="34"/>
  <c r="I169" i="34"/>
  <c r="I168" i="34"/>
  <c r="I167" i="34"/>
  <c r="I170" i="34" s="1"/>
  <c r="L165" i="34"/>
  <c r="L171" i="34" s="1"/>
  <c r="L472" i="34" s="1"/>
  <c r="K165" i="34"/>
  <c r="K440" i="34" s="1"/>
  <c r="J165" i="34"/>
  <c r="J440" i="34" s="1"/>
  <c r="H165" i="34"/>
  <c r="H171" i="34" s="1"/>
  <c r="G165" i="34"/>
  <c r="G171" i="34" s="1"/>
  <c r="F165" i="34"/>
  <c r="F171" i="34" s="1"/>
  <c r="E165" i="34"/>
  <c r="E171" i="34" s="1"/>
  <c r="D165" i="34"/>
  <c r="D171" i="34" s="1"/>
  <c r="I164" i="34"/>
  <c r="I163" i="34"/>
  <c r="I162" i="34"/>
  <c r="I160" i="34"/>
  <c r="I159" i="34"/>
  <c r="I158" i="34"/>
  <c r="L148" i="34"/>
  <c r="L455" i="34" s="1"/>
  <c r="K148" i="34"/>
  <c r="K149" i="34" s="1"/>
  <c r="K471" i="34" s="1"/>
  <c r="J148" i="34"/>
  <c r="J455" i="34" s="1"/>
  <c r="H148" i="34"/>
  <c r="G148" i="34"/>
  <c r="F148" i="34"/>
  <c r="E148" i="34"/>
  <c r="D148" i="34"/>
  <c r="I147" i="34"/>
  <c r="I146" i="34"/>
  <c r="I145" i="34"/>
  <c r="I148" i="34" s="1"/>
  <c r="L143" i="34"/>
  <c r="K143" i="34"/>
  <c r="K439" i="34" s="1"/>
  <c r="J143" i="34"/>
  <c r="H143" i="34"/>
  <c r="G143" i="34"/>
  <c r="F143" i="34"/>
  <c r="E143" i="34"/>
  <c r="D143" i="34"/>
  <c r="D149" i="34" s="1"/>
  <c r="I142" i="34"/>
  <c r="I141" i="34"/>
  <c r="I140" i="34"/>
  <c r="I139" i="34"/>
  <c r="I138" i="34"/>
  <c r="I137" i="34"/>
  <c r="I136" i="34"/>
  <c r="L126" i="34"/>
  <c r="L454" i="34" s="1"/>
  <c r="K126" i="34"/>
  <c r="K454" i="34" s="1"/>
  <c r="J126" i="34"/>
  <c r="H126" i="34"/>
  <c r="G126" i="34"/>
  <c r="G127" i="34" s="1"/>
  <c r="F126" i="34"/>
  <c r="E126" i="34"/>
  <c r="D126" i="34"/>
  <c r="I125" i="34"/>
  <c r="I124" i="34"/>
  <c r="I123" i="34"/>
  <c r="L121" i="34"/>
  <c r="L438" i="34" s="1"/>
  <c r="K121" i="34"/>
  <c r="K438" i="34" s="1"/>
  <c r="J121" i="34"/>
  <c r="J438" i="34" s="1"/>
  <c r="H121" i="34"/>
  <c r="G121" i="34"/>
  <c r="F121" i="34"/>
  <c r="E121" i="34"/>
  <c r="D121" i="34"/>
  <c r="I120" i="34"/>
  <c r="I119" i="34"/>
  <c r="I118" i="34"/>
  <c r="I117" i="34"/>
  <c r="I116" i="34"/>
  <c r="I115" i="34"/>
  <c r="I114" i="34"/>
  <c r="L104" i="34"/>
  <c r="L453" i="34" s="1"/>
  <c r="K104" i="34"/>
  <c r="K453" i="34" s="1"/>
  <c r="J104" i="34"/>
  <c r="J453" i="34" s="1"/>
  <c r="H104" i="34"/>
  <c r="G104" i="34"/>
  <c r="F104" i="34"/>
  <c r="E104" i="34"/>
  <c r="D104" i="34"/>
  <c r="I103" i="34"/>
  <c r="I102" i="34"/>
  <c r="I101" i="34"/>
  <c r="L99" i="34"/>
  <c r="K99" i="34"/>
  <c r="K437" i="34" s="1"/>
  <c r="J99" i="34"/>
  <c r="H99" i="34"/>
  <c r="H105" i="34" s="1"/>
  <c r="G99" i="34"/>
  <c r="G105" i="34" s="1"/>
  <c r="F99" i="34"/>
  <c r="E99" i="34"/>
  <c r="E105" i="34" s="1"/>
  <c r="D99" i="34"/>
  <c r="I98" i="34"/>
  <c r="I97" i="34"/>
  <c r="I96" i="34"/>
  <c r="I95" i="34"/>
  <c r="I94" i="34"/>
  <c r="I93" i="34"/>
  <c r="I92" i="34"/>
  <c r="L82" i="34"/>
  <c r="L452" i="34" s="1"/>
  <c r="K82" i="34"/>
  <c r="K452" i="34" s="1"/>
  <c r="J82" i="34"/>
  <c r="J452" i="34" s="1"/>
  <c r="H82" i="34"/>
  <c r="G82" i="34"/>
  <c r="F82" i="34"/>
  <c r="E82" i="34"/>
  <c r="D82" i="34"/>
  <c r="I81" i="34"/>
  <c r="I80" i="34"/>
  <c r="I79" i="34"/>
  <c r="I82" i="34" s="1"/>
  <c r="L77" i="34"/>
  <c r="K77" i="34"/>
  <c r="K436" i="34" s="1"/>
  <c r="J77" i="34"/>
  <c r="J436" i="34" s="1"/>
  <c r="H77" i="34"/>
  <c r="H83" i="34" s="1"/>
  <c r="G77" i="34"/>
  <c r="G83" i="34" s="1"/>
  <c r="F77" i="34"/>
  <c r="F83" i="34" s="1"/>
  <c r="E77" i="34"/>
  <c r="E83" i="34" s="1"/>
  <c r="D77" i="34"/>
  <c r="D83" i="34" s="1"/>
  <c r="I76" i="34"/>
  <c r="I75" i="34"/>
  <c r="I74" i="34"/>
  <c r="I73" i="34"/>
  <c r="I72" i="34"/>
  <c r="I71" i="34"/>
  <c r="I70" i="34"/>
  <c r="L60" i="34"/>
  <c r="L451" i="34" s="1"/>
  <c r="K60" i="34"/>
  <c r="K451" i="34" s="1"/>
  <c r="J60" i="34"/>
  <c r="J451" i="34" s="1"/>
  <c r="H60" i="34"/>
  <c r="G60" i="34"/>
  <c r="G61" i="34" s="1"/>
  <c r="F60" i="34"/>
  <c r="E60" i="34"/>
  <c r="D60" i="34"/>
  <c r="I59" i="34"/>
  <c r="I58" i="34"/>
  <c r="I57" i="34"/>
  <c r="I60" i="34" s="1"/>
  <c r="L55" i="34"/>
  <c r="L435" i="34" s="1"/>
  <c r="K55" i="34"/>
  <c r="K435" i="34" s="1"/>
  <c r="J55" i="34"/>
  <c r="H55" i="34"/>
  <c r="H61" i="34" s="1"/>
  <c r="G55" i="34"/>
  <c r="F55" i="34"/>
  <c r="E55" i="34"/>
  <c r="D55" i="34"/>
  <c r="I54" i="34"/>
  <c r="I53" i="34"/>
  <c r="I52" i="34"/>
  <c r="I51" i="34"/>
  <c r="I50" i="34"/>
  <c r="I49" i="34"/>
  <c r="I48" i="34"/>
  <c r="G39" i="34"/>
  <c r="L38" i="34"/>
  <c r="L450" i="34" s="1"/>
  <c r="K38" i="34"/>
  <c r="K450" i="34" s="1"/>
  <c r="J38" i="34"/>
  <c r="J450" i="34" s="1"/>
  <c r="H38" i="34"/>
  <c r="H39" i="34" s="1"/>
  <c r="G38" i="34"/>
  <c r="F38" i="34"/>
  <c r="E38" i="34"/>
  <c r="E39" i="34" s="1"/>
  <c r="D38" i="34"/>
  <c r="N37" i="34"/>
  <c r="N59" i="34" s="1"/>
  <c r="N81" i="34" s="1"/>
  <c r="N103" i="34" s="1"/>
  <c r="N125" i="34" s="1"/>
  <c r="N147" i="34" s="1"/>
  <c r="N169" i="34" s="1"/>
  <c r="N191" i="34" s="1"/>
  <c r="N213" i="34" s="1"/>
  <c r="N235" i="34" s="1"/>
  <c r="N257" i="34" s="1"/>
  <c r="N279" i="34" s="1"/>
  <c r="N29" i="34"/>
  <c r="N51" i="34" s="1"/>
  <c r="N73" i="34" s="1"/>
  <c r="N95" i="34" s="1"/>
  <c r="N117" i="34" s="1"/>
  <c r="N139" i="34" s="1"/>
  <c r="N161" i="34" s="1"/>
  <c r="N183" i="34" s="1"/>
  <c r="N205" i="34" s="1"/>
  <c r="N227" i="34" s="1"/>
  <c r="N249" i="34" s="1"/>
  <c r="N271" i="34" s="1"/>
  <c r="A23" i="34"/>
  <c r="A45" i="34" s="1"/>
  <c r="A67" i="34" s="1"/>
  <c r="A89" i="34" s="1"/>
  <c r="A111" i="34" s="1"/>
  <c r="A133" i="34" s="1"/>
  <c r="A155" i="34" s="1"/>
  <c r="A177" i="34" s="1"/>
  <c r="A199" i="34" s="1"/>
  <c r="A221" i="34" s="1"/>
  <c r="A243" i="34" s="1"/>
  <c r="L16" i="34"/>
  <c r="L449" i="34" s="1"/>
  <c r="K16" i="34"/>
  <c r="K449" i="34" s="1"/>
  <c r="J16" i="34"/>
  <c r="H16" i="34"/>
  <c r="G16" i="34"/>
  <c r="F16" i="34"/>
  <c r="E16" i="34"/>
  <c r="D16" i="34"/>
  <c r="O37" i="34"/>
  <c r="O59" i="34" s="1"/>
  <c r="O81" i="34" s="1"/>
  <c r="O103" i="34" s="1"/>
  <c r="O125" i="34" s="1"/>
  <c r="O147" i="34" s="1"/>
  <c r="O169" i="34" s="1"/>
  <c r="O191" i="34" s="1"/>
  <c r="O213" i="34" s="1"/>
  <c r="O235" i="34" s="1"/>
  <c r="O257" i="34" s="1"/>
  <c r="O279" i="34" s="1"/>
  <c r="I15" i="34"/>
  <c r="O36" i="34"/>
  <c r="O58" i="34" s="1"/>
  <c r="O80" i="34" s="1"/>
  <c r="O102" i="34" s="1"/>
  <c r="O124" i="34" s="1"/>
  <c r="O146" i="34" s="1"/>
  <c r="O168" i="34" s="1"/>
  <c r="O190" i="34" s="1"/>
  <c r="O212" i="34" s="1"/>
  <c r="O234" i="34" s="1"/>
  <c r="O256" i="34" s="1"/>
  <c r="O278" i="34" s="1"/>
  <c r="I14" i="34"/>
  <c r="O35" i="34"/>
  <c r="N35" i="34"/>
  <c r="I13" i="34"/>
  <c r="L11" i="34"/>
  <c r="L433" i="34" s="1"/>
  <c r="K11" i="34"/>
  <c r="K433" i="34" s="1"/>
  <c r="J11" i="34"/>
  <c r="J433" i="34" s="1"/>
  <c r="H11" i="34"/>
  <c r="H17" i="34" s="1"/>
  <c r="G11" i="34"/>
  <c r="F11" i="34"/>
  <c r="F17" i="34" s="1"/>
  <c r="E11" i="34"/>
  <c r="E17" i="34" s="1"/>
  <c r="N32" i="34"/>
  <c r="N54" i="34" s="1"/>
  <c r="N76" i="34" s="1"/>
  <c r="N98" i="34" s="1"/>
  <c r="N120" i="34" s="1"/>
  <c r="N142" i="34" s="1"/>
  <c r="N164" i="34" s="1"/>
  <c r="N186" i="34" s="1"/>
  <c r="N208" i="34" s="1"/>
  <c r="N230" i="34" s="1"/>
  <c r="N252" i="34" s="1"/>
  <c r="N274" i="34" s="1"/>
  <c r="I10" i="34"/>
  <c r="N31" i="34"/>
  <c r="N53" i="34" s="1"/>
  <c r="N75" i="34" s="1"/>
  <c r="N97" i="34" s="1"/>
  <c r="N119" i="34" s="1"/>
  <c r="N141" i="34" s="1"/>
  <c r="N163" i="34" s="1"/>
  <c r="N185" i="34" s="1"/>
  <c r="N207" i="34" s="1"/>
  <c r="N229" i="34" s="1"/>
  <c r="N251" i="34" s="1"/>
  <c r="N273" i="34" s="1"/>
  <c r="I9" i="34"/>
  <c r="N30" i="34"/>
  <c r="N52" i="34" s="1"/>
  <c r="N74" i="34" s="1"/>
  <c r="N96" i="34" s="1"/>
  <c r="N118" i="34" s="1"/>
  <c r="N140" i="34" s="1"/>
  <c r="N162" i="34" s="1"/>
  <c r="N184" i="34" s="1"/>
  <c r="N206" i="34" s="1"/>
  <c r="N228" i="34" s="1"/>
  <c r="N250" i="34" s="1"/>
  <c r="N272" i="34" s="1"/>
  <c r="I8" i="34"/>
  <c r="O29" i="34"/>
  <c r="O51" i="34" s="1"/>
  <c r="O73" i="34" s="1"/>
  <c r="O95" i="34" s="1"/>
  <c r="O117" i="34" s="1"/>
  <c r="O139" i="34" s="1"/>
  <c r="O161" i="34" s="1"/>
  <c r="O183" i="34" s="1"/>
  <c r="O205" i="34" s="1"/>
  <c r="O227" i="34" s="1"/>
  <c r="O249" i="34" s="1"/>
  <c r="O271" i="34" s="1"/>
  <c r="I7" i="34"/>
  <c r="O28" i="34"/>
  <c r="O50" i="34" s="1"/>
  <c r="O72" i="34" s="1"/>
  <c r="O94" i="34" s="1"/>
  <c r="O116" i="34" s="1"/>
  <c r="O138" i="34" s="1"/>
  <c r="O160" i="34" s="1"/>
  <c r="O182" i="34" s="1"/>
  <c r="O204" i="34" s="1"/>
  <c r="O226" i="34" s="1"/>
  <c r="O248" i="34" s="1"/>
  <c r="O270" i="34" s="1"/>
  <c r="N28" i="34"/>
  <c r="N50" i="34" s="1"/>
  <c r="N72" i="34" s="1"/>
  <c r="N94" i="34" s="1"/>
  <c r="N116" i="34" s="1"/>
  <c r="N138" i="34" s="1"/>
  <c r="N160" i="34" s="1"/>
  <c r="N182" i="34" s="1"/>
  <c r="N204" i="34" s="1"/>
  <c r="N226" i="34" s="1"/>
  <c r="N248" i="34" s="1"/>
  <c r="N270" i="34" s="1"/>
  <c r="I6" i="34"/>
  <c r="O27" i="34"/>
  <c r="O49" i="34" s="1"/>
  <c r="O71" i="34" s="1"/>
  <c r="O93" i="34" s="1"/>
  <c r="O115" i="34" s="1"/>
  <c r="O137" i="34" s="1"/>
  <c r="O159" i="34" s="1"/>
  <c r="O181" i="34" s="1"/>
  <c r="O203" i="34" s="1"/>
  <c r="O225" i="34" s="1"/>
  <c r="O247" i="34" s="1"/>
  <c r="O269" i="34" s="1"/>
  <c r="I5" i="34"/>
  <c r="I4" i="34"/>
  <c r="J143" i="32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D280" i="32" s="1"/>
  <c r="I279" i="32"/>
  <c r="L278" i="32"/>
  <c r="K278" i="32"/>
  <c r="J278" i="32"/>
  <c r="I278" i="32"/>
  <c r="L277" i="32"/>
  <c r="K277" i="32"/>
  <c r="J277" i="32"/>
  <c r="H277" i="32"/>
  <c r="H280" i="32"/>
  <c r="G277" i="32"/>
  <c r="G280" i="32"/>
  <c r="F277" i="32"/>
  <c r="F280" i="32"/>
  <c r="E277" i="32"/>
  <c r="I277" i="32" s="1"/>
  <c r="I280" i="32" s="1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G273" i="32"/>
  <c r="F273" i="32"/>
  <c r="E273" i="32"/>
  <c r="D273" i="32"/>
  <c r="I273" i="32" s="1"/>
  <c r="L272" i="32"/>
  <c r="K272" i="32"/>
  <c r="J272" i="32"/>
  <c r="H272" i="32"/>
  <c r="G272" i="32"/>
  <c r="F272" i="32"/>
  <c r="F275" i="32" s="1"/>
  <c r="E272" i="32"/>
  <c r="D272" i="32"/>
  <c r="I272" i="32" s="1"/>
  <c r="L271" i="32"/>
  <c r="K271" i="32"/>
  <c r="J271" i="32"/>
  <c r="H271" i="32"/>
  <c r="G271" i="32"/>
  <c r="F271" i="32"/>
  <c r="E271" i="32"/>
  <c r="I271" i="32" s="1"/>
  <c r="D271" i="32"/>
  <c r="L270" i="32"/>
  <c r="K270" i="32"/>
  <c r="J270" i="32"/>
  <c r="H270" i="32"/>
  <c r="H275" i="32" s="1"/>
  <c r="G270" i="32"/>
  <c r="G275" i="32" s="1"/>
  <c r="G281" i="32" s="1"/>
  <c r="F270" i="32"/>
  <c r="E270" i="32"/>
  <c r="I270" i="32" s="1"/>
  <c r="D270" i="32"/>
  <c r="L269" i="32"/>
  <c r="K269" i="32"/>
  <c r="J269" i="32"/>
  <c r="H269" i="32"/>
  <c r="G269" i="32"/>
  <c r="F269" i="32"/>
  <c r="E269" i="32"/>
  <c r="E275" i="32"/>
  <c r="D269" i="32"/>
  <c r="D275" i="32" s="1"/>
  <c r="L268" i="32"/>
  <c r="K268" i="32"/>
  <c r="J268" i="32"/>
  <c r="H268" i="32"/>
  <c r="G268" i="32"/>
  <c r="F268" i="32"/>
  <c r="E268" i="32"/>
  <c r="D268" i="32"/>
  <c r="L258" i="32"/>
  <c r="L460" i="32"/>
  <c r="K258" i="32"/>
  <c r="K460" i="32" s="1"/>
  <c r="J258" i="32"/>
  <c r="J460" i="32"/>
  <c r="H258" i="32"/>
  <c r="H259" i="32" s="1"/>
  <c r="G258" i="32"/>
  <c r="G259" i="32" s="1"/>
  <c r="F258" i="32"/>
  <c r="E258" i="32"/>
  <c r="D258" i="32"/>
  <c r="I257" i="32"/>
  <c r="I256" i="32"/>
  <c r="I255" i="32"/>
  <c r="I258" i="32" s="1"/>
  <c r="L253" i="32"/>
  <c r="L259" i="32" s="1"/>
  <c r="L476" i="32" s="1"/>
  <c r="K253" i="32"/>
  <c r="K259" i="32" s="1"/>
  <c r="K476" i="32" s="1"/>
  <c r="J253" i="32"/>
  <c r="J444" i="32" s="1"/>
  <c r="H253" i="32"/>
  <c r="G253" i="32"/>
  <c r="F253" i="32"/>
  <c r="E253" i="32"/>
  <c r="D253" i="32"/>
  <c r="I252" i="32"/>
  <c r="I251" i="32"/>
  <c r="I250" i="32"/>
  <c r="I249" i="32"/>
  <c r="I248" i="32"/>
  <c r="I247" i="32"/>
  <c r="I253" i="32" s="1"/>
  <c r="I246" i="32"/>
  <c r="L236" i="32"/>
  <c r="L459" i="32" s="1"/>
  <c r="K236" i="32"/>
  <c r="K237" i="32" s="1"/>
  <c r="K475" i="32" s="1"/>
  <c r="J236" i="32"/>
  <c r="J459" i="32"/>
  <c r="H236" i="32"/>
  <c r="G236" i="32"/>
  <c r="F236" i="32"/>
  <c r="E236" i="32"/>
  <c r="D236" i="32"/>
  <c r="D237" i="32" s="1"/>
  <c r="I235" i="32"/>
  <c r="I234" i="32"/>
  <c r="I233" i="32"/>
  <c r="L231" i="32"/>
  <c r="L443" i="32" s="1"/>
  <c r="K231" i="32"/>
  <c r="K443" i="32"/>
  <c r="J231" i="32"/>
  <c r="H231" i="32"/>
  <c r="H237" i="32"/>
  <c r="G231" i="32"/>
  <c r="G237" i="32" s="1"/>
  <c r="F231" i="32"/>
  <c r="F237" i="32" s="1"/>
  <c r="E231" i="32"/>
  <c r="D231" i="32"/>
  <c r="I230" i="32"/>
  <c r="I229" i="32"/>
  <c r="I228" i="32"/>
  <c r="I227" i="32"/>
  <c r="I226" i="32"/>
  <c r="I225" i="32"/>
  <c r="I224" i="32"/>
  <c r="I231" i="32" s="1"/>
  <c r="L214" i="32"/>
  <c r="L458" i="32" s="1"/>
  <c r="K214" i="32"/>
  <c r="K458" i="32" s="1"/>
  <c r="J214" i="32"/>
  <c r="J458" i="32" s="1"/>
  <c r="H214" i="32"/>
  <c r="H215" i="32" s="1"/>
  <c r="G214" i="32"/>
  <c r="F214" i="32"/>
  <c r="E214" i="32"/>
  <c r="D214" i="32"/>
  <c r="I213" i="32"/>
  <c r="I212" i="32"/>
  <c r="I211" i="32"/>
  <c r="I214" i="32" s="1"/>
  <c r="L209" i="32"/>
  <c r="L442" i="32"/>
  <c r="K209" i="32"/>
  <c r="K442" i="32" s="1"/>
  <c r="J209" i="32"/>
  <c r="J215" i="32" s="1"/>
  <c r="J474" i="32" s="1"/>
  <c r="H209" i="32"/>
  <c r="G209" i="32"/>
  <c r="F209" i="32"/>
  <c r="E209" i="32"/>
  <c r="E215" i="32" s="1"/>
  <c r="D209" i="32"/>
  <c r="I208" i="32"/>
  <c r="I207" i="32"/>
  <c r="I206" i="32"/>
  <c r="I205" i="32"/>
  <c r="I204" i="32"/>
  <c r="I203" i="32"/>
  <c r="I202" i="32"/>
  <c r="L192" i="32"/>
  <c r="L457" i="32" s="1"/>
  <c r="K192" i="32"/>
  <c r="K457" i="32"/>
  <c r="J192" i="32"/>
  <c r="J457" i="32" s="1"/>
  <c r="H192" i="32"/>
  <c r="H193" i="32" s="1"/>
  <c r="G192" i="32"/>
  <c r="F192" i="32"/>
  <c r="F193" i="32" s="1"/>
  <c r="E192" i="32"/>
  <c r="D192" i="32"/>
  <c r="D193" i="32" s="1"/>
  <c r="I191" i="32"/>
  <c r="I190" i="32"/>
  <c r="I192" i="32"/>
  <c r="I189" i="32"/>
  <c r="L187" i="32"/>
  <c r="L193" i="32" s="1"/>
  <c r="L473" i="32" s="1"/>
  <c r="L441" i="32"/>
  <c r="K187" i="32"/>
  <c r="K441" i="32" s="1"/>
  <c r="J187" i="32"/>
  <c r="J441" i="32" s="1"/>
  <c r="H187" i="32"/>
  <c r="G187" i="32"/>
  <c r="G193" i="32"/>
  <c r="F187" i="32"/>
  <c r="E187" i="32"/>
  <c r="E193" i="32"/>
  <c r="D187" i="32"/>
  <c r="I186" i="32"/>
  <c r="I185" i="32"/>
  <c r="I184" i="32"/>
  <c r="I183" i="32"/>
  <c r="I182" i="32"/>
  <c r="I181" i="32"/>
  <c r="I180" i="32"/>
  <c r="I187" i="32" s="1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K440" i="32"/>
  <c r="J259" i="32"/>
  <c r="J476" i="32" s="1"/>
  <c r="L39" i="32"/>
  <c r="L466" i="32"/>
  <c r="J439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O11" i="32"/>
  <c r="O17" i="32"/>
  <c r="O22" i="32"/>
  <c r="I55" i="32"/>
  <c r="I11" i="32"/>
  <c r="I17" i="32"/>
  <c r="K437" i="32"/>
  <c r="I236" i="32"/>
  <c r="F83" i="32"/>
  <c r="I104" i="32"/>
  <c r="I126" i="32"/>
  <c r="H83" i="32"/>
  <c r="D105" i="32"/>
  <c r="D259" i="32"/>
  <c r="E17" i="32"/>
  <c r="E259" i="32"/>
  <c r="L105" i="32"/>
  <c r="L469" i="32"/>
  <c r="J149" i="32"/>
  <c r="J471" i="32" s="1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N55" i="32"/>
  <c r="N61" i="32"/>
  <c r="N66" i="32"/>
  <c r="K215" i="32"/>
  <c r="K474" i="32" s="1"/>
  <c r="I269" i="32"/>
  <c r="I60" i="32"/>
  <c r="N92" i="32"/>
  <c r="J83" i="32"/>
  <c r="J468" i="32"/>
  <c r="N38" i="32"/>
  <c r="I268" i="32"/>
  <c r="N11" i="32"/>
  <c r="N16" i="32"/>
  <c r="O35" i="32"/>
  <c r="O16" i="32"/>
  <c r="O33" i="32"/>
  <c r="N33" i="32"/>
  <c r="I77" i="32"/>
  <c r="I83" i="32"/>
  <c r="F259" i="32"/>
  <c r="N101" i="32"/>
  <c r="J455" i="32"/>
  <c r="L237" i="32"/>
  <c r="L475" i="32" s="1"/>
  <c r="K444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127" i="32"/>
  <c r="I105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L105" i="34" l="1"/>
  <c r="L469" i="34" s="1"/>
  <c r="L437" i="34"/>
  <c r="F105" i="34"/>
  <c r="I77" i="34"/>
  <c r="I83" i="34" s="1"/>
  <c r="F39" i="34"/>
  <c r="D39" i="34"/>
  <c r="K39" i="34"/>
  <c r="K466" i="34" s="1"/>
  <c r="I33" i="34"/>
  <c r="K259" i="34"/>
  <c r="K476" i="34" s="1"/>
  <c r="L259" i="34"/>
  <c r="L476" i="34" s="1"/>
  <c r="F280" i="34"/>
  <c r="F281" i="34" s="1"/>
  <c r="I279" i="34"/>
  <c r="I277" i="34"/>
  <c r="E280" i="34"/>
  <c r="E281" i="34" s="1"/>
  <c r="I258" i="34"/>
  <c r="I259" i="34" s="1"/>
  <c r="G280" i="34"/>
  <c r="E259" i="34"/>
  <c r="F259" i="34"/>
  <c r="D275" i="34"/>
  <c r="H275" i="34"/>
  <c r="H281" i="34" s="1"/>
  <c r="I272" i="34"/>
  <c r="G275" i="34"/>
  <c r="G281" i="34" s="1"/>
  <c r="I269" i="34"/>
  <c r="I253" i="34"/>
  <c r="K459" i="34"/>
  <c r="L237" i="34"/>
  <c r="L475" i="34" s="1"/>
  <c r="I236" i="34"/>
  <c r="G237" i="34"/>
  <c r="H237" i="34"/>
  <c r="L443" i="34"/>
  <c r="I231" i="34"/>
  <c r="K215" i="34"/>
  <c r="K474" i="34" s="1"/>
  <c r="L215" i="34"/>
  <c r="L474" i="34" s="1"/>
  <c r="D215" i="34"/>
  <c r="F215" i="34"/>
  <c r="I214" i="34"/>
  <c r="I209" i="34"/>
  <c r="K193" i="34"/>
  <c r="K473" i="34" s="1"/>
  <c r="D193" i="34"/>
  <c r="E193" i="34"/>
  <c r="G193" i="34"/>
  <c r="F193" i="34"/>
  <c r="I165" i="34"/>
  <c r="I171" i="34" s="1"/>
  <c r="J149" i="34"/>
  <c r="J471" i="34" s="1"/>
  <c r="L149" i="34"/>
  <c r="L471" i="34" s="1"/>
  <c r="F149" i="34"/>
  <c r="E149" i="34"/>
  <c r="G149" i="34"/>
  <c r="H149" i="34"/>
  <c r="I143" i="34"/>
  <c r="I149" i="34" s="1"/>
  <c r="E127" i="34"/>
  <c r="F127" i="34"/>
  <c r="H127" i="34"/>
  <c r="I126" i="34"/>
  <c r="J127" i="34"/>
  <c r="J470" i="34" s="1"/>
  <c r="K127" i="34"/>
  <c r="K470" i="34" s="1"/>
  <c r="I121" i="34"/>
  <c r="I127" i="34" s="1"/>
  <c r="D127" i="34"/>
  <c r="K105" i="34"/>
  <c r="K469" i="34" s="1"/>
  <c r="J105" i="34"/>
  <c r="J469" i="34" s="1"/>
  <c r="I104" i="34"/>
  <c r="D105" i="34"/>
  <c r="I99" i="34"/>
  <c r="L83" i="34"/>
  <c r="L468" i="34" s="1"/>
  <c r="K83" i="34"/>
  <c r="K468" i="34" s="1"/>
  <c r="L436" i="34"/>
  <c r="J61" i="34"/>
  <c r="J467" i="34" s="1"/>
  <c r="D61" i="34"/>
  <c r="E61" i="34"/>
  <c r="L61" i="34"/>
  <c r="L467" i="34" s="1"/>
  <c r="K61" i="34"/>
  <c r="K467" i="34" s="1"/>
  <c r="I55" i="34"/>
  <c r="I61" i="34" s="1"/>
  <c r="F61" i="34"/>
  <c r="L39" i="34"/>
  <c r="L466" i="34" s="1"/>
  <c r="I38" i="34"/>
  <c r="J39" i="34"/>
  <c r="J466" i="34" s="1"/>
  <c r="K280" i="34"/>
  <c r="L280" i="34"/>
  <c r="D17" i="34"/>
  <c r="L17" i="34"/>
  <c r="L465" i="34" s="1"/>
  <c r="J280" i="34"/>
  <c r="I16" i="34"/>
  <c r="G17" i="34"/>
  <c r="I11" i="34"/>
  <c r="L275" i="34"/>
  <c r="O11" i="34"/>
  <c r="K275" i="34"/>
  <c r="J17" i="34"/>
  <c r="J465" i="34" s="1"/>
  <c r="N11" i="34"/>
  <c r="J275" i="34"/>
  <c r="I193" i="34"/>
  <c r="I215" i="34"/>
  <c r="O443" i="34"/>
  <c r="G442" i="34"/>
  <c r="G458" i="34" s="1"/>
  <c r="G474" i="34" s="1"/>
  <c r="N48" i="34"/>
  <c r="I280" i="34"/>
  <c r="N38" i="34"/>
  <c r="N57" i="34"/>
  <c r="O38" i="34"/>
  <c r="O57" i="34"/>
  <c r="J437" i="34"/>
  <c r="I268" i="34"/>
  <c r="L127" i="34"/>
  <c r="L470" i="34" s="1"/>
  <c r="K434" i="34"/>
  <c r="N16" i="34"/>
  <c r="L193" i="34"/>
  <c r="L473" i="34" s="1"/>
  <c r="J259" i="34"/>
  <c r="J476" i="34" s="1"/>
  <c r="L434" i="34"/>
  <c r="K444" i="34"/>
  <c r="O16" i="34"/>
  <c r="L444" i="34"/>
  <c r="D280" i="34"/>
  <c r="D281" i="34" s="1"/>
  <c r="J171" i="34"/>
  <c r="J472" i="34" s="1"/>
  <c r="J435" i="34"/>
  <c r="K171" i="34"/>
  <c r="K472" i="34" s="1"/>
  <c r="O26" i="34"/>
  <c r="J237" i="34"/>
  <c r="J475" i="34" s="1"/>
  <c r="J439" i="34"/>
  <c r="K442" i="34"/>
  <c r="J449" i="34"/>
  <c r="J83" i="34"/>
  <c r="J468" i="34" s="1"/>
  <c r="N27" i="34"/>
  <c r="N49" i="34" s="1"/>
  <c r="N71" i="34" s="1"/>
  <c r="N93" i="34" s="1"/>
  <c r="N115" i="34" s="1"/>
  <c r="N137" i="34" s="1"/>
  <c r="N159" i="34" s="1"/>
  <c r="N181" i="34" s="1"/>
  <c r="N203" i="34" s="1"/>
  <c r="N225" i="34" s="1"/>
  <c r="N247" i="34" s="1"/>
  <c r="N269" i="34" s="1"/>
  <c r="L439" i="34"/>
  <c r="K455" i="34"/>
  <c r="J458" i="34"/>
  <c r="K17" i="34"/>
  <c r="K465" i="34" s="1"/>
  <c r="L280" i="32"/>
  <c r="L444" i="32"/>
  <c r="E280" i="32"/>
  <c r="E281" i="32" s="1"/>
  <c r="H281" i="32"/>
  <c r="F281" i="32"/>
  <c r="D281" i="32"/>
  <c r="I259" i="32"/>
  <c r="I275" i="32"/>
  <c r="I281" i="32" s="1"/>
  <c r="K459" i="32"/>
  <c r="J237" i="32"/>
  <c r="J475" i="32" s="1"/>
  <c r="J443" i="32"/>
  <c r="I237" i="32"/>
  <c r="E237" i="32"/>
  <c r="J442" i="32"/>
  <c r="L215" i="32"/>
  <c r="L474" i="32" s="1"/>
  <c r="F215" i="32"/>
  <c r="G215" i="32"/>
  <c r="D215" i="32"/>
  <c r="I209" i="32"/>
  <c r="I215" i="32" s="1"/>
  <c r="K280" i="32"/>
  <c r="J193" i="32"/>
  <c r="J473" i="32" s="1"/>
  <c r="K193" i="32"/>
  <c r="K473" i="32" s="1"/>
  <c r="I193" i="32"/>
  <c r="N170" i="32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I105" i="34" l="1"/>
  <c r="I39" i="34"/>
  <c r="I275" i="34"/>
  <c r="I281" i="34" s="1"/>
  <c r="I237" i="34"/>
  <c r="K281" i="34"/>
  <c r="L281" i="34"/>
  <c r="J281" i="34"/>
  <c r="O17" i="34"/>
  <c r="O22" i="34" s="1"/>
  <c r="N17" i="34"/>
  <c r="N22" i="34" s="1"/>
  <c r="I17" i="34"/>
  <c r="O79" i="34"/>
  <c r="O60" i="34"/>
  <c r="N79" i="34"/>
  <c r="N60" i="34"/>
  <c r="N33" i="34"/>
  <c r="N39" i="34" s="1"/>
  <c r="N44" i="34" s="1"/>
  <c r="O48" i="34"/>
  <c r="O33" i="34"/>
  <c r="O39" i="34" s="1"/>
  <c r="O44" i="34" s="1"/>
  <c r="N55" i="34"/>
  <c r="N70" i="34"/>
  <c r="G443" i="34"/>
  <c r="G459" i="34" s="1"/>
  <c r="G475" i="34" s="1"/>
  <c r="O444" i="34"/>
  <c r="G444" i="34" s="1"/>
  <c r="G460" i="34" s="1"/>
  <c r="G476" i="34" s="1"/>
  <c r="K281" i="32"/>
  <c r="O171" i="32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61" i="34" l="1"/>
  <c r="N66" i="34" s="1"/>
  <c r="N77" i="34"/>
  <c r="N92" i="34"/>
  <c r="O70" i="34"/>
  <c r="O55" i="34"/>
  <c r="O61" i="34" s="1"/>
  <c r="O66" i="34" s="1"/>
  <c r="N101" i="34"/>
  <c r="N82" i="34"/>
  <c r="O101" i="34"/>
  <c r="O82" i="34"/>
  <c r="N193" i="32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99" i="34" l="1"/>
  <c r="N114" i="34"/>
  <c r="O104" i="34"/>
  <c r="O123" i="34"/>
  <c r="N104" i="34"/>
  <c r="N123" i="34"/>
  <c r="O77" i="34"/>
  <c r="O83" i="34" s="1"/>
  <c r="O88" i="34" s="1"/>
  <c r="O92" i="34"/>
  <c r="N83" i="34"/>
  <c r="N88" i="34" s="1"/>
  <c r="N277" i="32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114" i="34" l="1"/>
  <c r="O99" i="34"/>
  <c r="O105" i="34" s="1"/>
  <c r="O110" i="34" s="1"/>
  <c r="N126" i="34"/>
  <c r="N145" i="34"/>
  <c r="O126" i="34"/>
  <c r="O145" i="34"/>
  <c r="N136" i="34"/>
  <c r="N121" i="34"/>
  <c r="N105" i="34"/>
  <c r="N110" i="34" s="1"/>
  <c r="O258" i="32"/>
  <c r="O277" i="32"/>
  <c r="O280" i="32" s="1"/>
  <c r="O268" i="32"/>
  <c r="O275" i="32" s="1"/>
  <c r="O253" i="32"/>
  <c r="N268" i="32"/>
  <c r="N275" i="32" s="1"/>
  <c r="N281" i="32" s="1"/>
  <c r="N286" i="32" s="1"/>
  <c r="N253" i="32"/>
  <c r="N259" i="32" s="1"/>
  <c r="N264" i="32" s="1"/>
  <c r="N127" i="34" l="1"/>
  <c r="N132" i="34" s="1"/>
  <c r="O136" i="34"/>
  <c r="O121" i="34"/>
  <c r="O127" i="34" s="1"/>
  <c r="O132" i="34" s="1"/>
  <c r="N143" i="34"/>
  <c r="N158" i="34"/>
  <c r="O167" i="34"/>
  <c r="O148" i="34"/>
  <c r="N167" i="34"/>
  <c r="N148" i="34"/>
  <c r="O281" i="32"/>
  <c r="O286" i="32" s="1"/>
  <c r="O259" i="32"/>
  <c r="O264" i="32" s="1"/>
  <c r="N180" i="34" l="1"/>
  <c r="N165" i="34"/>
  <c r="N170" i="34"/>
  <c r="N189" i="34"/>
  <c r="O170" i="34"/>
  <c r="O189" i="34"/>
  <c r="N149" i="34"/>
  <c r="N154" i="34" s="1"/>
  <c r="O143" i="34"/>
  <c r="O149" i="34" s="1"/>
  <c r="O154" i="34" s="1"/>
  <c r="O158" i="34"/>
  <c r="O165" i="34" l="1"/>
  <c r="O171" i="34" s="1"/>
  <c r="O176" i="34" s="1"/>
  <c r="O180" i="34"/>
  <c r="O192" i="34"/>
  <c r="O211" i="34"/>
  <c r="N192" i="34"/>
  <c r="N211" i="34"/>
  <c r="N171" i="34"/>
  <c r="N176" i="34" s="1"/>
  <c r="N202" i="34"/>
  <c r="N187" i="34"/>
  <c r="N193" i="34" l="1"/>
  <c r="N198" i="34" s="1"/>
  <c r="N209" i="34"/>
  <c r="N224" i="34"/>
  <c r="N233" i="34"/>
  <c r="N214" i="34"/>
  <c r="O233" i="34"/>
  <c r="O214" i="34"/>
  <c r="O202" i="34"/>
  <c r="O187" i="34"/>
  <c r="O193" i="34" s="1"/>
  <c r="O198" i="34" s="1"/>
  <c r="O209" i="34" l="1"/>
  <c r="O215" i="34" s="1"/>
  <c r="O220" i="34" s="1"/>
  <c r="O224" i="34"/>
  <c r="O255" i="34"/>
  <c r="O236" i="34"/>
  <c r="N255" i="34"/>
  <c r="N236" i="34"/>
  <c r="N231" i="34"/>
  <c r="N246" i="34"/>
  <c r="N215" i="34"/>
  <c r="N220" i="34" s="1"/>
  <c r="N237" i="34" l="1"/>
  <c r="N242" i="34" s="1"/>
  <c r="N268" i="34"/>
  <c r="N275" i="34" s="1"/>
  <c r="N253" i="34"/>
  <c r="O277" i="34"/>
  <c r="O280" i="34" s="1"/>
  <c r="O258" i="34"/>
  <c r="O231" i="34"/>
  <c r="O237" i="34" s="1"/>
  <c r="O242" i="34" s="1"/>
  <c r="O246" i="34"/>
  <c r="N277" i="34"/>
  <c r="N280" i="34" s="1"/>
  <c r="N258" i="34"/>
  <c r="O268" i="34" l="1"/>
  <c r="O275" i="34" s="1"/>
  <c r="O281" i="34" s="1"/>
  <c r="O286" i="34" s="1"/>
  <c r="O253" i="34"/>
  <c r="O259" i="34" s="1"/>
  <c r="O264" i="34" s="1"/>
  <c r="N259" i="34"/>
  <c r="N264" i="34" s="1"/>
  <c r="N281" i="34"/>
  <c r="N286" i="34" s="1"/>
</calcChain>
</file>

<file path=xl/sharedStrings.xml><?xml version="1.0" encoding="utf-8"?>
<sst xmlns="http://schemas.openxmlformats.org/spreadsheetml/2006/main" count="18706" uniqueCount="186">
  <si>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</si>
  <si>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</si>
  <si>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</si>
  <si>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</si>
  <si>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</si>
  <si>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</si>
  <si>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</si>
  <si>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</si>
  <si>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</si>
  <si>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</si>
  <si>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</si>
  <si>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</si>
  <si>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</si>
  <si>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</si>
  <si>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</si>
  <si>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</si>
  <si>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</si>
  <si>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</si>
  <si>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</si>
  <si>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</si>
  <si>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</si>
  <si>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</si>
  <si>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</si>
  <si>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</si>
  <si>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</si>
  <si>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</si>
  <si>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</si>
  <si>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</si>
  <si>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</si>
  <si>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</si>
  <si>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</si>
  <si>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</si>
  <si>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</si>
  <si>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</si>
  <si>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</si>
  <si>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</si>
  <si>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</si>
  <si>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</si>
  <si>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</si>
  <si>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</si>
  <si>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</si>
  <si>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</si>
  <si>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</si>
  <si>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</si>
  <si>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</si>
  <si>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</si>
  <si>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</si>
  <si>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</si>
  <si>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</si>
  <si>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</si>
  <si>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</si>
  <si>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</si>
  <si>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</si>
  <si>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</si>
  <si>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</si>
  <si>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</si>
  <si>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</si>
  <si>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</si>
  <si>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</si>
  <si>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</si>
  <si>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</si>
  <si>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</si>
  <si>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</si>
  <si>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</si>
  <si>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</si>
  <si>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</si>
  <si>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</si>
  <si>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</si>
  <si>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</si>
  <si>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</si>
  <si>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</si>
  <si>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</si>
  <si>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</si>
  <si>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</si>
  <si>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</si>
  <si>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</si>
  <si>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</si>
  <si>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</si>
  <si>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</si>
  <si>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</si>
  <si>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</si>
  <si>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</si>
  <si>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</si>
  <si>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</si>
  <si>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</si>
  <si>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</si>
  <si>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</si>
  <si>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</si>
  <si>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</si>
  <si>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</si>
  <si>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</si>
  <si>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</si>
  <si>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</si>
  <si>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</si>
  <si>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</si>
  <si>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</si>
  <si>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</si>
  <si>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</si>
  <si>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</si>
  <si>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</si>
  <si>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</si>
  <si>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</si>
  <si>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</si>
  <si>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</si>
  <si>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</si>
  <si>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</si>
  <si>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</si>
  <si>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</si>
  <si>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</si>
  <si>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</si>
  <si>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</si>
  <si>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</si>
  <si>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</si>
  <si>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</si>
  <si>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</si>
  <si>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</si>
  <si>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</si>
  <si>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</si>
  <si>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</si>
  <si>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</si>
  <si>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</si>
  <si>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</si>
  <si>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</si>
  <si>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</si>
  <si>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</si>
  <si>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</si>
  <si>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</si>
  <si>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</si>
  <si>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</si>
  <si>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</si>
  <si>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</si>
  <si>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</si>
  <si>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</si>
  <si>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</si>
  <si>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</si>
  <si>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</si>
  <si>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</si>
  <si>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</si>
  <si>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</si>
  <si>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</si>
  <si>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</si>
  <si>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</si>
  <si>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</si>
  <si>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</si>
  <si>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</si>
  <si>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</si>
  <si>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</si>
  <si>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</si>
  <si>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</si>
  <si>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</si>
  <si>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</si>
  <si>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</si>
  <si>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</si>
  <si>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</si>
  <si>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</si>
  <si>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</si>
  <si>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</si>
  <si>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</si>
  <si>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</si>
  <si>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</si>
  <si>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</si>
  <si>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</si>
  <si>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</si>
  <si>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</si>
  <si>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</si>
  <si>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</si>
  <si>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</si>
  <si>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</si>
  <si>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</si>
  <si>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</si>
  <si>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</si>
  <si>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</si>
  <si>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</si>
  <si>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</si>
  <si>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</si>
  <si>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</si>
  <si>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</si>
  <si>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</si>
  <si>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</si>
  <si>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</si>
  <si>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</si>
  <si>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</si>
  <si>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</si>
  <si>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OilAndGasProduction_MonthlyInput</t>
  </si>
  <si>
    <t>2026 Annual Report</t>
  </si>
  <si>
    <t>2025 Annual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</si>
</sst>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4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  <font>
      <sz val="11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2" fillId="0" borderId="0"/>
  </cellStyleXfs>
  <cellXfs count="428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  <xf numFmtId="0" fontId="43" fillId="11" borderId="34" xfId="1" applyFont="1" applyFill="1" applyBorder="1" applyAlignment="1">
      <alignment horizontal="center"/>
    </xf>
    <xf numFmtId="0" fontId="43" fillId="0" borderId="1" xfId="1" applyFont="1" applyFill="1" applyBorder="1" applyAlignment="1">
      <alignment horizontal="right" wrapText="1"/>
    </xf>
    <xf numFmtId="0" fontId="43" fillId="0" borderId="1" xfId="1" applyFont="1" applyFill="1" applyBorder="1" applyAlignment="1">
      <alignment wrapText="1"/>
    </xf>
  </cellXfs>
  <cellStyles count="2">
    <cellStyle name="Normal" xfId="0" builtinId="0"/>
    <cellStyle name="Normal_scratch" xfId="1" xr:uid="{45EEACEB-637A-4998-BF75-24185D8DD76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'2026'!$K$433:$K$444</c:f>
              <c:numCache>
                <c:formatCode>#,##0</c:formatCode>
                <c:ptCount val="12"/>
                <c:pt idx="0">
                  <c:v>2098</c:v>
                </c:pt>
                <c:pt idx="1">
                  <c:v>1584</c:v>
                </c:pt>
                <c:pt idx="2">
                  <c:v>2025</c:v>
                </c:pt>
                <c:pt idx="3">
                  <c:v>2542</c:v>
                </c:pt>
                <c:pt idx="4">
                  <c:v>2675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B-4D03-AD54-10103D151D2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587963</c:v>
                </c:pt>
                <c:pt idx="2">
                  <c:v>731374</c:v>
                </c:pt>
                <c:pt idx="3">
                  <c:v>799411</c:v>
                </c:pt>
                <c:pt idx="4">
                  <c:v>809053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D03-AD54-10103D151D2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587963</c:v>
                </c:pt>
                <c:pt idx="2">
                  <c:v>731374</c:v>
                </c:pt>
                <c:pt idx="3">
                  <c:v>799411</c:v>
                </c:pt>
                <c:pt idx="4">
                  <c:v>809053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B-4D03-AD54-10103D15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'2026'!$J$433:$J$444</c:f>
              <c:numCache>
                <c:formatCode>#,##0</c:formatCode>
                <c:ptCount val="12"/>
                <c:pt idx="0">
                  <c:v>16395</c:v>
                </c:pt>
                <c:pt idx="1">
                  <c:v>17935</c:v>
                </c:pt>
                <c:pt idx="2">
                  <c:v>18054</c:v>
                </c:pt>
                <c:pt idx="3">
                  <c:v>21351</c:v>
                </c:pt>
                <c:pt idx="4">
                  <c:v>22736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8-4AD6-B889-7DBA2E5AF69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'2026'!$J$449:$J$460</c:f>
              <c:numCache>
                <c:formatCode>#,##0</c:formatCode>
                <c:ptCount val="12"/>
                <c:pt idx="0">
                  <c:v>46767</c:v>
                </c:pt>
                <c:pt idx="1">
                  <c:v>40254</c:v>
                </c:pt>
                <c:pt idx="2">
                  <c:v>49787</c:v>
                </c:pt>
                <c:pt idx="3">
                  <c:v>55052</c:v>
                </c:pt>
                <c:pt idx="4">
                  <c:v>58787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8-4AD6-B889-7DBA2E5AF69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'2026'!$J$465:$J$476</c:f>
              <c:numCache>
                <c:formatCode>#,##0</c:formatCode>
                <c:ptCount val="12"/>
                <c:pt idx="0">
                  <c:v>63162</c:v>
                </c:pt>
                <c:pt idx="1">
                  <c:v>58189</c:v>
                </c:pt>
                <c:pt idx="2">
                  <c:v>67841</c:v>
                </c:pt>
                <c:pt idx="3">
                  <c:v>76403</c:v>
                </c:pt>
                <c:pt idx="4">
                  <c:v>81523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8-4AD6-B889-7DBA2E5AF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'2026'!$L$433:$L$444</c:f>
              <c:numCache>
                <c:formatCode>#,##0</c:formatCode>
                <c:ptCount val="12"/>
                <c:pt idx="0">
                  <c:v>428825</c:v>
                </c:pt>
                <c:pt idx="1">
                  <c:v>339942</c:v>
                </c:pt>
                <c:pt idx="2">
                  <c:v>376794</c:v>
                </c:pt>
                <c:pt idx="3">
                  <c:v>346239</c:v>
                </c:pt>
                <c:pt idx="4">
                  <c:v>354420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F-4A01-8EFC-14E85E17753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'2026'!$L$449:$L$460</c:f>
              <c:numCache>
                <c:formatCode>#,##0</c:formatCode>
                <c:ptCount val="12"/>
                <c:pt idx="0">
                  <c:v>1424416</c:v>
                </c:pt>
                <c:pt idx="1">
                  <c:v>1209523</c:v>
                </c:pt>
                <c:pt idx="2">
                  <c:v>910302</c:v>
                </c:pt>
                <c:pt idx="3">
                  <c:v>1776637</c:v>
                </c:pt>
                <c:pt idx="4">
                  <c:v>1919502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F-4A01-8EFC-14E85E17753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'2026'!$L$465:$L$476</c:f>
              <c:numCache>
                <c:formatCode>#,##0</c:formatCode>
                <c:ptCount val="12"/>
                <c:pt idx="0">
                  <c:v>1853241</c:v>
                </c:pt>
                <c:pt idx="1">
                  <c:v>1549465</c:v>
                </c:pt>
                <c:pt idx="2">
                  <c:v>1287096</c:v>
                </c:pt>
                <c:pt idx="3">
                  <c:v>2122876</c:v>
                </c:pt>
                <c:pt idx="4">
                  <c:v>2273922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F-4A01-8EFC-14E85E17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2474</c:v>
                </c:pt>
                <c:pt idx="9">
                  <c:v>2539</c:v>
                </c:pt>
                <c:pt idx="10">
                  <c:v>2510</c:v>
                </c:pt>
                <c:pt idx="11">
                  <c:v>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20459</c:v>
                </c:pt>
                <c:pt idx="9">
                  <c:v>24521</c:v>
                </c:pt>
                <c:pt idx="10">
                  <c:v>19699</c:v>
                </c:pt>
                <c:pt idx="11">
                  <c:v>17128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31378</c:v>
                </c:pt>
                <c:pt idx="9">
                  <c:v>39307</c:v>
                </c:pt>
                <c:pt idx="10">
                  <c:v>48844</c:v>
                </c:pt>
                <c:pt idx="11">
                  <c:v>46182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51837</c:v>
                </c:pt>
                <c:pt idx="9">
                  <c:v>63828</c:v>
                </c:pt>
                <c:pt idx="10">
                  <c:v>68543</c:v>
                </c:pt>
                <c:pt idx="11">
                  <c:v>63310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457649</c:v>
                </c:pt>
                <c:pt idx="9">
                  <c:v>510374</c:v>
                </c:pt>
                <c:pt idx="10">
                  <c:v>451069</c:v>
                </c:pt>
                <c:pt idx="11">
                  <c:v>438759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1236234</c:v>
                </c:pt>
                <c:pt idx="9">
                  <c:v>1610249</c:v>
                </c:pt>
                <c:pt idx="10">
                  <c:v>1572645</c:v>
                </c:pt>
                <c:pt idx="11">
                  <c:v>1458073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1693883</c:v>
                </c:pt>
                <c:pt idx="9">
                  <c:v>2120623</c:v>
                </c:pt>
                <c:pt idx="10">
                  <c:v>2023714</c:v>
                </c:pt>
                <c:pt idx="11">
                  <c:v>1896832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" name="Chart 1" descr="2025 Gas Production by Month (MCF)">
          <a:extLst>
            <a:ext uri="{FF2B5EF4-FFF2-40B4-BE49-F238E27FC236}">
              <a16:creationId xmlns:a16="http://schemas.microsoft.com/office/drawing/2014/main" id="{235BAD9C-379F-4B6C-96EA-7801D621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" name="Chart 2" descr="2025 Oil Production by Month (Barrels)">
          <a:extLst>
            <a:ext uri="{FF2B5EF4-FFF2-40B4-BE49-F238E27FC236}">
              <a16:creationId xmlns:a16="http://schemas.microsoft.com/office/drawing/2014/main" id="{70FDF602-09D5-413C-88B5-555B6C58C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" name="Chart 3" descr="2025 Water Production by Month (Barrels)">
          <a:extLst>
            <a:ext uri="{FF2B5EF4-FFF2-40B4-BE49-F238E27FC236}">
              <a16:creationId xmlns:a16="http://schemas.microsoft.com/office/drawing/2014/main" id="{98C70763-6CE7-4FE5-AF5A-B83F447B6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30C9D-A8D5-4BAC-B674-9345E7ACFE68}">
  <sheetPr>
    <tabColor theme="0"/>
  </sheetPr>
  <dimension ref="A1:AC480"/>
  <sheetViews>
    <sheetView showGridLines="0" tabSelected="1" topLeftCell="A66" zoomScale="130" zoomScaleNormal="130" workbookViewId="0">
      <selection activeCell="L104" sqref="L10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6">
        <v>46023</v>
      </c>
      <c r="B1" s="417"/>
      <c r="C1" s="4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'2025'!$N$268+(J4/1000)</f>
        <v>18549.499</v>
      </c>
      <c r="O4" s="50">
        <f>'2025'!$O$268+(K4/1000)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3</v>
      </c>
      <c r="H5" s="46">
        <v>0</v>
      </c>
      <c r="I5" s="47">
        <f>SUM(D5:H5)</f>
        <v>9</v>
      </c>
      <c r="J5" s="82">
        <v>6865</v>
      </c>
      <c r="K5" s="82">
        <v>1032</v>
      </c>
      <c r="L5" s="82">
        <v>256771</v>
      </c>
      <c r="M5" s="52"/>
      <c r="N5" s="50">
        <f>'2025'!$N$269+(J5/1000)</f>
        <v>49986.926999999996</v>
      </c>
      <c r="O5" s="50">
        <f>'2025'!$O$269+(K5/1000)</f>
        <v>4098.9550000000036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2</v>
      </c>
      <c r="G6" s="46">
        <v>6</v>
      </c>
      <c r="H6" s="46">
        <v>3</v>
      </c>
      <c r="I6" s="47">
        <f t="shared" si="0"/>
        <v>13</v>
      </c>
      <c r="J6" s="82">
        <v>3186</v>
      </c>
      <c r="K6" s="82">
        <v>590</v>
      </c>
      <c r="L6" s="82">
        <v>86527</v>
      </c>
      <c r="M6" s="52"/>
      <c r="N6" s="50">
        <f>'2025'!$N$270+(J6/1000)</f>
        <v>13990.657000000008</v>
      </c>
      <c r="O6" s="50">
        <f>'2025'!$O$270+(K6/1000)</f>
        <v>1298.8709999999987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82">
        <v>0</v>
      </c>
      <c r="K7" s="82">
        <v>0</v>
      </c>
      <c r="L7" s="82">
        <v>0</v>
      </c>
      <c r="M7" s="52"/>
      <c r="N7" s="50">
        <f>'2025'!$N$271+(J7/1000)</f>
        <v>6104.5660000000034</v>
      </c>
      <c r="O7" s="50">
        <f>'2025'!$O$271+(K7/1000)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82">
        <v>355</v>
      </c>
      <c r="K8" s="82">
        <v>0</v>
      </c>
      <c r="L8" s="82">
        <v>2535</v>
      </c>
      <c r="M8" s="52"/>
      <c r="N8" s="50">
        <f>'2025'!$N$272+(J8/1000)</f>
        <v>1572.2359999999992</v>
      </c>
      <c r="O8" s="50">
        <f>'2025'!$O$272+(K8/1000)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82">
        <v>5842</v>
      </c>
      <c r="K9" s="82">
        <v>476</v>
      </c>
      <c r="L9" s="82">
        <v>82572</v>
      </c>
      <c r="M9" s="52"/>
      <c r="N9" s="50">
        <f>'2025'!$N$273+(J9/1000)</f>
        <v>22463.041000000023</v>
      </c>
      <c r="O9" s="50">
        <f>'2025'!$O$273+(K9/1000)</f>
        <v>2992.2490000000012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82">
        <v>147</v>
      </c>
      <c r="K10" s="82">
        <v>0</v>
      </c>
      <c r="L10" s="82">
        <v>420</v>
      </c>
      <c r="M10" s="57"/>
      <c r="N10" s="50">
        <f>'2025'!$N$274+(J10/1000)</f>
        <v>1891.5204999999985</v>
      </c>
      <c r="O10" s="50">
        <f>'2025'!$O$274+(K10/1000)</f>
        <v>3.0960000000000005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>SUM(D4:D10)</f>
        <v>10</v>
      </c>
      <c r="E11" s="62">
        <f t="shared" ref="E11:K11" si="1">SUM(E4:E10)</f>
        <v>0</v>
      </c>
      <c r="F11" s="62">
        <f t="shared" si="1"/>
        <v>7</v>
      </c>
      <c r="G11" s="62">
        <f t="shared" si="1"/>
        <v>23</v>
      </c>
      <c r="H11" s="62">
        <f t="shared" si="1"/>
        <v>7</v>
      </c>
      <c r="I11" s="63">
        <f t="shared" si="1"/>
        <v>47</v>
      </c>
      <c r="J11" s="64">
        <f>SUM(J4:J10)</f>
        <v>16395</v>
      </c>
      <c r="K11" s="65">
        <f t="shared" si="1"/>
        <v>2098</v>
      </c>
      <c r="L11" s="65">
        <f>SUM(L4:L10)</f>
        <v>428825</v>
      </c>
      <c r="M11" s="67"/>
      <c r="N11" s="68">
        <f>SUM(N4:N10)</f>
        <v>114558.44650000003</v>
      </c>
      <c r="O11" s="69">
        <f>SUM(O4:O10)</f>
        <v>10869.486000000003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27</v>
      </c>
      <c r="E13" s="46">
        <v>22</v>
      </c>
      <c r="F13" s="46">
        <v>0</v>
      </c>
      <c r="G13" s="46">
        <v>42</v>
      </c>
      <c r="H13" s="46">
        <v>0</v>
      </c>
      <c r="I13" s="47">
        <f>SUM(D13:H13)</f>
        <v>91</v>
      </c>
      <c r="J13" s="82">
        <v>44839</v>
      </c>
      <c r="K13" s="82">
        <v>690295</v>
      </c>
      <c r="L13" s="82">
        <v>1410165</v>
      </c>
      <c r="M13" s="50"/>
      <c r="N13" s="83">
        <f>'2025'!N277+(J13/1000)</f>
        <v>438576.09499999962</v>
      </c>
      <c r="O13" s="50">
        <f>'2025'!O277+(K13/1000)</f>
        <v>825734.88300000015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1928</v>
      </c>
      <c r="K14" s="82">
        <v>981</v>
      </c>
      <c r="L14" s="82">
        <v>14251</v>
      </c>
      <c r="M14" s="50"/>
      <c r="N14" s="83">
        <f>'2025'!N278+(J14/1000)</f>
        <v>588.61099999999999</v>
      </c>
      <c r="O14" s="50">
        <f>'2025'!O278+(K14/1000)</f>
        <v>469.08099999999985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'2025'!N279+(J15/1000)</f>
        <v>59519.028000000006</v>
      </c>
      <c r="O15" s="147">
        <f>'2025'!O279+(K15/1000)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28</v>
      </c>
      <c r="E16" s="62">
        <f t="shared" si="2"/>
        <v>22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46767</v>
      </c>
      <c r="K16" s="65">
        <f t="shared" si="2"/>
        <v>691276</v>
      </c>
      <c r="L16" s="65">
        <f t="shared" si="2"/>
        <v>1424416</v>
      </c>
      <c r="M16" s="69"/>
      <c r="N16" s="221">
        <f>SUM(N13:N15)</f>
        <v>498683.73399999959</v>
      </c>
      <c r="O16" s="67">
        <f>SUM(O13:O15)</f>
        <v>891598.90200000023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38</v>
      </c>
      <c r="E17" s="90">
        <f t="shared" si="3"/>
        <v>22</v>
      </c>
      <c r="F17" s="90">
        <f t="shared" si="3"/>
        <v>7</v>
      </c>
      <c r="G17" s="90">
        <f t="shared" si="3"/>
        <v>91</v>
      </c>
      <c r="H17" s="90">
        <f t="shared" si="3"/>
        <v>7</v>
      </c>
      <c r="I17" s="91">
        <f t="shared" si="3"/>
        <v>165</v>
      </c>
      <c r="J17" s="92">
        <f t="shared" si="3"/>
        <v>63162</v>
      </c>
      <c r="K17" s="93">
        <f t="shared" si="3"/>
        <v>693374</v>
      </c>
      <c r="L17" s="93">
        <f t="shared" si="3"/>
        <v>1853241</v>
      </c>
      <c r="M17" s="94"/>
      <c r="N17" s="95">
        <f>N11+N16</f>
        <v>613242.18049999967</v>
      </c>
      <c r="O17" s="94">
        <f>O11+O16</f>
        <v>902468.38800000027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631231.18049999967</v>
      </c>
      <c r="O22" s="121">
        <f>O17+O18</f>
        <v>908610.38800000027</v>
      </c>
      <c r="P22" s="119"/>
      <c r="Q22" s="23"/>
    </row>
    <row r="23" spans="1:17" s="24" customFormat="1" ht="23.25" x14ac:dyDescent="0.35">
      <c r="A23" s="419">
        <f>A1+31</f>
        <v>46054</v>
      </c>
      <c r="B23" s="420"/>
      <c r="C23" s="421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3</v>
      </c>
      <c r="H27" s="46">
        <v>0</v>
      </c>
      <c r="I27" s="47">
        <f t="shared" si="4"/>
        <v>9</v>
      </c>
      <c r="J27" s="48">
        <v>9323</v>
      </c>
      <c r="K27" s="48">
        <v>816</v>
      </c>
      <c r="L27" s="48">
        <v>228783</v>
      </c>
      <c r="M27" s="52"/>
      <c r="N27" s="50">
        <f>N5+(J27/1000)</f>
        <v>49996.249999999993</v>
      </c>
      <c r="O27" s="50">
        <f t="shared" si="5"/>
        <v>4099.7710000000034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2</v>
      </c>
      <c r="G28" s="46">
        <v>6</v>
      </c>
      <c r="H28" s="46">
        <v>3</v>
      </c>
      <c r="I28" s="47">
        <f t="shared" si="4"/>
        <v>13</v>
      </c>
      <c r="J28" s="48">
        <v>3461</v>
      </c>
      <c r="K28" s="48">
        <v>550</v>
      </c>
      <c r="L28" s="48">
        <v>77391</v>
      </c>
      <c r="M28" s="52"/>
      <c r="N28" s="50">
        <f t="shared" si="5"/>
        <v>13994.118000000008</v>
      </c>
      <c r="O28" s="50">
        <f t="shared" si="5"/>
        <v>1299.4209999999987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501</v>
      </c>
      <c r="K30" s="48">
        <v>0</v>
      </c>
      <c r="L30" s="48">
        <v>3621</v>
      </c>
      <c r="M30" s="52"/>
      <c r="N30" s="50">
        <f t="shared" si="5"/>
        <v>1572.7369999999992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1</v>
      </c>
      <c r="G31" s="46">
        <v>10</v>
      </c>
      <c r="H31" s="46">
        <v>4</v>
      </c>
      <c r="I31" s="47">
        <f t="shared" si="4"/>
        <v>16</v>
      </c>
      <c r="J31" s="48">
        <v>3009</v>
      </c>
      <c r="K31" s="48">
        <v>218</v>
      </c>
      <c r="L31" s="48">
        <v>27868</v>
      </c>
      <c r="M31" s="52"/>
      <c r="N31" s="50">
        <f t="shared" si="5"/>
        <v>22466.050000000021</v>
      </c>
      <c r="O31" s="50">
        <f t="shared" si="5"/>
        <v>2992.467000000001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1641</v>
      </c>
      <c r="K32" s="48">
        <v>0</v>
      </c>
      <c r="L32" s="48">
        <v>2279</v>
      </c>
      <c r="M32" s="57"/>
      <c r="N32" s="50">
        <f t="shared" si="5"/>
        <v>1893.1614999999986</v>
      </c>
      <c r="O32" s="50">
        <f t="shared" si="5"/>
        <v>3.0960000000000005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>
        <f>SUM(D26:D32)</f>
        <v>9</v>
      </c>
      <c r="E33" s="62">
        <f t="shared" ref="E33:H33" si="6">SUM(E26:E32)</f>
        <v>0</v>
      </c>
      <c r="F33" s="62">
        <f t="shared" si="6"/>
        <v>7</v>
      </c>
      <c r="G33" s="62">
        <f t="shared" si="6"/>
        <v>24</v>
      </c>
      <c r="H33" s="62">
        <f t="shared" si="6"/>
        <v>7</v>
      </c>
      <c r="I33" s="63">
        <f>SUM(I26:I32)</f>
        <v>47</v>
      </c>
      <c r="J33" s="64">
        <f>SUM(J26:J32)</f>
        <v>17935</v>
      </c>
      <c r="K33" s="65">
        <f>SUM(K26:K32)</f>
        <v>1584</v>
      </c>
      <c r="L33" s="65">
        <f>SUM(L26:L32)</f>
        <v>339942</v>
      </c>
      <c r="M33" s="67"/>
      <c r="N33" s="68">
        <f>SUM(N26:N32)</f>
        <v>114576.38150000002</v>
      </c>
      <c r="O33" s="69">
        <f>SUM(O26:O32)</f>
        <v>10871.070000000002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23</v>
      </c>
      <c r="E35" s="46">
        <v>22</v>
      </c>
      <c r="F35" s="46">
        <v>0</v>
      </c>
      <c r="G35" s="46">
        <v>46</v>
      </c>
      <c r="H35" s="46">
        <v>0</v>
      </c>
      <c r="I35" s="47">
        <f>SUM(D35:H35)</f>
        <v>91</v>
      </c>
      <c r="J35" s="82">
        <v>38435</v>
      </c>
      <c r="K35" s="82">
        <v>585414</v>
      </c>
      <c r="L35" s="82">
        <v>1197054</v>
      </c>
      <c r="M35" s="50"/>
      <c r="N35" s="83">
        <f t="shared" ref="N35:O37" si="7">N13+(J35/1000)</f>
        <v>438614.52999999962</v>
      </c>
      <c r="O35" s="50">
        <f t="shared" si="7"/>
        <v>826320.29700000014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1819</v>
      </c>
      <c r="K36" s="82">
        <v>965</v>
      </c>
      <c r="L36" s="82">
        <v>12469</v>
      </c>
      <c r="M36" s="50"/>
      <c r="N36" s="83">
        <f t="shared" si="7"/>
        <v>590.42999999999995</v>
      </c>
      <c r="O36" s="50">
        <f t="shared" si="7"/>
        <v>470.04599999999982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59519.028000000006</v>
      </c>
      <c r="O37" s="50">
        <f t="shared" si="7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8">SUM(D35:D37)</f>
        <v>24</v>
      </c>
      <c r="E38" s="62">
        <f t="shared" si="8"/>
        <v>22</v>
      </c>
      <c r="F38" s="62">
        <f t="shared" si="8"/>
        <v>0</v>
      </c>
      <c r="G38" s="62">
        <f t="shared" si="8"/>
        <v>72</v>
      </c>
      <c r="H38" s="62">
        <f t="shared" si="8"/>
        <v>0</v>
      </c>
      <c r="I38" s="85">
        <f t="shared" si="8"/>
        <v>118</v>
      </c>
      <c r="J38" s="64">
        <f t="shared" si="8"/>
        <v>40254</v>
      </c>
      <c r="K38" s="65">
        <f t="shared" si="8"/>
        <v>586379</v>
      </c>
      <c r="L38" s="65">
        <f>SUM(L35:L37)</f>
        <v>1209523</v>
      </c>
      <c r="M38" s="69"/>
      <c r="N38" s="68">
        <f>SUM(N35:N37)</f>
        <v>498723.9879999996</v>
      </c>
      <c r="O38" s="69">
        <f>SUM(O35:O37)</f>
        <v>892185.28100000019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9">D33+D38</f>
        <v>33</v>
      </c>
      <c r="E39" s="90">
        <f t="shared" si="9"/>
        <v>22</v>
      </c>
      <c r="F39" s="90">
        <f t="shared" si="9"/>
        <v>7</v>
      </c>
      <c r="G39" s="90">
        <f t="shared" si="9"/>
        <v>96</v>
      </c>
      <c r="H39" s="90">
        <f t="shared" si="9"/>
        <v>7</v>
      </c>
      <c r="I39" s="91">
        <f t="shared" si="9"/>
        <v>165</v>
      </c>
      <c r="J39" s="92">
        <f t="shared" si="9"/>
        <v>58189</v>
      </c>
      <c r="K39" s="93">
        <f t="shared" si="9"/>
        <v>587963</v>
      </c>
      <c r="L39" s="93">
        <f t="shared" si="9"/>
        <v>1549465</v>
      </c>
      <c r="M39" s="94"/>
      <c r="N39" s="95">
        <f>N33+N38</f>
        <v>613300.36949999956</v>
      </c>
      <c r="O39" s="94">
        <f>O33+O38</f>
        <v>903056.35100000014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631289.36949999956</v>
      </c>
      <c r="O44" s="121">
        <f>O39+O40</f>
        <v>909198.35100000014</v>
      </c>
      <c r="P44" s="119"/>
      <c r="Q44" s="23"/>
    </row>
    <row r="45" spans="1:17" s="24" customFormat="1" ht="23.25" x14ac:dyDescent="0.35">
      <c r="A45" s="120">
        <f>A23+31</f>
        <v>46085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7175</v>
      </c>
      <c r="K49" s="48">
        <v>813</v>
      </c>
      <c r="L49" s="48">
        <v>223140</v>
      </c>
      <c r="M49" s="52"/>
      <c r="N49" s="50">
        <f t="shared" si="11"/>
        <v>50003.424999999996</v>
      </c>
      <c r="O49" s="50">
        <f t="shared" si="11"/>
        <v>4100.5840000000035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2</v>
      </c>
      <c r="G50" s="46">
        <v>6</v>
      </c>
      <c r="H50" s="46">
        <v>3</v>
      </c>
      <c r="I50" s="47">
        <f t="shared" si="10"/>
        <v>13</v>
      </c>
      <c r="J50" s="48">
        <v>4169</v>
      </c>
      <c r="K50" s="48">
        <v>616</v>
      </c>
      <c r="L50" s="48">
        <v>83368</v>
      </c>
      <c r="M50" s="52"/>
      <c r="N50" s="50">
        <f t="shared" si="11"/>
        <v>13998.287000000008</v>
      </c>
      <c r="O50" s="50">
        <f t="shared" si="11"/>
        <v>1300.0369999999987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540</v>
      </c>
      <c r="K52" s="48">
        <v>0</v>
      </c>
      <c r="L52" s="48">
        <v>4010</v>
      </c>
      <c r="M52" s="52"/>
      <c r="N52" s="50">
        <f t="shared" si="11"/>
        <v>1573.2769999999991</v>
      </c>
      <c r="O52" s="50">
        <f t="shared" si="11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9</v>
      </c>
      <c r="H53" s="46">
        <v>4</v>
      </c>
      <c r="I53" s="47">
        <f t="shared" si="10"/>
        <v>16</v>
      </c>
      <c r="J53" s="48">
        <v>3435</v>
      </c>
      <c r="K53" s="48">
        <v>596</v>
      </c>
      <c r="L53" s="48">
        <v>63181</v>
      </c>
      <c r="M53" s="52"/>
      <c r="N53" s="50">
        <f t="shared" si="11"/>
        <v>22469.485000000022</v>
      </c>
      <c r="O53" s="50">
        <f t="shared" si="11"/>
        <v>2993.063000000001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3</v>
      </c>
      <c r="J54" s="48">
        <v>2735</v>
      </c>
      <c r="K54" s="48">
        <v>0</v>
      </c>
      <c r="L54" s="48">
        <v>3095</v>
      </c>
      <c r="M54" s="57"/>
      <c r="N54" s="50">
        <f t="shared" si="11"/>
        <v>1895.8964999999985</v>
      </c>
      <c r="O54" s="50">
        <f t="shared" si="11"/>
        <v>3.0960000000000005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2">SUM(D48:D54)</f>
        <v>10</v>
      </c>
      <c r="E55" s="62">
        <f t="shared" si="12"/>
        <v>0</v>
      </c>
      <c r="F55" s="62">
        <f t="shared" si="12"/>
        <v>7</v>
      </c>
      <c r="G55" s="62">
        <f t="shared" si="12"/>
        <v>23</v>
      </c>
      <c r="H55" s="62">
        <f t="shared" si="12"/>
        <v>7</v>
      </c>
      <c r="I55" s="63">
        <f t="shared" si="12"/>
        <v>47</v>
      </c>
      <c r="J55" s="64">
        <f>SUM(J48:J54)</f>
        <v>18054</v>
      </c>
      <c r="K55" s="65">
        <f>SUM(K48:K54)</f>
        <v>2025</v>
      </c>
      <c r="L55" s="65">
        <f>SUM(L48:L54)</f>
        <v>376794</v>
      </c>
      <c r="M55" s="67"/>
      <c r="N55" s="68">
        <f>SUM(N48:N54)</f>
        <v>114594.43550000005</v>
      </c>
      <c r="O55" s="69">
        <f>SUM(O48:O54)</f>
        <v>10873.095000000003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23</v>
      </c>
      <c r="E57" s="46">
        <v>18</v>
      </c>
      <c r="F57" s="46">
        <v>0</v>
      </c>
      <c r="G57" s="46">
        <v>50</v>
      </c>
      <c r="H57" s="46">
        <v>0</v>
      </c>
      <c r="I57" s="47">
        <f>SUM(D57:H57)</f>
        <v>91</v>
      </c>
      <c r="J57" s="82">
        <v>47556</v>
      </c>
      <c r="K57" s="82">
        <v>727756</v>
      </c>
      <c r="L57" s="82">
        <v>896853</v>
      </c>
      <c r="M57" s="50"/>
      <c r="N57" s="83">
        <f t="shared" ref="N57:O59" si="13">N35+(J57/1000)</f>
        <v>438662.0859999996</v>
      </c>
      <c r="O57" s="50">
        <f t="shared" si="13"/>
        <v>827048.05300000019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2231</v>
      </c>
      <c r="K58" s="82">
        <v>1593</v>
      </c>
      <c r="L58" s="82">
        <v>13449</v>
      </c>
      <c r="M58" s="50"/>
      <c r="N58" s="83">
        <f t="shared" si="13"/>
        <v>592.66099999999994</v>
      </c>
      <c r="O58" s="50">
        <f t="shared" si="13"/>
        <v>471.63899999999984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59519.028000000006</v>
      </c>
      <c r="O59" s="50">
        <f t="shared" si="13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4">SUM(D57:D59)</f>
        <v>24</v>
      </c>
      <c r="E60" s="62">
        <f t="shared" si="14"/>
        <v>18</v>
      </c>
      <c r="F60" s="62">
        <f t="shared" si="14"/>
        <v>0</v>
      </c>
      <c r="G60" s="62">
        <f t="shared" si="14"/>
        <v>76</v>
      </c>
      <c r="H60" s="62">
        <f t="shared" si="14"/>
        <v>0</v>
      </c>
      <c r="I60" s="85">
        <f t="shared" si="14"/>
        <v>118</v>
      </c>
      <c r="J60" s="64">
        <f t="shared" si="14"/>
        <v>49787</v>
      </c>
      <c r="K60" s="65">
        <f t="shared" si="14"/>
        <v>729349</v>
      </c>
      <c r="L60" s="65">
        <f t="shared" si="14"/>
        <v>910302</v>
      </c>
      <c r="M60" s="69"/>
      <c r="N60" s="68">
        <f>SUM(N57:N59)</f>
        <v>498773.77499999962</v>
      </c>
      <c r="O60" s="69">
        <f>SUM(O57:O59)</f>
        <v>892914.63000000024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5">D55+D60</f>
        <v>34</v>
      </c>
      <c r="E61" s="90">
        <f t="shared" si="15"/>
        <v>18</v>
      </c>
      <c r="F61" s="90">
        <f t="shared" si="15"/>
        <v>7</v>
      </c>
      <c r="G61" s="90">
        <f t="shared" si="15"/>
        <v>99</v>
      </c>
      <c r="H61" s="90">
        <f t="shared" si="15"/>
        <v>7</v>
      </c>
      <c r="I61" s="91">
        <f t="shared" si="15"/>
        <v>165</v>
      </c>
      <c r="J61" s="92">
        <f t="shared" si="15"/>
        <v>67841</v>
      </c>
      <c r="K61" s="93">
        <f t="shared" si="15"/>
        <v>731374</v>
      </c>
      <c r="L61" s="93">
        <f t="shared" si="15"/>
        <v>1287096</v>
      </c>
      <c r="M61" s="94"/>
      <c r="N61" s="95">
        <f>N55+N60</f>
        <v>613368.2104999997</v>
      </c>
      <c r="O61" s="94">
        <f>O55+O60</f>
        <v>903787.72500000021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631357.2104999997</v>
      </c>
      <c r="O66" s="121">
        <f>O61+O62</f>
        <v>909929.72500000021</v>
      </c>
      <c r="P66" s="119"/>
      <c r="Q66" s="23"/>
    </row>
    <row r="67" spans="1:17" s="24" customFormat="1" ht="23.25" x14ac:dyDescent="0.35">
      <c r="A67" s="120">
        <f>A45+31</f>
        <v>46116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5332</v>
      </c>
      <c r="K71" s="48">
        <v>556</v>
      </c>
      <c r="L71" s="48">
        <v>146627</v>
      </c>
      <c r="M71" s="52"/>
      <c r="N71" s="50">
        <f t="shared" si="17"/>
        <v>50008.756999999998</v>
      </c>
      <c r="O71" s="50">
        <f t="shared" si="17"/>
        <v>4101.1400000000031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3325</v>
      </c>
      <c r="K72" s="48">
        <v>606</v>
      </c>
      <c r="L72" s="48">
        <v>82121</v>
      </c>
      <c r="M72" s="52"/>
      <c r="N72" s="50">
        <f t="shared" si="17"/>
        <v>14001.612000000008</v>
      </c>
      <c r="O72" s="50">
        <f t="shared" si="17"/>
        <v>1300.6429999999987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230</v>
      </c>
      <c r="K74" s="48">
        <v>0</v>
      </c>
      <c r="L74" s="48">
        <v>1360</v>
      </c>
      <c r="M74" s="52"/>
      <c r="N74" s="50">
        <f t="shared" si="17"/>
        <v>1573.5069999999992</v>
      </c>
      <c r="O74" s="50">
        <f t="shared" si="17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9</v>
      </c>
      <c r="H75" s="46">
        <v>4</v>
      </c>
      <c r="I75" s="47">
        <f t="shared" si="16"/>
        <v>16</v>
      </c>
      <c r="J75" s="48">
        <v>10278</v>
      </c>
      <c r="K75" s="48">
        <v>1380</v>
      </c>
      <c r="L75" s="48">
        <v>113401</v>
      </c>
      <c r="M75" s="52"/>
      <c r="N75" s="50">
        <f t="shared" si="17"/>
        <v>22479.763000000021</v>
      </c>
      <c r="O75" s="50">
        <f t="shared" si="17"/>
        <v>2994.4430000000011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3</v>
      </c>
      <c r="J76" s="48">
        <v>2186</v>
      </c>
      <c r="K76" s="48">
        <v>0</v>
      </c>
      <c r="L76" s="48">
        <v>2730</v>
      </c>
      <c r="M76" s="57"/>
      <c r="N76" s="50">
        <f t="shared" si="17"/>
        <v>1898.0824999999984</v>
      </c>
      <c r="O76" s="50">
        <f t="shared" si="17"/>
        <v>3.0960000000000005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8">SUM(D70:D76)</f>
        <v>9</v>
      </c>
      <c r="E77" s="62">
        <f t="shared" si="18"/>
        <v>0</v>
      </c>
      <c r="F77" s="62">
        <f t="shared" si="18"/>
        <v>7</v>
      </c>
      <c r="G77" s="62">
        <f t="shared" si="18"/>
        <v>24</v>
      </c>
      <c r="H77" s="62">
        <f t="shared" si="18"/>
        <v>7</v>
      </c>
      <c r="I77" s="63">
        <f t="shared" si="18"/>
        <v>47</v>
      </c>
      <c r="J77" s="64">
        <f>SUM(J70:J76)</f>
        <v>21351</v>
      </c>
      <c r="K77" s="65">
        <f>SUM(K70:K76)</f>
        <v>2542</v>
      </c>
      <c r="L77" s="65">
        <f>SUM(L70:L76)</f>
        <v>346239</v>
      </c>
      <c r="M77" s="67"/>
      <c r="N77" s="68">
        <f>SUM(N70:N76)</f>
        <v>114615.78650000003</v>
      </c>
      <c r="O77" s="69">
        <f>SUM(O70:O76)</f>
        <v>10875.637000000002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29</v>
      </c>
      <c r="E79" s="46">
        <v>22</v>
      </c>
      <c r="F79" s="46">
        <v>0</v>
      </c>
      <c r="G79" s="46">
        <v>40</v>
      </c>
      <c r="H79" s="46">
        <v>0</v>
      </c>
      <c r="I79" s="47">
        <f>SUM(D79:H79)</f>
        <v>91</v>
      </c>
      <c r="J79" s="82">
        <v>52795</v>
      </c>
      <c r="K79" s="82">
        <v>795327</v>
      </c>
      <c r="L79" s="82">
        <v>1763374</v>
      </c>
      <c r="M79" s="50"/>
      <c r="N79" s="83">
        <f t="shared" ref="N79:O81" si="19">N57+(J79/1000)</f>
        <v>438714.88099999959</v>
      </c>
      <c r="O79" s="50">
        <f t="shared" si="19"/>
        <v>827843.38000000024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2257</v>
      </c>
      <c r="K80" s="82">
        <v>1542</v>
      </c>
      <c r="L80" s="82">
        <v>13263</v>
      </c>
      <c r="M80" s="50"/>
      <c r="N80" s="83">
        <f t="shared" si="19"/>
        <v>594.91799999999989</v>
      </c>
      <c r="O80" s="50">
        <f t="shared" si="19"/>
        <v>473.18099999999981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59519.028000000006</v>
      </c>
      <c r="O81" s="50">
        <f t="shared" si="19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20">SUM(D79:D81)</f>
        <v>30</v>
      </c>
      <c r="E82" s="62">
        <f t="shared" si="20"/>
        <v>22</v>
      </c>
      <c r="F82" s="62">
        <f t="shared" si="20"/>
        <v>0</v>
      </c>
      <c r="G82" s="62">
        <f t="shared" si="20"/>
        <v>66</v>
      </c>
      <c r="H82" s="62">
        <f t="shared" si="20"/>
        <v>0</v>
      </c>
      <c r="I82" s="85">
        <f t="shared" si="20"/>
        <v>118</v>
      </c>
      <c r="J82" s="64">
        <f t="shared" si="20"/>
        <v>55052</v>
      </c>
      <c r="K82" s="65">
        <f t="shared" si="20"/>
        <v>796869</v>
      </c>
      <c r="L82" s="65">
        <f t="shared" si="20"/>
        <v>1776637</v>
      </c>
      <c r="M82" s="69"/>
      <c r="N82" s="68">
        <f>SUM(N79:N81)</f>
        <v>498828.82699999958</v>
      </c>
      <c r="O82" s="69">
        <f>SUM(O79:O81)</f>
        <v>893711.4990000003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1">D77+D82</f>
        <v>39</v>
      </c>
      <c r="E83" s="90">
        <f t="shared" si="21"/>
        <v>22</v>
      </c>
      <c r="F83" s="90">
        <f t="shared" si="21"/>
        <v>7</v>
      </c>
      <c r="G83" s="90">
        <f t="shared" si="21"/>
        <v>90</v>
      </c>
      <c r="H83" s="90">
        <f t="shared" si="21"/>
        <v>7</v>
      </c>
      <c r="I83" s="91">
        <f t="shared" si="21"/>
        <v>165</v>
      </c>
      <c r="J83" s="92">
        <f t="shared" si="21"/>
        <v>76403</v>
      </c>
      <c r="K83" s="93">
        <f t="shared" si="21"/>
        <v>799411</v>
      </c>
      <c r="L83" s="93">
        <f t="shared" si="21"/>
        <v>2122876</v>
      </c>
      <c r="M83" s="94"/>
      <c r="N83" s="95">
        <f>N77+N82</f>
        <v>613444.61349999963</v>
      </c>
      <c r="O83" s="94">
        <f>O77+O82</f>
        <v>904587.13600000029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631433.61349999963</v>
      </c>
      <c r="O88" s="121">
        <f>O83+O84</f>
        <v>910729.13600000029</v>
      </c>
      <c r="P88" s="119"/>
      <c r="Q88" s="23"/>
    </row>
    <row r="89" spans="1:17" s="24" customFormat="1" ht="23.25" x14ac:dyDescent="0.35">
      <c r="A89" s="120">
        <f>A67+31</f>
        <v>46147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5980</v>
      </c>
      <c r="K93" s="48">
        <v>641</v>
      </c>
      <c r="L93" s="48">
        <v>157725</v>
      </c>
      <c r="M93" s="52"/>
      <c r="N93" s="50">
        <f t="shared" si="23"/>
        <v>50014.737000000001</v>
      </c>
      <c r="O93" s="50">
        <f t="shared" si="23"/>
        <v>4101.7810000000027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2</v>
      </c>
      <c r="G94" s="46">
        <v>6</v>
      </c>
      <c r="H94" s="46">
        <v>3</v>
      </c>
      <c r="I94" s="47">
        <f t="shared" si="22"/>
        <v>13</v>
      </c>
      <c r="J94" s="48">
        <v>4004</v>
      </c>
      <c r="K94" s="48">
        <v>658</v>
      </c>
      <c r="L94" s="48">
        <v>85914</v>
      </c>
      <c r="M94" s="52"/>
      <c r="N94" s="50">
        <f t="shared" si="23"/>
        <v>14005.616000000009</v>
      </c>
      <c r="O94" s="50">
        <f t="shared" si="23"/>
        <v>1301.3009999999986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532</v>
      </c>
      <c r="K96" s="48">
        <v>0</v>
      </c>
      <c r="L96" s="48">
        <v>3815</v>
      </c>
      <c r="M96" s="52"/>
      <c r="N96" s="50">
        <f t="shared" si="23"/>
        <v>1574.0389999999991</v>
      </c>
      <c r="O96" s="50">
        <f t="shared" si="23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9</v>
      </c>
      <c r="H97" s="46">
        <v>4</v>
      </c>
      <c r="I97" s="47">
        <f t="shared" si="22"/>
        <v>16</v>
      </c>
      <c r="J97" s="48">
        <v>11074</v>
      </c>
      <c r="K97" s="48">
        <v>1376</v>
      </c>
      <c r="L97" s="48">
        <v>105304</v>
      </c>
      <c r="M97" s="52"/>
      <c r="N97" s="50">
        <f t="shared" si="23"/>
        <v>22490.837000000021</v>
      </c>
      <c r="O97" s="50">
        <f t="shared" si="23"/>
        <v>2995.8190000000013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3</v>
      </c>
      <c r="J98" s="48">
        <v>1146</v>
      </c>
      <c r="K98" s="48">
        <v>0</v>
      </c>
      <c r="L98" s="48">
        <v>1662</v>
      </c>
      <c r="M98" s="57"/>
      <c r="N98" s="50">
        <f t="shared" si="23"/>
        <v>1899.2284999999983</v>
      </c>
      <c r="O98" s="50">
        <f t="shared" si="23"/>
        <v>3.0960000000000005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4">SUM(D92:D98)</f>
        <v>9</v>
      </c>
      <c r="E99" s="62">
        <f t="shared" si="24"/>
        <v>0</v>
      </c>
      <c r="F99" s="62">
        <f t="shared" si="24"/>
        <v>7</v>
      </c>
      <c r="G99" s="62">
        <f t="shared" si="24"/>
        <v>24</v>
      </c>
      <c r="H99" s="62">
        <f t="shared" si="24"/>
        <v>7</v>
      </c>
      <c r="I99" s="63">
        <f t="shared" si="24"/>
        <v>47</v>
      </c>
      <c r="J99" s="64">
        <f>SUM(J92:J98)</f>
        <v>22736</v>
      </c>
      <c r="K99" s="65">
        <f>SUM(K92:K98)</f>
        <v>2675</v>
      </c>
      <c r="L99" s="65">
        <f>SUM(L92:L98)</f>
        <v>354420</v>
      </c>
      <c r="M99" s="67"/>
      <c r="N99" s="68">
        <f>SUM(N92:N98)</f>
        <v>114638.52250000005</v>
      </c>
      <c r="O99" s="69">
        <f>SUM(O92:O98)</f>
        <v>10878.312000000002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31</v>
      </c>
      <c r="E101" s="46">
        <v>22</v>
      </c>
      <c r="F101" s="46">
        <v>0</v>
      </c>
      <c r="G101" s="46">
        <v>38</v>
      </c>
      <c r="H101" s="46">
        <v>0</v>
      </c>
      <c r="I101" s="47">
        <f>SUM(D101:H101)</f>
        <v>91</v>
      </c>
      <c r="J101" s="82">
        <v>56654</v>
      </c>
      <c r="K101" s="82">
        <v>804939</v>
      </c>
      <c r="L101" s="82">
        <v>1906197</v>
      </c>
      <c r="M101" s="50"/>
      <c r="N101" s="83">
        <f t="shared" ref="N101:O103" si="25">N79+(J101/1000)</f>
        <v>438771.53499999957</v>
      </c>
      <c r="O101" s="50">
        <f t="shared" si="25"/>
        <v>828648.31900000025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2133</v>
      </c>
      <c r="K102" s="82">
        <v>1439</v>
      </c>
      <c r="L102" s="82">
        <v>13305</v>
      </c>
      <c r="M102" s="50"/>
      <c r="N102" s="83">
        <f t="shared" si="25"/>
        <v>597.05099999999993</v>
      </c>
      <c r="O102" s="50">
        <f t="shared" si="25"/>
        <v>474.61999999999983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59519.028000000006</v>
      </c>
      <c r="O103" s="50">
        <f t="shared" si="25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6">SUM(D101:D103)</f>
        <v>32</v>
      </c>
      <c r="E104" s="62">
        <f t="shared" si="26"/>
        <v>22</v>
      </c>
      <c r="F104" s="62">
        <f t="shared" si="26"/>
        <v>0</v>
      </c>
      <c r="G104" s="62">
        <f t="shared" si="26"/>
        <v>64</v>
      </c>
      <c r="H104" s="62">
        <f t="shared" si="26"/>
        <v>0</v>
      </c>
      <c r="I104" s="85">
        <f t="shared" si="26"/>
        <v>118</v>
      </c>
      <c r="J104" s="64">
        <f t="shared" si="26"/>
        <v>58787</v>
      </c>
      <c r="K104" s="65">
        <f t="shared" si="26"/>
        <v>806378</v>
      </c>
      <c r="L104" s="65">
        <f t="shared" si="26"/>
        <v>1919502</v>
      </c>
      <c r="M104" s="69"/>
      <c r="N104" s="68">
        <f>SUM(N101:N103)</f>
        <v>498887.61399999954</v>
      </c>
      <c r="O104" s="69">
        <f>SUM(O101:O103)</f>
        <v>894517.87700000033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7">D99+D104</f>
        <v>41</v>
      </c>
      <c r="E105" s="90">
        <f t="shared" si="27"/>
        <v>22</v>
      </c>
      <c r="F105" s="90">
        <f t="shared" si="27"/>
        <v>7</v>
      </c>
      <c r="G105" s="90">
        <f t="shared" si="27"/>
        <v>88</v>
      </c>
      <c r="H105" s="90">
        <f t="shared" si="27"/>
        <v>7</v>
      </c>
      <c r="I105" s="91">
        <f t="shared" si="27"/>
        <v>165</v>
      </c>
      <c r="J105" s="92">
        <f t="shared" si="27"/>
        <v>81523</v>
      </c>
      <c r="K105" s="93">
        <f t="shared" si="27"/>
        <v>809053</v>
      </c>
      <c r="L105" s="93">
        <f t="shared" si="27"/>
        <v>2273922</v>
      </c>
      <c r="M105" s="94"/>
      <c r="N105" s="95">
        <f>N99+N104</f>
        <v>613526.13649999956</v>
      </c>
      <c r="O105" s="94">
        <f>O99+O104</f>
        <v>905396.18900000036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631515.13649999956</v>
      </c>
      <c r="O110" s="121">
        <f>O105+O106</f>
        <v>911538.18900000036</v>
      </c>
      <c r="P110" s="119"/>
      <c r="Q110" s="23"/>
    </row>
    <row r="111" spans="1:17" s="24" customFormat="1" ht="23.25" x14ac:dyDescent="0.35">
      <c r="A111" s="120">
        <f>A89+31</f>
        <v>46178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/>
      <c r="E114" s="46"/>
      <c r="F114" s="46"/>
      <c r="G114" s="46"/>
      <c r="H114" s="46"/>
      <c r="I114" s="47">
        <f t="shared" ref="I114:I120" si="28">SUM(D114:H114)</f>
        <v>0</v>
      </c>
      <c r="J114" s="82"/>
      <c r="K114" s="82"/>
      <c r="L114" s="82"/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/>
      <c r="E115" s="46"/>
      <c r="F115" s="46"/>
      <c r="G115" s="46"/>
      <c r="H115" s="46"/>
      <c r="I115" s="47">
        <f t="shared" si="28"/>
        <v>0</v>
      </c>
      <c r="J115" s="48"/>
      <c r="K115" s="48"/>
      <c r="L115" s="48"/>
      <c r="M115" s="52"/>
      <c r="N115" s="50">
        <f t="shared" si="29"/>
        <v>50014.737000000001</v>
      </c>
      <c r="O115" s="50">
        <f t="shared" si="29"/>
        <v>4101.7810000000027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/>
      <c r="E116" s="46"/>
      <c r="F116" s="46"/>
      <c r="G116" s="46"/>
      <c r="H116" s="46"/>
      <c r="I116" s="47">
        <f t="shared" si="28"/>
        <v>0</v>
      </c>
      <c r="J116" s="48"/>
      <c r="K116" s="48"/>
      <c r="L116" s="48"/>
      <c r="M116" s="52"/>
      <c r="N116" s="50">
        <f t="shared" si="29"/>
        <v>14005.616000000009</v>
      </c>
      <c r="O116" s="50">
        <f t="shared" si="29"/>
        <v>1301.3009999999986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/>
      <c r="E117" s="46"/>
      <c r="F117" s="46"/>
      <c r="G117" s="46"/>
      <c r="H117" s="46"/>
      <c r="I117" s="47">
        <f t="shared" si="28"/>
        <v>0</v>
      </c>
      <c r="J117" s="48"/>
      <c r="K117" s="48"/>
      <c r="L117" s="48"/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/>
      <c r="E118" s="46"/>
      <c r="F118" s="46"/>
      <c r="G118" s="46"/>
      <c r="H118" s="46"/>
      <c r="I118" s="47">
        <f t="shared" si="28"/>
        <v>0</v>
      </c>
      <c r="J118" s="48"/>
      <c r="K118" s="48"/>
      <c r="L118" s="48"/>
      <c r="M118" s="52"/>
      <c r="N118" s="50">
        <f t="shared" si="29"/>
        <v>1574.0389999999991</v>
      </c>
      <c r="O118" s="50">
        <f t="shared" si="29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/>
      <c r="E119" s="46"/>
      <c r="F119" s="46"/>
      <c r="G119" s="46"/>
      <c r="H119" s="46"/>
      <c r="I119" s="47">
        <f t="shared" si="28"/>
        <v>0</v>
      </c>
      <c r="J119" s="48"/>
      <c r="K119" s="48"/>
      <c r="L119" s="48"/>
      <c r="M119" s="52"/>
      <c r="N119" s="50">
        <f t="shared" si="29"/>
        <v>22490.837000000021</v>
      </c>
      <c r="O119" s="50">
        <f t="shared" si="29"/>
        <v>2995.8190000000013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/>
      <c r="E120" s="46"/>
      <c r="F120" s="46"/>
      <c r="G120" s="46"/>
      <c r="H120" s="46"/>
      <c r="I120" s="55">
        <f t="shared" si="28"/>
        <v>0</v>
      </c>
      <c r="J120" s="48"/>
      <c r="K120" s="48"/>
      <c r="L120" s="48"/>
      <c r="M120" s="57"/>
      <c r="N120" s="50">
        <f t="shared" si="29"/>
        <v>1899.2284999999983</v>
      </c>
      <c r="O120" s="50">
        <f t="shared" si="29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30">SUM(D114:D120)</f>
        <v>0</v>
      </c>
      <c r="E121" s="62">
        <f t="shared" si="30"/>
        <v>0</v>
      </c>
      <c r="F121" s="62">
        <f t="shared" si="30"/>
        <v>0</v>
      </c>
      <c r="G121" s="62">
        <f t="shared" si="30"/>
        <v>0</v>
      </c>
      <c r="H121" s="62">
        <f t="shared" si="30"/>
        <v>0</v>
      </c>
      <c r="I121" s="63">
        <f t="shared" si="30"/>
        <v>0</v>
      </c>
      <c r="J121" s="64">
        <f>SUM(J114:J120)</f>
        <v>0</v>
      </c>
      <c r="K121" s="65">
        <f>SUM(K114:K120)</f>
        <v>0</v>
      </c>
      <c r="L121" s="65">
        <f>SUM(L114:L120)</f>
        <v>0</v>
      </c>
      <c r="M121" s="67"/>
      <c r="N121" s="68">
        <f>SUM(N114:N120)</f>
        <v>114638.52250000005</v>
      </c>
      <c r="O121" s="69">
        <f>SUM(O114:O120)</f>
        <v>10878.312000000002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/>
      <c r="E123" s="46"/>
      <c r="F123" s="46"/>
      <c r="G123" s="46"/>
      <c r="H123" s="46"/>
      <c r="I123" s="47">
        <f>SUM(D123:H123)</f>
        <v>0</v>
      </c>
      <c r="J123" s="82"/>
      <c r="K123" s="82"/>
      <c r="L123" s="82"/>
      <c r="M123" s="50"/>
      <c r="N123" s="83">
        <f t="shared" ref="N123:O125" si="31">N101+(J123/1000)</f>
        <v>438771.53499999957</v>
      </c>
      <c r="O123" s="50">
        <f t="shared" si="31"/>
        <v>828648.31900000025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/>
      <c r="E124" s="46"/>
      <c r="F124" s="46"/>
      <c r="G124" s="46"/>
      <c r="H124" s="46"/>
      <c r="I124" s="47">
        <f>SUM(D124:H124)</f>
        <v>0</v>
      </c>
      <c r="J124" s="82"/>
      <c r="K124" s="82"/>
      <c r="L124" s="82"/>
      <c r="M124" s="50"/>
      <c r="N124" s="83">
        <f t="shared" si="31"/>
        <v>597.05099999999993</v>
      </c>
      <c r="O124" s="50">
        <f t="shared" si="31"/>
        <v>474.61999999999983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/>
      <c r="E125" s="46"/>
      <c r="F125" s="46"/>
      <c r="G125" s="46"/>
      <c r="H125" s="46"/>
      <c r="I125" s="47">
        <f>SUM(D125:H125)</f>
        <v>0</v>
      </c>
      <c r="J125" s="82"/>
      <c r="K125" s="82"/>
      <c r="L125" s="82"/>
      <c r="M125" s="50"/>
      <c r="N125" s="83">
        <f t="shared" si="31"/>
        <v>59519.028000000006</v>
      </c>
      <c r="O125" s="50">
        <f t="shared" si="31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2">SUM(D123:D125)</f>
        <v>0</v>
      </c>
      <c r="E126" s="62">
        <f t="shared" si="32"/>
        <v>0</v>
      </c>
      <c r="F126" s="62">
        <f t="shared" si="32"/>
        <v>0</v>
      </c>
      <c r="G126" s="62">
        <f t="shared" si="32"/>
        <v>0</v>
      </c>
      <c r="H126" s="62">
        <f t="shared" si="32"/>
        <v>0</v>
      </c>
      <c r="I126" s="85">
        <f t="shared" si="32"/>
        <v>0</v>
      </c>
      <c r="J126" s="64">
        <f t="shared" si="32"/>
        <v>0</v>
      </c>
      <c r="K126" s="65">
        <f t="shared" si="32"/>
        <v>0</v>
      </c>
      <c r="L126" s="65">
        <f t="shared" si="32"/>
        <v>0</v>
      </c>
      <c r="M126" s="69"/>
      <c r="N126" s="68">
        <f>SUM(N123:N125)</f>
        <v>498887.61399999954</v>
      </c>
      <c r="O126" s="69">
        <f>SUM(O123:O125)</f>
        <v>894517.87700000033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3">D121+D126</f>
        <v>0</v>
      </c>
      <c r="E127" s="90">
        <f t="shared" si="33"/>
        <v>0</v>
      </c>
      <c r="F127" s="90">
        <f t="shared" si="33"/>
        <v>0</v>
      </c>
      <c r="G127" s="90">
        <f t="shared" si="33"/>
        <v>0</v>
      </c>
      <c r="H127" s="90">
        <f t="shared" si="33"/>
        <v>0</v>
      </c>
      <c r="I127" s="91">
        <f t="shared" si="33"/>
        <v>0</v>
      </c>
      <c r="J127" s="92">
        <f t="shared" si="33"/>
        <v>0</v>
      </c>
      <c r="K127" s="93">
        <f t="shared" si="33"/>
        <v>0</v>
      </c>
      <c r="L127" s="93">
        <f t="shared" si="33"/>
        <v>0</v>
      </c>
      <c r="M127" s="94"/>
      <c r="N127" s="95">
        <f>N121+N126</f>
        <v>613526.13649999956</v>
      </c>
      <c r="O127" s="94">
        <f>O121+O126</f>
        <v>905396.18900000036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631515.13649999956</v>
      </c>
      <c r="O132" s="121">
        <f>O127+O128</f>
        <v>911538.18900000036</v>
      </c>
      <c r="P132" s="119"/>
      <c r="Q132" s="23"/>
    </row>
    <row r="133" spans="1:17" s="24" customFormat="1" ht="23.25" x14ac:dyDescent="0.35">
      <c r="A133" s="120">
        <f>A111+31</f>
        <v>46209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/>
      <c r="E136" s="46"/>
      <c r="F136" s="46"/>
      <c r="G136" s="46"/>
      <c r="H136" s="46"/>
      <c r="I136" s="47">
        <f t="shared" ref="I136:I142" si="34">SUM(D136:H136)</f>
        <v>0</v>
      </c>
      <c r="J136" s="82"/>
      <c r="K136" s="82"/>
      <c r="L136" s="82"/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/>
      <c r="E137" s="46"/>
      <c r="F137" s="46"/>
      <c r="G137" s="46"/>
      <c r="H137" s="46"/>
      <c r="I137" s="47">
        <f t="shared" si="34"/>
        <v>0</v>
      </c>
      <c r="J137" s="48"/>
      <c r="K137" s="48"/>
      <c r="L137" s="48"/>
      <c r="M137" s="52"/>
      <c r="N137" s="50">
        <f t="shared" si="35"/>
        <v>50014.737000000001</v>
      </c>
      <c r="O137" s="50">
        <f t="shared" si="35"/>
        <v>4101.7810000000027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/>
      <c r="E138" s="46"/>
      <c r="F138" s="46"/>
      <c r="G138" s="46"/>
      <c r="H138" s="46"/>
      <c r="I138" s="47">
        <f t="shared" si="34"/>
        <v>0</v>
      </c>
      <c r="J138" s="48"/>
      <c r="K138" s="48"/>
      <c r="L138" s="48"/>
      <c r="M138" s="52"/>
      <c r="N138" s="50">
        <f t="shared" si="35"/>
        <v>14005.616000000009</v>
      </c>
      <c r="O138" s="50">
        <f t="shared" si="35"/>
        <v>1301.3009999999986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/>
      <c r="E139" s="46"/>
      <c r="F139" s="46"/>
      <c r="G139" s="46"/>
      <c r="H139" s="46"/>
      <c r="I139" s="47">
        <f>SUM(D139:H139)</f>
        <v>0</v>
      </c>
      <c r="J139" s="48"/>
      <c r="K139" s="48"/>
      <c r="L139" s="48"/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/>
      <c r="E140" s="46"/>
      <c r="F140" s="46"/>
      <c r="G140" s="46"/>
      <c r="H140" s="46"/>
      <c r="I140" s="47">
        <f>SUM(D140:H140)</f>
        <v>0</v>
      </c>
      <c r="J140" s="48"/>
      <c r="K140" s="48"/>
      <c r="L140" s="48"/>
      <c r="M140" s="52"/>
      <c r="N140" s="50">
        <f t="shared" si="35"/>
        <v>1574.0389999999991</v>
      </c>
      <c r="O140" s="50">
        <f t="shared" si="35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/>
      <c r="E141" s="46"/>
      <c r="F141" s="46"/>
      <c r="G141" s="46"/>
      <c r="H141" s="46"/>
      <c r="I141" s="47">
        <f>SUM(D141:H141)</f>
        <v>0</v>
      </c>
      <c r="J141" s="48"/>
      <c r="K141" s="48"/>
      <c r="L141" s="48"/>
      <c r="M141" s="52"/>
      <c r="N141" s="50">
        <f t="shared" si="35"/>
        <v>22490.837000000021</v>
      </c>
      <c r="O141" s="50">
        <f t="shared" si="35"/>
        <v>2995.8190000000013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/>
      <c r="E142" s="46"/>
      <c r="F142" s="46"/>
      <c r="G142" s="46"/>
      <c r="H142" s="46"/>
      <c r="I142" s="55">
        <f t="shared" si="34"/>
        <v>0</v>
      </c>
      <c r="J142" s="48"/>
      <c r="K142" s="48"/>
      <c r="L142" s="48"/>
      <c r="M142" s="57"/>
      <c r="N142" s="50">
        <f t="shared" si="35"/>
        <v>1899.2284999999983</v>
      </c>
      <c r="O142" s="50">
        <f t="shared" si="35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6">SUM(D136:D142)</f>
        <v>0</v>
      </c>
      <c r="E143" s="62">
        <f t="shared" si="36"/>
        <v>0</v>
      </c>
      <c r="F143" s="62">
        <f t="shared" si="36"/>
        <v>0</v>
      </c>
      <c r="G143" s="62">
        <f t="shared" si="36"/>
        <v>0</v>
      </c>
      <c r="H143" s="62">
        <f t="shared" si="36"/>
        <v>0</v>
      </c>
      <c r="I143" s="63">
        <f t="shared" si="36"/>
        <v>0</v>
      </c>
      <c r="J143" s="64">
        <f>SUM(J136:J142)</f>
        <v>0</v>
      </c>
      <c r="K143" s="65">
        <f>SUM(K136:K142)</f>
        <v>0</v>
      </c>
      <c r="L143" s="65">
        <f>SUM(L136:L142)</f>
        <v>0</v>
      </c>
      <c r="M143" s="67"/>
      <c r="N143" s="68">
        <f>SUM(N136:N142)</f>
        <v>114638.52250000005</v>
      </c>
      <c r="O143" s="69">
        <f>SUM(O136:O142)</f>
        <v>10878.312000000002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/>
      <c r="E145" s="46"/>
      <c r="F145" s="46"/>
      <c r="G145" s="46"/>
      <c r="H145" s="46"/>
      <c r="I145" s="47">
        <f>SUM(D145:H145)</f>
        <v>0</v>
      </c>
      <c r="J145" s="82"/>
      <c r="K145" s="82"/>
      <c r="L145" s="82"/>
      <c r="M145" s="50"/>
      <c r="N145" s="83">
        <f t="shared" ref="N145:O147" si="37">N123+(J145/1000)</f>
        <v>438771.53499999957</v>
      </c>
      <c r="O145" s="50">
        <f t="shared" si="37"/>
        <v>828648.31900000025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/>
      <c r="E146" s="46"/>
      <c r="F146" s="46"/>
      <c r="G146" s="46"/>
      <c r="H146" s="46"/>
      <c r="I146" s="47">
        <f>SUM(D146:H146)</f>
        <v>0</v>
      </c>
      <c r="J146" s="82"/>
      <c r="K146" s="82"/>
      <c r="L146" s="82"/>
      <c r="M146" s="50"/>
      <c r="N146" s="83">
        <f t="shared" si="37"/>
        <v>597.05099999999993</v>
      </c>
      <c r="O146" s="50">
        <f t="shared" si="37"/>
        <v>474.61999999999983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/>
      <c r="E147" s="46"/>
      <c r="F147" s="46"/>
      <c r="G147" s="46"/>
      <c r="H147" s="46"/>
      <c r="I147" s="47">
        <f>SUM(D147:H147)</f>
        <v>0</v>
      </c>
      <c r="J147" s="82"/>
      <c r="K147" s="82"/>
      <c r="L147" s="82"/>
      <c r="M147" s="50"/>
      <c r="N147" s="83">
        <f t="shared" si="37"/>
        <v>59519.028000000006</v>
      </c>
      <c r="O147" s="50">
        <f t="shared" si="37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8">SUM(D145:D147)</f>
        <v>0</v>
      </c>
      <c r="E148" s="62">
        <f t="shared" si="38"/>
        <v>0</v>
      </c>
      <c r="F148" s="62">
        <f t="shared" si="38"/>
        <v>0</v>
      </c>
      <c r="G148" s="62">
        <f t="shared" si="38"/>
        <v>0</v>
      </c>
      <c r="H148" s="62">
        <f t="shared" si="38"/>
        <v>0</v>
      </c>
      <c r="I148" s="85">
        <f t="shared" si="38"/>
        <v>0</v>
      </c>
      <c r="J148" s="64">
        <f t="shared" si="38"/>
        <v>0</v>
      </c>
      <c r="K148" s="65">
        <f t="shared" si="38"/>
        <v>0</v>
      </c>
      <c r="L148" s="65">
        <f t="shared" si="38"/>
        <v>0</v>
      </c>
      <c r="M148" s="69"/>
      <c r="N148" s="68">
        <f>SUM(N145:N147)</f>
        <v>498887.61399999954</v>
      </c>
      <c r="O148" s="69">
        <f>SUM(O145:O147)</f>
        <v>894517.87700000033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9">D143+D148</f>
        <v>0</v>
      </c>
      <c r="E149" s="90">
        <f t="shared" si="39"/>
        <v>0</v>
      </c>
      <c r="F149" s="90">
        <f t="shared" si="39"/>
        <v>0</v>
      </c>
      <c r="G149" s="90">
        <f t="shared" si="39"/>
        <v>0</v>
      </c>
      <c r="H149" s="90">
        <f t="shared" si="39"/>
        <v>0</v>
      </c>
      <c r="I149" s="91">
        <f t="shared" si="39"/>
        <v>0</v>
      </c>
      <c r="J149" s="92">
        <f t="shared" si="39"/>
        <v>0</v>
      </c>
      <c r="K149" s="93">
        <f t="shared" si="39"/>
        <v>0</v>
      </c>
      <c r="L149" s="93">
        <f t="shared" si="39"/>
        <v>0</v>
      </c>
      <c r="M149" s="94"/>
      <c r="N149" s="95">
        <f>N143+N148</f>
        <v>613526.13649999956</v>
      </c>
      <c r="O149" s="94">
        <f>O143+O148</f>
        <v>905396.18900000036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631515.13649999956</v>
      </c>
      <c r="O154" s="121">
        <f>O149+O150</f>
        <v>911538.18900000036</v>
      </c>
      <c r="P154" s="119"/>
      <c r="Q154" s="23"/>
    </row>
    <row r="155" spans="1:17" s="24" customFormat="1" ht="23.25" x14ac:dyDescent="0.35">
      <c r="A155" s="120">
        <f>A133+31</f>
        <v>46240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/>
      <c r="E158" s="46"/>
      <c r="F158" s="46"/>
      <c r="G158" s="46"/>
      <c r="H158" s="46"/>
      <c r="I158" s="47">
        <f t="shared" ref="I158:I164" si="40">SUM(D158:H158)</f>
        <v>0</v>
      </c>
      <c r="J158" s="82"/>
      <c r="K158" s="82"/>
      <c r="L158" s="82"/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/>
      <c r="E159" s="46"/>
      <c r="F159" s="46"/>
      <c r="G159" s="46"/>
      <c r="H159" s="46"/>
      <c r="I159" s="47">
        <f t="shared" si="40"/>
        <v>0</v>
      </c>
      <c r="J159" s="48"/>
      <c r="K159" s="48"/>
      <c r="L159" s="48"/>
      <c r="M159" s="52"/>
      <c r="N159" s="50">
        <f t="shared" si="41"/>
        <v>50014.737000000001</v>
      </c>
      <c r="O159" s="50">
        <f t="shared" si="41"/>
        <v>4101.7810000000027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/>
      <c r="E160" s="46"/>
      <c r="F160" s="46"/>
      <c r="G160" s="46"/>
      <c r="H160" s="46"/>
      <c r="I160" s="47">
        <f t="shared" si="40"/>
        <v>0</v>
      </c>
      <c r="J160" s="48"/>
      <c r="K160" s="48"/>
      <c r="L160" s="48"/>
      <c r="M160" s="52"/>
      <c r="N160" s="50">
        <f t="shared" si="41"/>
        <v>14005.616000000009</v>
      </c>
      <c r="O160" s="50">
        <f t="shared" si="41"/>
        <v>1301.3009999999986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/>
      <c r="E161" s="46"/>
      <c r="F161" s="46"/>
      <c r="G161" s="46"/>
      <c r="H161" s="46"/>
      <c r="I161" s="47">
        <v>2</v>
      </c>
      <c r="J161" s="48"/>
      <c r="K161" s="48"/>
      <c r="L161" s="48"/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/>
      <c r="E162" s="46"/>
      <c r="F162" s="46"/>
      <c r="G162" s="46"/>
      <c r="H162" s="46"/>
      <c r="I162" s="47">
        <f t="shared" si="40"/>
        <v>0</v>
      </c>
      <c r="J162" s="48"/>
      <c r="K162" s="48"/>
      <c r="L162" s="48"/>
      <c r="M162" s="52"/>
      <c r="N162" s="50">
        <f t="shared" si="41"/>
        <v>1574.0389999999991</v>
      </c>
      <c r="O162" s="50">
        <f t="shared" si="41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/>
      <c r="E163" s="46"/>
      <c r="F163" s="46"/>
      <c r="G163" s="46"/>
      <c r="H163" s="46"/>
      <c r="I163" s="47">
        <f>SUM(D163:H163)</f>
        <v>0</v>
      </c>
      <c r="J163" s="48"/>
      <c r="K163" s="48"/>
      <c r="L163" s="48"/>
      <c r="M163" s="52"/>
      <c r="N163" s="50">
        <f t="shared" si="41"/>
        <v>22490.837000000021</v>
      </c>
      <c r="O163" s="50">
        <f t="shared" si="41"/>
        <v>2995.8190000000013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/>
      <c r="E164" s="46"/>
      <c r="F164" s="46"/>
      <c r="G164" s="46"/>
      <c r="H164" s="46"/>
      <c r="I164" s="55">
        <f t="shared" si="40"/>
        <v>0</v>
      </c>
      <c r="J164" s="48"/>
      <c r="K164" s="48"/>
      <c r="L164" s="48"/>
      <c r="M164" s="57"/>
      <c r="N164" s="50">
        <f t="shared" si="41"/>
        <v>1899.2284999999983</v>
      </c>
      <c r="O164" s="50">
        <f t="shared" si="41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2">SUM(D158:D164)</f>
        <v>0</v>
      </c>
      <c r="E165" s="62">
        <f t="shared" si="42"/>
        <v>0</v>
      </c>
      <c r="F165" s="62">
        <f t="shared" si="42"/>
        <v>0</v>
      </c>
      <c r="G165" s="62">
        <f t="shared" si="42"/>
        <v>0</v>
      </c>
      <c r="H165" s="62">
        <f t="shared" si="42"/>
        <v>0</v>
      </c>
      <c r="I165" s="63">
        <f t="shared" si="42"/>
        <v>2</v>
      </c>
      <c r="J165" s="64">
        <f>SUM(J158:J164)</f>
        <v>0</v>
      </c>
      <c r="K165" s="65">
        <f>SUM(K158:K164)</f>
        <v>0</v>
      </c>
      <c r="L165" s="65">
        <f>SUM(L158:L164)</f>
        <v>0</v>
      </c>
      <c r="M165" s="67"/>
      <c r="N165" s="68">
        <f>SUM(N158:N164)</f>
        <v>114638.52250000005</v>
      </c>
      <c r="O165" s="69">
        <f>SUM(O158:O164)</f>
        <v>10878.312000000002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3">N145+(J167/1000)</f>
        <v>438818.20199999958</v>
      </c>
      <c r="O167" s="50">
        <f t="shared" si="43"/>
        <v>829474.06100000022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3"/>
        <v>600.08899999999994</v>
      </c>
      <c r="O168" s="50">
        <f t="shared" si="43"/>
        <v>479.00599999999986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59519.028000000006</v>
      </c>
      <c r="O169" s="50">
        <f t="shared" si="43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4">SUM(D167:D169)</f>
        <v>30</v>
      </c>
      <c r="E170" s="62">
        <f t="shared" si="44"/>
        <v>21</v>
      </c>
      <c r="F170" s="62">
        <f t="shared" si="44"/>
        <v>0</v>
      </c>
      <c r="G170" s="62">
        <f t="shared" si="44"/>
        <v>67</v>
      </c>
      <c r="H170" s="62">
        <f t="shared" si="44"/>
        <v>0</v>
      </c>
      <c r="I170" s="85">
        <f t="shared" si="44"/>
        <v>118</v>
      </c>
      <c r="J170" s="64">
        <f t="shared" si="44"/>
        <v>49705</v>
      </c>
      <c r="K170" s="65">
        <f t="shared" si="44"/>
        <v>830128</v>
      </c>
      <c r="L170" s="65">
        <f t="shared" si="44"/>
        <v>1276311</v>
      </c>
      <c r="M170" s="69"/>
      <c r="N170" s="68">
        <f>SUM(N167:N169)</f>
        <v>498937.31899999955</v>
      </c>
      <c r="O170" s="69">
        <f>SUM(O167:O169)</f>
        <v>895348.00500000035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5">D165+D170</f>
        <v>30</v>
      </c>
      <c r="E171" s="90">
        <f t="shared" si="45"/>
        <v>21</v>
      </c>
      <c r="F171" s="90">
        <f t="shared" si="45"/>
        <v>0</v>
      </c>
      <c r="G171" s="90">
        <f t="shared" si="45"/>
        <v>67</v>
      </c>
      <c r="H171" s="90">
        <f t="shared" si="45"/>
        <v>0</v>
      </c>
      <c r="I171" s="91">
        <f t="shared" si="45"/>
        <v>120</v>
      </c>
      <c r="J171" s="92">
        <f t="shared" si="45"/>
        <v>49705</v>
      </c>
      <c r="K171" s="93">
        <f t="shared" si="45"/>
        <v>830128</v>
      </c>
      <c r="L171" s="93">
        <f t="shared" si="45"/>
        <v>1276311</v>
      </c>
      <c r="M171" s="94"/>
      <c r="N171" s="95">
        <f>N165+N170</f>
        <v>613575.84149999963</v>
      </c>
      <c r="O171" s="94">
        <f>O165+O170</f>
        <v>906226.31700000039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631564.84149999963</v>
      </c>
      <c r="O176" s="121">
        <f>O171+O172</f>
        <v>912368.31700000039</v>
      </c>
      <c r="P176" s="119"/>
      <c r="Q176" s="23"/>
    </row>
    <row r="177" spans="1:17" s="24" customFormat="1" ht="23.25" x14ac:dyDescent="0.35">
      <c r="A177" s="120">
        <f>A155+31</f>
        <v>46271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/>
      <c r="E180" s="46"/>
      <c r="F180" s="46"/>
      <c r="G180" s="46"/>
      <c r="H180" s="46"/>
      <c r="I180" s="47">
        <f t="shared" ref="I180:I185" si="46">SUM(D180:H180)</f>
        <v>0</v>
      </c>
      <c r="J180" s="82"/>
      <c r="K180" s="82"/>
      <c r="L180" s="82"/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/>
      <c r="E181" s="46"/>
      <c r="F181" s="46"/>
      <c r="G181" s="46"/>
      <c r="H181" s="46"/>
      <c r="I181" s="47">
        <f t="shared" si="46"/>
        <v>0</v>
      </c>
      <c r="J181" s="48"/>
      <c r="K181" s="48"/>
      <c r="L181" s="48"/>
      <c r="M181" s="52"/>
      <c r="N181" s="50">
        <f t="shared" si="47"/>
        <v>50014.737000000001</v>
      </c>
      <c r="O181" s="50">
        <f t="shared" si="47"/>
        <v>4101.7810000000027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/>
      <c r="E182" s="46"/>
      <c r="F182" s="46"/>
      <c r="G182" s="46"/>
      <c r="H182" s="46"/>
      <c r="I182" s="47">
        <f>SUM(D182:H182)</f>
        <v>0</v>
      </c>
      <c r="J182" s="48"/>
      <c r="K182" s="48"/>
      <c r="L182" s="48"/>
      <c r="M182" s="52"/>
      <c r="N182" s="50">
        <f t="shared" si="47"/>
        <v>14005.616000000009</v>
      </c>
      <c r="O182" s="50">
        <f t="shared" si="47"/>
        <v>1301.3009999999986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/>
      <c r="E183" s="46"/>
      <c r="F183" s="46"/>
      <c r="G183" s="46"/>
      <c r="H183" s="46"/>
      <c r="I183" s="47">
        <f t="shared" si="46"/>
        <v>0</v>
      </c>
      <c r="J183" s="48"/>
      <c r="K183" s="48"/>
      <c r="L183" s="48"/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/>
      <c r="E184" s="46"/>
      <c r="F184" s="46"/>
      <c r="G184" s="46"/>
      <c r="H184" s="46"/>
      <c r="I184" s="47">
        <f t="shared" si="46"/>
        <v>0</v>
      </c>
      <c r="J184" s="48"/>
      <c r="K184" s="48"/>
      <c r="L184" s="48"/>
      <c r="M184" s="52"/>
      <c r="N184" s="50">
        <f t="shared" si="47"/>
        <v>1574.0389999999991</v>
      </c>
      <c r="O184" s="50">
        <f t="shared" si="47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/>
      <c r="E185" s="46"/>
      <c r="F185" s="46"/>
      <c r="G185" s="46"/>
      <c r="H185" s="46"/>
      <c r="I185" s="47">
        <f t="shared" si="46"/>
        <v>0</v>
      </c>
      <c r="J185" s="48"/>
      <c r="K185" s="48"/>
      <c r="L185" s="48"/>
      <c r="M185" s="52"/>
      <c r="N185" s="50">
        <f t="shared" si="47"/>
        <v>22490.837000000021</v>
      </c>
      <c r="O185" s="50">
        <f t="shared" si="47"/>
        <v>2995.8190000000013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/>
      <c r="E186" s="46"/>
      <c r="F186" s="46"/>
      <c r="G186" s="46"/>
      <c r="H186" s="46"/>
      <c r="I186" s="55">
        <f>SUM(D186:H186)</f>
        <v>0</v>
      </c>
      <c r="J186" s="48"/>
      <c r="K186" s="48"/>
      <c r="L186" s="48"/>
      <c r="M186" s="57"/>
      <c r="N186" s="50">
        <f t="shared" si="47"/>
        <v>1899.2284999999983</v>
      </c>
      <c r="O186" s="50">
        <f t="shared" si="47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8">SUM(D180:D186)</f>
        <v>0</v>
      </c>
      <c r="E187" s="62">
        <f t="shared" si="48"/>
        <v>0</v>
      </c>
      <c r="F187" s="62">
        <f t="shared" si="48"/>
        <v>0</v>
      </c>
      <c r="G187" s="62">
        <f t="shared" si="48"/>
        <v>0</v>
      </c>
      <c r="H187" s="62">
        <f t="shared" si="48"/>
        <v>0</v>
      </c>
      <c r="I187" s="63">
        <f t="shared" si="48"/>
        <v>0</v>
      </c>
      <c r="J187" s="64">
        <f>SUM(J180:J186)</f>
        <v>0</v>
      </c>
      <c r="K187" s="65">
        <f>SUM(K180:K186)</f>
        <v>0</v>
      </c>
      <c r="L187" s="65">
        <f>SUM(L180:L186)</f>
        <v>0</v>
      </c>
      <c r="M187" s="67"/>
      <c r="N187" s="68">
        <f>SUM(N180:N186)</f>
        <v>114638.52250000005</v>
      </c>
      <c r="O187" s="69">
        <f>SUM(O180:O186)</f>
        <v>10878.312000000002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/>
      <c r="E189" s="46"/>
      <c r="F189" s="46"/>
      <c r="G189" s="46"/>
      <c r="H189" s="46"/>
      <c r="I189" s="47">
        <f>SUM(D189:H189)</f>
        <v>0</v>
      </c>
      <c r="J189" s="82"/>
      <c r="K189" s="82"/>
      <c r="L189" s="82"/>
      <c r="M189" s="50"/>
      <c r="N189" s="83">
        <f t="shared" ref="N189:O191" si="49">N167+(J189/1000)</f>
        <v>438818.20199999958</v>
      </c>
      <c r="O189" s="50">
        <f t="shared" si="49"/>
        <v>829474.06100000022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/>
      <c r="E190" s="46"/>
      <c r="F190" s="46"/>
      <c r="G190" s="46"/>
      <c r="H190" s="46"/>
      <c r="I190" s="47">
        <f>SUM(D190:H190)</f>
        <v>0</v>
      </c>
      <c r="J190" s="82"/>
      <c r="K190" s="82"/>
      <c r="L190" s="82"/>
      <c r="M190" s="50"/>
      <c r="N190" s="83">
        <f t="shared" si="49"/>
        <v>600.08899999999994</v>
      </c>
      <c r="O190" s="50">
        <f t="shared" si="49"/>
        <v>479.00599999999986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/>
      <c r="E191" s="46"/>
      <c r="F191" s="46"/>
      <c r="G191" s="46"/>
      <c r="H191" s="46"/>
      <c r="I191" s="47">
        <f>SUM(D191:H191)</f>
        <v>0</v>
      </c>
      <c r="J191" s="82"/>
      <c r="K191" s="82"/>
      <c r="L191" s="82"/>
      <c r="M191" s="50"/>
      <c r="N191" s="83">
        <f t="shared" si="49"/>
        <v>59519.028000000006</v>
      </c>
      <c r="O191" s="50">
        <f t="shared" si="49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50">SUM(D189:D191)</f>
        <v>0</v>
      </c>
      <c r="E192" s="62">
        <f t="shared" si="50"/>
        <v>0</v>
      </c>
      <c r="F192" s="62">
        <f t="shared" si="50"/>
        <v>0</v>
      </c>
      <c r="G192" s="62">
        <f t="shared" si="50"/>
        <v>0</v>
      </c>
      <c r="H192" s="62">
        <f t="shared" si="50"/>
        <v>0</v>
      </c>
      <c r="I192" s="85">
        <f t="shared" si="50"/>
        <v>0</v>
      </c>
      <c r="J192" s="64">
        <f t="shared" si="50"/>
        <v>0</v>
      </c>
      <c r="K192" s="65">
        <f t="shared" si="50"/>
        <v>0</v>
      </c>
      <c r="L192" s="65">
        <f t="shared" si="50"/>
        <v>0</v>
      </c>
      <c r="M192" s="69"/>
      <c r="N192" s="68">
        <f>SUM(N189:N191)</f>
        <v>498937.31899999955</v>
      </c>
      <c r="O192" s="69">
        <f>SUM(O189:O191)</f>
        <v>895348.00500000035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1">D187+D192</f>
        <v>0</v>
      </c>
      <c r="E193" s="90">
        <f t="shared" si="51"/>
        <v>0</v>
      </c>
      <c r="F193" s="90">
        <f t="shared" si="51"/>
        <v>0</v>
      </c>
      <c r="G193" s="90">
        <f t="shared" si="51"/>
        <v>0</v>
      </c>
      <c r="H193" s="90">
        <f t="shared" si="51"/>
        <v>0</v>
      </c>
      <c r="I193" s="91">
        <f t="shared" si="51"/>
        <v>0</v>
      </c>
      <c r="J193" s="92">
        <f t="shared" si="51"/>
        <v>0</v>
      </c>
      <c r="K193" s="93">
        <f t="shared" si="51"/>
        <v>0</v>
      </c>
      <c r="L193" s="93">
        <f t="shared" si="51"/>
        <v>0</v>
      </c>
      <c r="M193" s="94"/>
      <c r="N193" s="95">
        <f>N187+N192</f>
        <v>613575.84149999963</v>
      </c>
      <c r="O193" s="94">
        <f>O187+O192</f>
        <v>906226.31700000039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631564.84149999963</v>
      </c>
      <c r="O198" s="121">
        <f>O193+O194</f>
        <v>912368.31700000039</v>
      </c>
      <c r="P198" s="119"/>
      <c r="Q198" s="23"/>
    </row>
    <row r="199" spans="1:17" s="24" customFormat="1" ht="23.25" x14ac:dyDescent="0.35">
      <c r="A199" s="120">
        <f>A177+31</f>
        <v>46302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/>
      <c r="E202" s="46"/>
      <c r="F202" s="46"/>
      <c r="G202" s="46"/>
      <c r="H202" s="46"/>
      <c r="I202" s="47">
        <f t="shared" ref="I202:I208" si="52">SUM(D202:H202)</f>
        <v>0</v>
      </c>
      <c r="J202" s="82"/>
      <c r="K202" s="82"/>
      <c r="L202" s="82"/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/>
      <c r="E203" s="46"/>
      <c r="F203" s="46"/>
      <c r="G203" s="46"/>
      <c r="H203" s="46"/>
      <c r="I203" s="47">
        <f t="shared" si="52"/>
        <v>0</v>
      </c>
      <c r="J203" s="48"/>
      <c r="K203" s="48"/>
      <c r="L203" s="48"/>
      <c r="M203" s="52"/>
      <c r="N203" s="50">
        <f t="shared" si="53"/>
        <v>50014.737000000001</v>
      </c>
      <c r="O203" s="50">
        <f t="shared" si="53"/>
        <v>4101.7810000000027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/>
      <c r="E204" s="46"/>
      <c r="F204" s="412"/>
      <c r="G204" s="412"/>
      <c r="H204" s="46"/>
      <c r="I204" s="47">
        <f t="shared" si="52"/>
        <v>0</v>
      </c>
      <c r="J204" s="48"/>
      <c r="K204" s="48"/>
      <c r="L204" s="48"/>
      <c r="M204" s="52"/>
      <c r="N204" s="50">
        <f t="shared" si="53"/>
        <v>14005.616000000009</v>
      </c>
      <c r="O204" s="50">
        <f t="shared" si="53"/>
        <v>1301.3009999999986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/>
      <c r="E205" s="46"/>
      <c r="F205" s="412"/>
      <c r="G205" s="412"/>
      <c r="H205" s="46"/>
      <c r="I205" s="47">
        <f t="shared" si="52"/>
        <v>0</v>
      </c>
      <c r="J205" s="48"/>
      <c r="K205" s="48"/>
      <c r="L205" s="48"/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/>
      <c r="E206" s="46"/>
      <c r="F206" s="412"/>
      <c r="G206" s="412"/>
      <c r="H206" s="46"/>
      <c r="I206" s="47">
        <f t="shared" si="52"/>
        <v>0</v>
      </c>
      <c r="J206" s="48"/>
      <c r="K206" s="48"/>
      <c r="L206" s="48"/>
      <c r="M206" s="52"/>
      <c r="N206" s="50">
        <f t="shared" si="53"/>
        <v>1574.0389999999991</v>
      </c>
      <c r="O206" s="50">
        <f t="shared" si="53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/>
      <c r="E207" s="46"/>
      <c r="F207" s="46"/>
      <c r="G207" s="46"/>
      <c r="H207" s="46"/>
      <c r="I207" s="47">
        <f t="shared" si="52"/>
        <v>0</v>
      </c>
      <c r="J207" s="48"/>
      <c r="K207" s="48"/>
      <c r="L207" s="48"/>
      <c r="M207" s="52"/>
      <c r="N207" s="50">
        <f t="shared" si="53"/>
        <v>22490.837000000021</v>
      </c>
      <c r="O207" s="50">
        <f t="shared" si="53"/>
        <v>2995.8190000000013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/>
      <c r="E208" s="46"/>
      <c r="F208" s="46"/>
      <c r="G208" s="46"/>
      <c r="H208" s="46"/>
      <c r="I208" s="55">
        <f t="shared" si="52"/>
        <v>0</v>
      </c>
      <c r="J208" s="48"/>
      <c r="K208" s="48"/>
      <c r="L208" s="48"/>
      <c r="M208" s="57"/>
      <c r="N208" s="50">
        <f t="shared" si="53"/>
        <v>1899.2284999999983</v>
      </c>
      <c r="O208" s="50">
        <f t="shared" si="53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4">SUM(D202:D208)</f>
        <v>0</v>
      </c>
      <c r="E209" s="62">
        <f t="shared" si="54"/>
        <v>0</v>
      </c>
      <c r="F209" s="62">
        <f t="shared" si="54"/>
        <v>0</v>
      </c>
      <c r="G209" s="62">
        <f t="shared" si="54"/>
        <v>0</v>
      </c>
      <c r="H209" s="62">
        <f t="shared" si="54"/>
        <v>0</v>
      </c>
      <c r="I209" s="63">
        <f t="shared" si="54"/>
        <v>0</v>
      </c>
      <c r="J209" s="64">
        <f>SUM(J202:J208)</f>
        <v>0</v>
      </c>
      <c r="K209" s="65">
        <f>SUM(K202:K208)</f>
        <v>0</v>
      </c>
      <c r="L209" s="65">
        <f>SUM(L202:L208)</f>
        <v>0</v>
      </c>
      <c r="M209" s="67"/>
      <c r="N209" s="68">
        <f>SUM(N202:N208)</f>
        <v>114638.52250000005</v>
      </c>
      <c r="O209" s="69">
        <f>SUM(O202:O208)</f>
        <v>10878.312000000002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/>
      <c r="E211" s="412"/>
      <c r="F211" s="412"/>
      <c r="G211" s="412"/>
      <c r="H211" s="46"/>
      <c r="I211" s="47">
        <f>SUM(D211:H211)</f>
        <v>0</v>
      </c>
      <c r="J211" s="82"/>
      <c r="K211" s="82"/>
      <c r="L211" s="82"/>
      <c r="M211" s="50"/>
      <c r="N211" s="83">
        <f t="shared" ref="N211:O213" si="55">N189+(J211/1000)</f>
        <v>438818.20199999958</v>
      </c>
      <c r="O211" s="50">
        <f t="shared" si="55"/>
        <v>829474.06100000022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/>
      <c r="E212" s="46"/>
      <c r="F212" s="46"/>
      <c r="G212" s="46"/>
      <c r="H212" s="46"/>
      <c r="I212" s="47">
        <f>SUM(D212:H212)</f>
        <v>0</v>
      </c>
      <c r="J212" s="82"/>
      <c r="K212" s="82"/>
      <c r="L212" s="82"/>
      <c r="M212" s="50"/>
      <c r="N212" s="83">
        <f t="shared" si="55"/>
        <v>600.08899999999994</v>
      </c>
      <c r="O212" s="50">
        <f t="shared" si="55"/>
        <v>479.00599999999986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/>
      <c r="E213" s="46"/>
      <c r="F213" s="46"/>
      <c r="G213" s="46"/>
      <c r="H213" s="46"/>
      <c r="I213" s="47">
        <f>SUM(D213:H213)</f>
        <v>0</v>
      </c>
      <c r="J213" s="82"/>
      <c r="K213" s="82"/>
      <c r="L213" s="82"/>
      <c r="M213" s="50"/>
      <c r="N213" s="83">
        <f t="shared" si="55"/>
        <v>59519.028000000006</v>
      </c>
      <c r="O213" s="50">
        <f t="shared" si="55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6">SUM(D211:D213)</f>
        <v>0</v>
      </c>
      <c r="E214" s="62">
        <f t="shared" si="56"/>
        <v>0</v>
      </c>
      <c r="F214" s="62">
        <f t="shared" si="56"/>
        <v>0</v>
      </c>
      <c r="G214" s="62">
        <f t="shared" si="56"/>
        <v>0</v>
      </c>
      <c r="H214" s="62">
        <f t="shared" si="56"/>
        <v>0</v>
      </c>
      <c r="I214" s="85">
        <f t="shared" si="56"/>
        <v>0</v>
      </c>
      <c r="J214" s="64">
        <f t="shared" si="56"/>
        <v>0</v>
      </c>
      <c r="K214" s="65">
        <f t="shared" si="56"/>
        <v>0</v>
      </c>
      <c r="L214" s="65">
        <f t="shared" si="56"/>
        <v>0</v>
      </c>
      <c r="M214" s="69"/>
      <c r="N214" s="68">
        <f>SUM(N211:N213)</f>
        <v>498937.31899999955</v>
      </c>
      <c r="O214" s="69">
        <f>SUM(O211:O213)</f>
        <v>895348.00500000035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7">D209+D214</f>
        <v>0</v>
      </c>
      <c r="E215" s="90">
        <f t="shared" si="57"/>
        <v>0</v>
      </c>
      <c r="F215" s="90">
        <f t="shared" si="57"/>
        <v>0</v>
      </c>
      <c r="G215" s="90">
        <f t="shared" si="57"/>
        <v>0</v>
      </c>
      <c r="H215" s="90">
        <f t="shared" si="57"/>
        <v>0</v>
      </c>
      <c r="I215" s="91">
        <f t="shared" si="57"/>
        <v>0</v>
      </c>
      <c r="J215" s="92">
        <f t="shared" si="57"/>
        <v>0</v>
      </c>
      <c r="K215" s="93">
        <f t="shared" si="57"/>
        <v>0</v>
      </c>
      <c r="L215" s="93">
        <f t="shared" si="57"/>
        <v>0</v>
      </c>
      <c r="M215" s="94"/>
      <c r="N215" s="95">
        <f>N209+N214</f>
        <v>613575.84149999963</v>
      </c>
      <c r="O215" s="94">
        <f>O209+O214</f>
        <v>906226.31700000039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631564.84149999963</v>
      </c>
      <c r="O220" s="121">
        <f>O215+O216</f>
        <v>912368.31700000039</v>
      </c>
      <c r="P220" s="119"/>
      <c r="Q220" s="23"/>
    </row>
    <row r="221" spans="1:17" s="24" customFormat="1" ht="23.25" x14ac:dyDescent="0.35">
      <c r="A221" s="120">
        <f>A199+31</f>
        <v>46333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/>
      <c r="E224" s="46"/>
      <c r="F224" s="46"/>
      <c r="G224" s="46"/>
      <c r="H224" s="46"/>
      <c r="I224" s="47">
        <f t="shared" ref="I224:I230" si="58">SUM(D224:H224)</f>
        <v>0</v>
      </c>
      <c r="J224" s="48"/>
      <c r="K224" s="48"/>
      <c r="L224" s="48"/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/>
      <c r="E225" s="46"/>
      <c r="F225" s="46"/>
      <c r="G225" s="46"/>
      <c r="H225" s="46"/>
      <c r="I225" s="47">
        <f t="shared" si="58"/>
        <v>0</v>
      </c>
      <c r="J225" s="48"/>
      <c r="K225" s="48"/>
      <c r="L225" s="48"/>
      <c r="M225" s="52"/>
      <c r="N225" s="50">
        <f t="shared" si="59"/>
        <v>50014.737000000001</v>
      </c>
      <c r="O225" s="50">
        <f t="shared" si="59"/>
        <v>4101.7810000000027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/>
      <c r="E226" s="46"/>
      <c r="F226" s="46"/>
      <c r="G226" s="411"/>
      <c r="H226" s="46"/>
      <c r="I226" s="47">
        <f t="shared" si="58"/>
        <v>0</v>
      </c>
      <c r="J226" s="48"/>
      <c r="K226" s="48"/>
      <c r="L226" s="48"/>
      <c r="M226" s="52"/>
      <c r="N226" s="50">
        <f t="shared" si="59"/>
        <v>14005.616000000009</v>
      </c>
      <c r="O226" s="50">
        <f t="shared" si="59"/>
        <v>1301.3009999999986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/>
      <c r="E227" s="46"/>
      <c r="F227" s="46"/>
      <c r="G227" s="412"/>
      <c r="H227" s="46"/>
      <c r="I227" s="47">
        <f t="shared" si="58"/>
        <v>0</v>
      </c>
      <c r="J227" s="48"/>
      <c r="K227" s="48"/>
      <c r="L227" s="48"/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/>
      <c r="E228" s="46"/>
      <c r="F228" s="46"/>
      <c r="G228" s="412"/>
      <c r="H228" s="46"/>
      <c r="I228" s="47">
        <f t="shared" si="58"/>
        <v>0</v>
      </c>
      <c r="J228" s="48"/>
      <c r="K228" s="48"/>
      <c r="L228" s="48"/>
      <c r="M228" s="52"/>
      <c r="N228" s="50">
        <f t="shared" si="59"/>
        <v>1574.0389999999991</v>
      </c>
      <c r="O228" s="50">
        <f t="shared" si="59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/>
      <c r="E229" s="46"/>
      <c r="F229" s="46"/>
      <c r="G229" s="46"/>
      <c r="H229" s="46"/>
      <c r="I229" s="47">
        <f t="shared" si="58"/>
        <v>0</v>
      </c>
      <c r="J229" s="48"/>
      <c r="K229" s="48"/>
      <c r="L229" s="48"/>
      <c r="M229" s="52"/>
      <c r="N229" s="50">
        <f t="shared" si="59"/>
        <v>22490.837000000021</v>
      </c>
      <c r="O229" s="50">
        <f t="shared" si="59"/>
        <v>2995.8190000000013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/>
      <c r="E230" s="46"/>
      <c r="F230" s="46"/>
      <c r="G230" s="46"/>
      <c r="H230" s="46"/>
      <c r="I230" s="55">
        <f t="shared" si="58"/>
        <v>0</v>
      </c>
      <c r="J230" s="48"/>
      <c r="K230" s="48"/>
      <c r="L230" s="48"/>
      <c r="M230" s="57"/>
      <c r="N230" s="50">
        <f t="shared" si="59"/>
        <v>1899.2284999999983</v>
      </c>
      <c r="O230" s="50">
        <f t="shared" si="59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60">SUM(D224:D230)</f>
        <v>0</v>
      </c>
      <c r="E231" s="62">
        <f t="shared" si="60"/>
        <v>0</v>
      </c>
      <c r="F231" s="62">
        <f t="shared" si="60"/>
        <v>0</v>
      </c>
      <c r="G231" s="62">
        <f t="shared" si="60"/>
        <v>0</v>
      </c>
      <c r="H231" s="62">
        <f t="shared" si="60"/>
        <v>0</v>
      </c>
      <c r="I231" s="63">
        <f t="shared" si="60"/>
        <v>0</v>
      </c>
      <c r="J231" s="64">
        <f>SUM(J224:J230)</f>
        <v>0</v>
      </c>
      <c r="K231" s="65">
        <f>SUM(K224:K230)</f>
        <v>0</v>
      </c>
      <c r="L231" s="65">
        <f>SUM(L224:L230)</f>
        <v>0</v>
      </c>
      <c r="M231" s="67"/>
      <c r="N231" s="68">
        <f>SUM(N224:N230)</f>
        <v>114638.52250000005</v>
      </c>
      <c r="O231" s="69">
        <f>SUM(O224:O230)</f>
        <v>10878.312000000002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/>
      <c r="E233" s="412"/>
      <c r="F233" s="412"/>
      <c r="G233" s="412"/>
      <c r="H233" s="46"/>
      <c r="I233" s="47">
        <f>SUM(D233:H233)</f>
        <v>0</v>
      </c>
      <c r="J233" s="82"/>
      <c r="K233" s="82"/>
      <c r="L233" s="82"/>
      <c r="M233" s="50"/>
      <c r="N233" s="83">
        <f t="shared" ref="N233:O235" si="61">N211+(J233/1000)</f>
        <v>438818.20199999958</v>
      </c>
      <c r="O233" s="50">
        <f t="shared" si="61"/>
        <v>829474.06100000022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/>
      <c r="E234" s="46"/>
      <c r="F234" s="46"/>
      <c r="G234" s="46"/>
      <c r="H234" s="46"/>
      <c r="I234" s="47">
        <f>SUM(D234:H234)</f>
        <v>0</v>
      </c>
      <c r="J234" s="82"/>
      <c r="K234" s="82"/>
      <c r="L234" s="82"/>
      <c r="M234" s="50"/>
      <c r="N234" s="83">
        <f t="shared" si="61"/>
        <v>600.08899999999994</v>
      </c>
      <c r="O234" s="50">
        <f t="shared" si="61"/>
        <v>479.00599999999986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/>
      <c r="E235" s="46"/>
      <c r="F235" s="46"/>
      <c r="G235" s="46"/>
      <c r="H235" s="46"/>
      <c r="I235" s="47">
        <f>SUM(D235:H235)</f>
        <v>0</v>
      </c>
      <c r="J235" s="82"/>
      <c r="K235" s="82"/>
      <c r="L235" s="82"/>
      <c r="M235" s="50"/>
      <c r="N235" s="83">
        <f t="shared" si="61"/>
        <v>59519.028000000006</v>
      </c>
      <c r="O235" s="50">
        <f t="shared" si="61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2">SUM(D233:D235)</f>
        <v>0</v>
      </c>
      <c r="E236" s="62">
        <f t="shared" si="62"/>
        <v>0</v>
      </c>
      <c r="F236" s="62">
        <f t="shared" si="62"/>
        <v>0</v>
      </c>
      <c r="G236" s="62">
        <f t="shared" si="62"/>
        <v>0</v>
      </c>
      <c r="H236" s="62">
        <f t="shared" si="62"/>
        <v>0</v>
      </c>
      <c r="I236" s="85">
        <f t="shared" si="62"/>
        <v>0</v>
      </c>
      <c r="J236" s="64">
        <f t="shared" si="62"/>
        <v>0</v>
      </c>
      <c r="K236" s="65">
        <f t="shared" si="62"/>
        <v>0</v>
      </c>
      <c r="L236" s="65">
        <f t="shared" si="62"/>
        <v>0</v>
      </c>
      <c r="M236" s="69"/>
      <c r="N236" s="68">
        <f>SUM(N233:N235)</f>
        <v>498937.31899999955</v>
      </c>
      <c r="O236" s="69">
        <f>SUM(O233:O235)</f>
        <v>895348.00500000035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3">D231+D236</f>
        <v>0</v>
      </c>
      <c r="E237" s="90">
        <f t="shared" si="63"/>
        <v>0</v>
      </c>
      <c r="F237" s="90">
        <f t="shared" si="63"/>
        <v>0</v>
      </c>
      <c r="G237" s="90">
        <f t="shared" si="63"/>
        <v>0</v>
      </c>
      <c r="H237" s="90">
        <f t="shared" si="63"/>
        <v>0</v>
      </c>
      <c r="I237" s="91">
        <f t="shared" si="63"/>
        <v>0</v>
      </c>
      <c r="J237" s="92">
        <f t="shared" si="63"/>
        <v>0</v>
      </c>
      <c r="K237" s="93">
        <f t="shared" si="63"/>
        <v>0</v>
      </c>
      <c r="L237" s="93">
        <f t="shared" si="63"/>
        <v>0</v>
      </c>
      <c r="M237" s="94"/>
      <c r="N237" s="95">
        <f>N231+N236</f>
        <v>613575.84149999963</v>
      </c>
      <c r="O237" s="94">
        <f>O231+O236</f>
        <v>906226.31700000039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631564.84149999963</v>
      </c>
      <c r="O242" s="121">
        <f>O237+O238</f>
        <v>912368.31700000039</v>
      </c>
      <c r="P242" s="119"/>
      <c r="Q242" s="23"/>
    </row>
    <row r="243" spans="1:17" s="24" customFormat="1" ht="23.25" x14ac:dyDescent="0.35">
      <c r="A243" s="120">
        <f>A221+31</f>
        <v>46364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/>
      <c r="E246" s="46"/>
      <c r="F246" s="46"/>
      <c r="G246" s="46"/>
      <c r="H246" s="46"/>
      <c r="I246" s="47">
        <f t="shared" ref="I246:I252" si="64">SUM(D246:H246)</f>
        <v>0</v>
      </c>
      <c r="J246" s="48"/>
      <c r="K246" s="48"/>
      <c r="L246" s="48"/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/>
      <c r="E247" s="46"/>
      <c r="F247" s="412"/>
      <c r="G247" s="412"/>
      <c r="H247" s="412"/>
      <c r="I247" s="47">
        <f t="shared" si="64"/>
        <v>0</v>
      </c>
      <c r="J247" s="48"/>
      <c r="K247" s="48"/>
      <c r="L247" s="48"/>
      <c r="M247" s="52"/>
      <c r="N247" s="50">
        <f t="shared" si="65"/>
        <v>50014.737000000001</v>
      </c>
      <c r="O247" s="50">
        <f t="shared" si="65"/>
        <v>4101.7810000000027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/>
      <c r="E248" s="46"/>
      <c r="F248" s="412"/>
      <c r="G248" s="412"/>
      <c r="H248" s="412"/>
      <c r="I248" s="47">
        <f t="shared" si="64"/>
        <v>0</v>
      </c>
      <c r="J248" s="48"/>
      <c r="K248" s="48"/>
      <c r="L248" s="48"/>
      <c r="M248" s="52"/>
      <c r="N248" s="50">
        <f t="shared" si="65"/>
        <v>14005.616000000009</v>
      </c>
      <c r="O248" s="50">
        <f t="shared" si="65"/>
        <v>1301.3009999999986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/>
      <c r="E249" s="46"/>
      <c r="F249" s="412"/>
      <c r="G249" s="412"/>
      <c r="H249" s="412"/>
      <c r="I249" s="47">
        <f t="shared" si="64"/>
        <v>0</v>
      </c>
      <c r="J249" s="48"/>
      <c r="K249" s="48"/>
      <c r="L249" s="48"/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/>
      <c r="E250" s="46"/>
      <c r="F250" s="412"/>
      <c r="G250" s="412"/>
      <c r="H250" s="412"/>
      <c r="I250" s="47">
        <f t="shared" si="64"/>
        <v>0</v>
      </c>
      <c r="J250" s="48"/>
      <c r="K250" s="48"/>
      <c r="L250" s="48"/>
      <c r="M250" s="52"/>
      <c r="N250" s="50">
        <f t="shared" si="65"/>
        <v>1574.0389999999991</v>
      </c>
      <c r="O250" s="50">
        <f t="shared" si="65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/>
      <c r="E251" s="46"/>
      <c r="F251" s="46"/>
      <c r="G251" s="46"/>
      <c r="H251" s="46"/>
      <c r="I251" s="47">
        <f t="shared" si="64"/>
        <v>0</v>
      </c>
      <c r="J251" s="48"/>
      <c r="K251" s="48"/>
      <c r="L251" s="48"/>
      <c r="M251" s="52"/>
      <c r="N251" s="50">
        <f t="shared" si="65"/>
        <v>22490.837000000021</v>
      </c>
      <c r="O251" s="50">
        <f t="shared" si="65"/>
        <v>2995.8190000000013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/>
      <c r="E252" s="46"/>
      <c r="F252" s="46"/>
      <c r="G252" s="46"/>
      <c r="H252" s="46"/>
      <c r="I252" s="55">
        <f t="shared" si="64"/>
        <v>0</v>
      </c>
      <c r="J252" s="48"/>
      <c r="K252" s="48"/>
      <c r="L252" s="48"/>
      <c r="M252" s="57"/>
      <c r="N252" s="50">
        <f t="shared" si="65"/>
        <v>1899.2284999999983</v>
      </c>
      <c r="O252" s="50">
        <f t="shared" si="65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6">SUM(D246:D252)</f>
        <v>0</v>
      </c>
      <c r="E253" s="62">
        <f t="shared" si="66"/>
        <v>0</v>
      </c>
      <c r="F253" s="62">
        <f t="shared" si="66"/>
        <v>0</v>
      </c>
      <c r="G253" s="62">
        <f t="shared" si="66"/>
        <v>0</v>
      </c>
      <c r="H253" s="62">
        <f t="shared" si="66"/>
        <v>0</v>
      </c>
      <c r="I253" s="63">
        <f t="shared" si="66"/>
        <v>0</v>
      </c>
      <c r="J253" s="64">
        <f>SUM(J246:J252)</f>
        <v>0</v>
      </c>
      <c r="K253" s="65">
        <f>SUM(K246:K252)</f>
        <v>0</v>
      </c>
      <c r="L253" s="65">
        <f>SUM(L246:L252)</f>
        <v>0</v>
      </c>
      <c r="M253" s="67"/>
      <c r="N253" s="68">
        <f>SUM(N246:N252)</f>
        <v>114638.52250000005</v>
      </c>
      <c r="O253" s="69">
        <f>SUM(O246:O252)</f>
        <v>10878.312000000002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/>
      <c r="E255" s="412"/>
      <c r="F255" s="412"/>
      <c r="G255" s="412"/>
      <c r="H255" s="46"/>
      <c r="I255" s="47">
        <f>SUM(D255:H255)</f>
        <v>0</v>
      </c>
      <c r="J255" s="82"/>
      <c r="K255" s="82"/>
      <c r="L255" s="82"/>
      <c r="M255" s="50"/>
      <c r="N255" s="83">
        <f t="shared" ref="N255:O257" si="67">N233+(J255/1000)</f>
        <v>438818.20199999958</v>
      </c>
      <c r="O255" s="50">
        <f t="shared" si="67"/>
        <v>829474.06100000022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/>
      <c r="E256" s="46"/>
      <c r="F256" s="46"/>
      <c r="G256" s="46"/>
      <c r="H256" s="46"/>
      <c r="I256" s="47">
        <f>SUM(D256:H256)</f>
        <v>0</v>
      </c>
      <c r="J256" s="82"/>
      <c r="K256" s="82"/>
      <c r="L256" s="82"/>
      <c r="M256" s="50"/>
      <c r="N256" s="83">
        <f t="shared" si="67"/>
        <v>600.08899999999994</v>
      </c>
      <c r="O256" s="50">
        <f t="shared" si="67"/>
        <v>479.00599999999986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/>
      <c r="E257" s="46"/>
      <c r="F257" s="46"/>
      <c r="G257" s="46"/>
      <c r="H257" s="46"/>
      <c r="I257" s="47">
        <f>SUM(D257:H257)</f>
        <v>0</v>
      </c>
      <c r="J257" s="82"/>
      <c r="K257" s="82"/>
      <c r="L257" s="82"/>
      <c r="M257" s="50"/>
      <c r="N257" s="83">
        <f t="shared" si="67"/>
        <v>59519.028000000006</v>
      </c>
      <c r="O257" s="50">
        <f t="shared" si="67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8">SUM(D255:D257)</f>
        <v>0</v>
      </c>
      <c r="E258" s="62">
        <f t="shared" si="68"/>
        <v>0</v>
      </c>
      <c r="F258" s="62">
        <f t="shared" si="68"/>
        <v>0</v>
      </c>
      <c r="G258" s="62">
        <f t="shared" si="68"/>
        <v>0</v>
      </c>
      <c r="H258" s="62">
        <f t="shared" si="68"/>
        <v>0</v>
      </c>
      <c r="I258" s="85">
        <f t="shared" si="68"/>
        <v>0</v>
      </c>
      <c r="J258" s="64">
        <f t="shared" si="68"/>
        <v>0</v>
      </c>
      <c r="K258" s="65">
        <f t="shared" si="68"/>
        <v>0</v>
      </c>
      <c r="L258" s="65">
        <f t="shared" si="68"/>
        <v>0</v>
      </c>
      <c r="M258" s="69"/>
      <c r="N258" s="68">
        <f>SUM(N255:N257)</f>
        <v>498937.31899999955</v>
      </c>
      <c r="O258" s="69">
        <f>SUM(O255:O257)</f>
        <v>895348.00500000035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9">D253+D258</f>
        <v>0</v>
      </c>
      <c r="E259" s="90">
        <f t="shared" si="69"/>
        <v>0</v>
      </c>
      <c r="F259" s="90">
        <f t="shared" si="69"/>
        <v>0</v>
      </c>
      <c r="G259" s="90">
        <f t="shared" si="69"/>
        <v>0</v>
      </c>
      <c r="H259" s="90">
        <f t="shared" si="69"/>
        <v>0</v>
      </c>
      <c r="I259" s="91">
        <f t="shared" si="69"/>
        <v>0</v>
      </c>
      <c r="J259" s="92">
        <f t="shared" si="69"/>
        <v>0</v>
      </c>
      <c r="K259" s="93">
        <f t="shared" si="69"/>
        <v>0</v>
      </c>
      <c r="L259" s="93">
        <f t="shared" si="69"/>
        <v>0</v>
      </c>
      <c r="M259" s="94"/>
      <c r="N259" s="95">
        <f>N253+N258</f>
        <v>613575.84149999963</v>
      </c>
      <c r="O259" s="94">
        <f>O253+O258</f>
        <v>906226.31700000039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631564.84149999963</v>
      </c>
      <c r="O264" s="121">
        <f>O259+O260</f>
        <v>912368.31700000039</v>
      </c>
      <c r="P264" s="119"/>
      <c r="Q264" s="23"/>
    </row>
    <row r="265" spans="1:17" s="24" customFormat="1" ht="18.75" x14ac:dyDescent="0.2">
      <c r="A265" s="122" t="s">
        <v>184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0</v>
      </c>
      <c r="H268" s="76">
        <f t="shared" si="70"/>
        <v>0</v>
      </c>
      <c r="I268" s="145">
        <f t="shared" ref="I268:I274" si="71">SUM(D268:H268)</f>
        <v>0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70"/>
        <v>0</v>
      </c>
      <c r="E269" s="76">
        <f t="shared" si="70"/>
        <v>0</v>
      </c>
      <c r="F269" s="76">
        <f t="shared" si="70"/>
        <v>0</v>
      </c>
      <c r="G269" s="76">
        <f t="shared" si="70"/>
        <v>0</v>
      </c>
      <c r="H269" s="76">
        <f t="shared" si="70"/>
        <v>0</v>
      </c>
      <c r="I269" s="47">
        <f t="shared" si="71"/>
        <v>0</v>
      </c>
      <c r="J269" s="146">
        <f t="shared" si="72"/>
        <v>34675</v>
      </c>
      <c r="K269" s="50">
        <f t="shared" si="72"/>
        <v>3858</v>
      </c>
      <c r="L269" s="50">
        <f t="shared" si="72"/>
        <v>1013046</v>
      </c>
      <c r="M269" s="52"/>
      <c r="N269" s="50">
        <f t="shared" si="73"/>
        <v>50014.737000000001</v>
      </c>
      <c r="O269" s="50">
        <f t="shared" si="73"/>
        <v>4101.7810000000027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0</v>
      </c>
      <c r="G270" s="76">
        <f t="shared" si="70"/>
        <v>0</v>
      </c>
      <c r="H270" s="76">
        <f t="shared" si="70"/>
        <v>0</v>
      </c>
      <c r="I270" s="47">
        <f t="shared" si="71"/>
        <v>0</v>
      </c>
      <c r="J270" s="146">
        <f t="shared" si="72"/>
        <v>18145</v>
      </c>
      <c r="K270" s="50">
        <f t="shared" si="72"/>
        <v>3020</v>
      </c>
      <c r="L270" s="50">
        <f t="shared" si="72"/>
        <v>415321</v>
      </c>
      <c r="M270" s="52"/>
      <c r="N270" s="50">
        <f t="shared" si="73"/>
        <v>14005.616000000009</v>
      </c>
      <c r="O270" s="50">
        <f t="shared" si="73"/>
        <v>1301.3009999999986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0</v>
      </c>
      <c r="H271" s="76">
        <f t="shared" si="70"/>
        <v>0</v>
      </c>
      <c r="I271" s="47">
        <f t="shared" si="71"/>
        <v>0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0</v>
      </c>
      <c r="G272" s="76">
        <f t="shared" si="70"/>
        <v>0</v>
      </c>
      <c r="H272" s="76">
        <f t="shared" si="70"/>
        <v>0</v>
      </c>
      <c r="I272" s="47">
        <f t="shared" si="71"/>
        <v>0</v>
      </c>
      <c r="J272" s="146">
        <f t="shared" si="72"/>
        <v>2158</v>
      </c>
      <c r="K272" s="50">
        <f t="shared" si="72"/>
        <v>0</v>
      </c>
      <c r="L272" s="50">
        <f t="shared" si="72"/>
        <v>15341</v>
      </c>
      <c r="M272" s="52"/>
      <c r="N272" s="50">
        <f t="shared" si="73"/>
        <v>1574.0389999999991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70"/>
        <v>0</v>
      </c>
      <c r="E273" s="76">
        <f t="shared" si="70"/>
        <v>0</v>
      </c>
      <c r="F273" s="76">
        <f t="shared" si="70"/>
        <v>0</v>
      </c>
      <c r="G273" s="76">
        <f t="shared" si="70"/>
        <v>0</v>
      </c>
      <c r="H273" s="76">
        <f t="shared" si="70"/>
        <v>0</v>
      </c>
      <c r="I273" s="47">
        <f t="shared" si="71"/>
        <v>0</v>
      </c>
      <c r="J273" s="146">
        <f t="shared" si="72"/>
        <v>33638</v>
      </c>
      <c r="K273" s="50">
        <f t="shared" si="72"/>
        <v>4046</v>
      </c>
      <c r="L273" s="50">
        <f t="shared" si="72"/>
        <v>392326</v>
      </c>
      <c r="M273" s="52"/>
      <c r="N273" s="50">
        <f t="shared" si="73"/>
        <v>22490.837000000021</v>
      </c>
      <c r="O273" s="50">
        <f t="shared" si="73"/>
        <v>2995.8190000000013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70"/>
        <v>0</v>
      </c>
      <c r="E274" s="76">
        <f t="shared" si="70"/>
        <v>0</v>
      </c>
      <c r="F274" s="76">
        <f t="shared" si="70"/>
        <v>0</v>
      </c>
      <c r="G274" s="76">
        <f t="shared" si="70"/>
        <v>0</v>
      </c>
      <c r="H274" s="76">
        <f t="shared" si="70"/>
        <v>0</v>
      </c>
      <c r="I274" s="55">
        <f t="shared" si="71"/>
        <v>0</v>
      </c>
      <c r="J274" s="146">
        <f t="shared" si="72"/>
        <v>7855</v>
      </c>
      <c r="K274" s="147">
        <f t="shared" si="72"/>
        <v>0</v>
      </c>
      <c r="L274" s="147">
        <f t="shared" si="72"/>
        <v>10186</v>
      </c>
      <c r="M274" s="57"/>
      <c r="N274" s="50">
        <f t="shared" si="73"/>
        <v>1899.2284999999983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0</v>
      </c>
      <c r="E275" s="151">
        <f t="shared" si="74"/>
        <v>0</v>
      </c>
      <c r="F275" s="151">
        <f t="shared" si="74"/>
        <v>0</v>
      </c>
      <c r="G275" s="151">
        <f t="shared" si="74"/>
        <v>0</v>
      </c>
      <c r="H275" s="151">
        <f t="shared" si="74"/>
        <v>0</v>
      </c>
      <c r="I275" s="152">
        <f t="shared" si="74"/>
        <v>0</v>
      </c>
      <c r="J275" s="153">
        <f t="shared" si="74"/>
        <v>96471</v>
      </c>
      <c r="K275" s="154">
        <f t="shared" si="74"/>
        <v>10924</v>
      </c>
      <c r="L275" s="155">
        <f t="shared" si="74"/>
        <v>1846220</v>
      </c>
      <c r="M275" s="156"/>
      <c r="N275" s="157">
        <f>SUM(N268:N274)</f>
        <v>114638.52250000005</v>
      </c>
      <c r="O275" s="158">
        <f>SUM(O268:O274)</f>
        <v>10878.312000000002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0</v>
      </c>
      <c r="E277" s="76">
        <f>E255</f>
        <v>0</v>
      </c>
      <c r="F277" s="76">
        <f>F255</f>
        <v>0</v>
      </c>
      <c r="G277" s="76">
        <f>G255</f>
        <v>0</v>
      </c>
      <c r="H277" s="76">
        <f>H255</f>
        <v>0</v>
      </c>
      <c r="I277" s="47">
        <f>SUM(D277:H277)</f>
        <v>0</v>
      </c>
      <c r="J277" s="146">
        <f t="shared" ref="J277:L279" si="75">J13+J35+J57+J79+J101+J123+J145+J167+J189+J211+J233+J255</f>
        <v>286946</v>
      </c>
      <c r="K277" s="77">
        <f t="shared" si="75"/>
        <v>4429473</v>
      </c>
      <c r="L277" s="77">
        <f t="shared" si="75"/>
        <v>8437020</v>
      </c>
      <c r="M277" s="50"/>
      <c r="N277" s="83">
        <f t="shared" ref="N277:O279" si="76">N255</f>
        <v>438818.20199999958</v>
      </c>
      <c r="O277" s="50">
        <f t="shared" si="76"/>
        <v>829474.06100000022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13406</v>
      </c>
      <c r="K278" s="77">
        <f t="shared" si="75"/>
        <v>10906</v>
      </c>
      <c r="L278" s="77">
        <f t="shared" si="75"/>
        <v>79671</v>
      </c>
      <c r="M278" s="50"/>
      <c r="N278" s="83">
        <f t="shared" si="76"/>
        <v>600.08899999999994</v>
      </c>
      <c r="O278" s="50">
        <f t="shared" si="76"/>
        <v>479.00599999999986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0</v>
      </c>
      <c r="H279" s="76">
        <f>H257</f>
        <v>0</v>
      </c>
      <c r="I279" s="47">
        <f>SUM(D279:H279)</f>
        <v>0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</v>
      </c>
      <c r="E280" s="151">
        <f t="shared" si="77"/>
        <v>0</v>
      </c>
      <c r="F280" s="151">
        <f t="shared" si="77"/>
        <v>0</v>
      </c>
      <c r="G280" s="151">
        <f t="shared" si="77"/>
        <v>1</v>
      </c>
      <c r="H280" s="151">
        <f t="shared" si="77"/>
        <v>0</v>
      </c>
      <c r="I280" s="152">
        <f t="shared" si="77"/>
        <v>3</v>
      </c>
      <c r="J280" s="153">
        <f t="shared" si="77"/>
        <v>300352</v>
      </c>
      <c r="K280" s="154">
        <f t="shared" si="77"/>
        <v>4440379</v>
      </c>
      <c r="L280" s="154">
        <f t="shared" si="77"/>
        <v>8516691</v>
      </c>
      <c r="M280" s="158"/>
      <c r="N280" s="157">
        <f>SUM(N277:N279)</f>
        <v>498937.31899999955</v>
      </c>
      <c r="O280" s="158">
        <f>SUM(O277:O279)</f>
        <v>895348.00500000035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2</v>
      </c>
      <c r="E281" s="90">
        <f t="shared" si="78"/>
        <v>0</v>
      </c>
      <c r="F281" s="90">
        <f t="shared" si="78"/>
        <v>0</v>
      </c>
      <c r="G281" s="90">
        <f t="shared" si="78"/>
        <v>1</v>
      </c>
      <c r="H281" s="90">
        <f t="shared" si="78"/>
        <v>0</v>
      </c>
      <c r="I281" s="91">
        <f t="shared" si="78"/>
        <v>3</v>
      </c>
      <c r="J281" s="92">
        <f t="shared" si="78"/>
        <v>396823</v>
      </c>
      <c r="K281" s="93">
        <f t="shared" si="78"/>
        <v>4451303</v>
      </c>
      <c r="L281" s="93">
        <f t="shared" si="78"/>
        <v>10362911</v>
      </c>
      <c r="M281" s="94"/>
      <c r="N281" s="95">
        <f>N275+N280</f>
        <v>613575.84149999963</v>
      </c>
      <c r="O281" s="94">
        <f>O275+O280</f>
        <v>906226.31700000039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631564.84149999963</v>
      </c>
      <c r="O286" s="195">
        <f>O281+O282</f>
        <v>912368.31700000039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16395</v>
      </c>
      <c r="K433" s="209">
        <f>K11</f>
        <v>2098</v>
      </c>
      <c r="L433" s="209">
        <f>L11</f>
        <v>428825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17935</v>
      </c>
      <c r="K434" s="209">
        <f>K33</f>
        <v>1584</v>
      </c>
      <c r="L434" s="209">
        <f>L33</f>
        <v>339942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18054</v>
      </c>
      <c r="K435" s="209">
        <f>K55</f>
        <v>2025</v>
      </c>
      <c r="L435" s="209">
        <f>L55</f>
        <v>376794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21351</v>
      </c>
      <c r="K436" s="209">
        <f>K77</f>
        <v>2542</v>
      </c>
      <c r="L436" s="209">
        <f>L77</f>
        <v>346239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22736</v>
      </c>
      <c r="K437" s="209">
        <f>K99</f>
        <v>2675</v>
      </c>
      <c r="L437" s="209">
        <f>L99</f>
        <v>354420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0</v>
      </c>
      <c r="K438" s="209">
        <f>K121</f>
        <v>0</v>
      </c>
      <c r="L438" s="209">
        <f>L121</f>
        <v>0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0</v>
      </c>
      <c r="K439" s="209">
        <f>K143</f>
        <v>0</v>
      </c>
      <c r="L439" s="209">
        <f>L143</f>
        <v>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0</v>
      </c>
      <c r="K440" s="209">
        <f>K165</f>
        <v>0</v>
      </c>
      <c r="L440" s="209">
        <f>L165</f>
        <v>0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0</v>
      </c>
      <c r="K441" s="209">
        <f>K187</f>
        <v>0</v>
      </c>
      <c r="L441" s="209">
        <f>L187</f>
        <v>0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0</v>
      </c>
      <c r="K442" s="209">
        <f>K209</f>
        <v>0</v>
      </c>
      <c r="L442" s="209">
        <f>L209</f>
        <v>0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0</v>
      </c>
      <c r="K443" s="209">
        <f>K231</f>
        <v>0</v>
      </c>
      <c r="L443" s="209">
        <f>L231</f>
        <v>0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0</v>
      </c>
      <c r="K444" s="209">
        <f>K253</f>
        <v>0</v>
      </c>
      <c r="L444" s="209">
        <f>L253</f>
        <v>0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46767</v>
      </c>
      <c r="K449" s="209">
        <f>K16</f>
        <v>691276</v>
      </c>
      <c r="L449" s="209">
        <f>L16</f>
        <v>1424416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40254</v>
      </c>
      <c r="K450" s="209">
        <f>K38</f>
        <v>586379</v>
      </c>
      <c r="L450" s="209">
        <f>L38</f>
        <v>1209523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49787</v>
      </c>
      <c r="K451" s="209">
        <f>K60</f>
        <v>729349</v>
      </c>
      <c r="L451" s="209">
        <f>L60</f>
        <v>910302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55052</v>
      </c>
      <c r="K452" s="209">
        <f>K82</f>
        <v>796869</v>
      </c>
      <c r="L452" s="209">
        <f>L82</f>
        <v>1776637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58787</v>
      </c>
      <c r="K453" s="209">
        <f>K104</f>
        <v>806378</v>
      </c>
      <c r="L453" s="209">
        <f>L104</f>
        <v>1919502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0</v>
      </c>
      <c r="K454" s="209">
        <f>K126</f>
        <v>0</v>
      </c>
      <c r="L454" s="209">
        <f>L126</f>
        <v>0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0</v>
      </c>
      <c r="K455" s="209">
        <f>K148</f>
        <v>0</v>
      </c>
      <c r="L455" s="209">
        <f>L148</f>
        <v>0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0</v>
      </c>
      <c r="K457" s="209">
        <f>K192</f>
        <v>0</v>
      </c>
      <c r="L457" s="209">
        <f>L192</f>
        <v>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0</v>
      </c>
      <c r="K458" s="209">
        <f>K214</f>
        <v>0</v>
      </c>
      <c r="L458" s="209">
        <f>L214</f>
        <v>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0</v>
      </c>
      <c r="K459" s="209">
        <f>K236</f>
        <v>0</v>
      </c>
      <c r="L459" s="209">
        <f>L236</f>
        <v>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0</v>
      </c>
      <c r="K460" s="209">
        <f>K258</f>
        <v>0</v>
      </c>
      <c r="L460" s="209">
        <f>L258</f>
        <v>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63162</v>
      </c>
      <c r="K465" s="209">
        <f>K17</f>
        <v>693374</v>
      </c>
      <c r="L465" s="209">
        <f>L17</f>
        <v>1853241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58189</v>
      </c>
      <c r="K466" s="209">
        <f>K39</f>
        <v>587963</v>
      </c>
      <c r="L466" s="209">
        <f>L39</f>
        <v>1549465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67841</v>
      </c>
      <c r="K467" s="209">
        <f>K61</f>
        <v>731374</v>
      </c>
      <c r="L467" s="209">
        <f>L61</f>
        <v>1287096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76403</v>
      </c>
      <c r="K468" s="209">
        <f>K83</f>
        <v>799411</v>
      </c>
      <c r="L468" s="209">
        <f>L83</f>
        <v>2122876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81523</v>
      </c>
      <c r="K469" s="209">
        <f>K105</f>
        <v>809053</v>
      </c>
      <c r="L469" s="209">
        <f>L105</f>
        <v>2273922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0</v>
      </c>
      <c r="K470" s="209">
        <f>K127</f>
        <v>0</v>
      </c>
      <c r="L470" s="209">
        <f>L127</f>
        <v>0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0</v>
      </c>
      <c r="K471" s="209">
        <f>K149</f>
        <v>0</v>
      </c>
      <c r="L471" s="209">
        <f>L149</f>
        <v>0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49705</v>
      </c>
      <c r="K472" s="209">
        <f>K171</f>
        <v>830128</v>
      </c>
      <c r="L472" s="209">
        <f>L171</f>
        <v>1276311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0</v>
      </c>
      <c r="K473" s="209">
        <f>K193</f>
        <v>0</v>
      </c>
      <c r="L473" s="209">
        <f>L193</f>
        <v>0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0</v>
      </c>
      <c r="K474" s="209">
        <f>K215</f>
        <v>0</v>
      </c>
      <c r="L474" s="209">
        <f>L215</f>
        <v>0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0</v>
      </c>
      <c r="K475" s="209">
        <f>K237</f>
        <v>0</v>
      </c>
      <c r="L475" s="209">
        <f>L237</f>
        <v>0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0</v>
      </c>
      <c r="K476" s="209">
        <f>K259</f>
        <v>0</v>
      </c>
      <c r="L476" s="209">
        <f>L259</f>
        <v>0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opLeftCell="A508" zoomScale="130" zoomScaleNormal="130" workbookViewId="0">
      <selection activeCell="A265" sqref="A265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6">
        <v>45658</v>
      </c>
      <c r="B1" s="417"/>
      <c r="C1" s="4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19">
        <f>A1+31</f>
        <v>45689</v>
      </c>
      <c r="B23" s="420"/>
      <c r="C23" s="421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8313</v>
      </c>
      <c r="K181" s="48">
        <v>1014</v>
      </c>
      <c r="L181" s="48">
        <v>274909</v>
      </c>
      <c r="M181" s="52"/>
      <c r="N181" s="50">
        <f t="shared" si="46"/>
        <v>49955.370999999999</v>
      </c>
      <c r="O181" s="50">
        <f t="shared" si="46"/>
        <v>4094.5300000000034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3355</v>
      </c>
      <c r="K182" s="48">
        <v>624</v>
      </c>
      <c r="L182" s="48">
        <v>81985</v>
      </c>
      <c r="M182" s="52"/>
      <c r="N182" s="50">
        <f t="shared" si="46"/>
        <v>13975.718000000008</v>
      </c>
      <c r="O182" s="50">
        <f t="shared" si="46"/>
        <v>1296.418999999999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572</v>
      </c>
      <c r="K184" s="48">
        <v>0</v>
      </c>
      <c r="L184" s="48">
        <v>4049</v>
      </c>
      <c r="M184" s="52"/>
      <c r="N184" s="50">
        <f t="shared" si="46"/>
        <v>1570.0999999999992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6035</v>
      </c>
      <c r="K185" s="48">
        <v>836</v>
      </c>
      <c r="L185" s="48">
        <v>93856</v>
      </c>
      <c r="M185" s="52"/>
      <c r="N185" s="50">
        <f t="shared" si="46"/>
        <v>22439.881000000023</v>
      </c>
      <c r="O185" s="50">
        <f t="shared" si="46"/>
        <v>2989.7310000000007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1</v>
      </c>
      <c r="H186" s="46">
        <v>0</v>
      </c>
      <c r="I186" s="55">
        <f>SUM(D186:H186)</f>
        <v>3</v>
      </c>
      <c r="J186" s="48">
        <v>2184</v>
      </c>
      <c r="K186" s="48">
        <v>0</v>
      </c>
      <c r="L186" s="48">
        <v>2850</v>
      </c>
      <c r="M186" s="57"/>
      <c r="N186" s="50">
        <f t="shared" si="46"/>
        <v>1885.5684999999985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9</v>
      </c>
      <c r="E187" s="62">
        <f t="shared" si="47"/>
        <v>0</v>
      </c>
      <c r="F187" s="62">
        <f t="shared" si="47"/>
        <v>6</v>
      </c>
      <c r="G187" s="62">
        <f t="shared" si="47"/>
        <v>25</v>
      </c>
      <c r="H187" s="62">
        <f t="shared" si="47"/>
        <v>7</v>
      </c>
      <c r="I187" s="63">
        <f t="shared" si="47"/>
        <v>47</v>
      </c>
      <c r="J187" s="64">
        <f>SUM(J180:J186)</f>
        <v>20459</v>
      </c>
      <c r="K187" s="65">
        <f>SUM(K180:K186)</f>
        <v>2474</v>
      </c>
      <c r="L187" s="65">
        <f>SUM(L180:L186)</f>
        <v>457649</v>
      </c>
      <c r="M187" s="67"/>
      <c r="N187" s="68">
        <f>SUM(N180:N186)</f>
        <v>114480.70350000003</v>
      </c>
      <c r="O187" s="69">
        <f>SUM(O180:O186)</f>
        <v>10860.091000000002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>
        <v>27</v>
      </c>
      <c r="E189" s="46">
        <v>21</v>
      </c>
      <c r="F189" s="46">
        <v>0</v>
      </c>
      <c r="G189" s="46">
        <v>43</v>
      </c>
      <c r="H189" s="46">
        <v>0</v>
      </c>
      <c r="I189" s="47">
        <f>SUM(D189:H189)</f>
        <v>91</v>
      </c>
      <c r="J189" s="82">
        <v>29440</v>
      </c>
      <c r="K189" s="82">
        <v>673717</v>
      </c>
      <c r="L189" s="82">
        <v>1213897</v>
      </c>
      <c r="M189" s="50"/>
      <c r="N189" s="83">
        <f t="shared" ref="N189:O191" si="48">N167+(J189/1000)</f>
        <v>438403.78099999961</v>
      </c>
      <c r="O189" s="50">
        <f t="shared" si="48"/>
        <v>822762.02200000011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1938</v>
      </c>
      <c r="K190" s="82">
        <v>994</v>
      </c>
      <c r="L190" s="82">
        <v>22337</v>
      </c>
      <c r="M190" s="50"/>
      <c r="N190" s="83">
        <f t="shared" si="48"/>
        <v>579.82500000000005</v>
      </c>
      <c r="O190" s="50">
        <f t="shared" si="48"/>
        <v>463.98899999999981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29</v>
      </c>
      <c r="E192" s="62">
        <f t="shared" si="49"/>
        <v>21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31378</v>
      </c>
      <c r="K192" s="65">
        <f t="shared" si="49"/>
        <v>674711</v>
      </c>
      <c r="L192" s="65">
        <f t="shared" si="49"/>
        <v>1236234</v>
      </c>
      <c r="M192" s="69"/>
      <c r="N192" s="68">
        <f>SUM(N189:N191)</f>
        <v>498502.63399999961</v>
      </c>
      <c r="O192" s="69">
        <f>SUM(O189:O191)</f>
        <v>888620.94900000014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38</v>
      </c>
      <c r="E193" s="90">
        <f t="shared" si="50"/>
        <v>21</v>
      </c>
      <c r="F193" s="90">
        <f t="shared" si="50"/>
        <v>6</v>
      </c>
      <c r="G193" s="90">
        <f t="shared" si="50"/>
        <v>93</v>
      </c>
      <c r="H193" s="90">
        <f t="shared" si="50"/>
        <v>7</v>
      </c>
      <c r="I193" s="91">
        <f t="shared" si="50"/>
        <v>165</v>
      </c>
      <c r="J193" s="92">
        <f t="shared" si="50"/>
        <v>51837</v>
      </c>
      <c r="K193" s="93">
        <f t="shared" si="50"/>
        <v>677185</v>
      </c>
      <c r="L193" s="93">
        <f t="shared" si="50"/>
        <v>1693883</v>
      </c>
      <c r="M193" s="94"/>
      <c r="N193" s="95">
        <f>N187+N192</f>
        <v>612983.33749999967</v>
      </c>
      <c r="O193" s="94">
        <f>O187+O192</f>
        <v>899481.04000000015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630972.33749999967</v>
      </c>
      <c r="O198" s="121">
        <f>O193+O194</f>
        <v>905623.04000000015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9528</v>
      </c>
      <c r="K203" s="48">
        <v>1101</v>
      </c>
      <c r="L203" s="48">
        <v>325850</v>
      </c>
      <c r="M203" s="52"/>
      <c r="N203" s="50">
        <f t="shared" si="52"/>
        <v>49964.898999999998</v>
      </c>
      <c r="O203" s="50">
        <f t="shared" si="52"/>
        <v>4095.6310000000035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2</v>
      </c>
      <c r="G204" s="412">
        <v>6</v>
      </c>
      <c r="H204" s="46">
        <v>3</v>
      </c>
      <c r="I204" s="47">
        <f t="shared" si="51"/>
        <v>13</v>
      </c>
      <c r="J204" s="48">
        <v>4574</v>
      </c>
      <c r="K204" s="48">
        <v>638</v>
      </c>
      <c r="L204" s="48">
        <v>85084</v>
      </c>
      <c r="M204" s="52"/>
      <c r="N204" s="50">
        <f t="shared" si="52"/>
        <v>13980.292000000009</v>
      </c>
      <c r="O204" s="50">
        <f t="shared" si="52"/>
        <v>1297.0569999999989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1</v>
      </c>
      <c r="G206" s="412">
        <v>0</v>
      </c>
      <c r="H206" s="46">
        <v>0</v>
      </c>
      <c r="I206" s="47">
        <f t="shared" si="51"/>
        <v>2</v>
      </c>
      <c r="J206" s="48">
        <v>570</v>
      </c>
      <c r="K206" s="48">
        <v>0</v>
      </c>
      <c r="L206" s="48">
        <v>4330</v>
      </c>
      <c r="M206" s="52"/>
      <c r="N206" s="50">
        <f t="shared" si="52"/>
        <v>1570.6699999999992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0</v>
      </c>
      <c r="G207" s="46">
        <v>10</v>
      </c>
      <c r="H207" s="46">
        <v>4</v>
      </c>
      <c r="I207" s="47">
        <f t="shared" si="51"/>
        <v>16</v>
      </c>
      <c r="J207" s="48">
        <v>7871</v>
      </c>
      <c r="K207" s="48">
        <v>800</v>
      </c>
      <c r="L207" s="48">
        <v>92525</v>
      </c>
      <c r="M207" s="52"/>
      <c r="N207" s="50">
        <f t="shared" si="52"/>
        <v>22447.752000000022</v>
      </c>
      <c r="O207" s="50">
        <f t="shared" si="52"/>
        <v>2990.5310000000009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3</v>
      </c>
      <c r="J208" s="48">
        <v>1978</v>
      </c>
      <c r="K208" s="48">
        <v>0</v>
      </c>
      <c r="L208" s="48">
        <v>2585</v>
      </c>
      <c r="M208" s="57"/>
      <c r="N208" s="50">
        <f t="shared" si="52"/>
        <v>1887.5464999999986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6</v>
      </c>
      <c r="G209" s="62">
        <f t="shared" si="53"/>
        <v>24</v>
      </c>
      <c r="H209" s="62">
        <f t="shared" si="53"/>
        <v>7</v>
      </c>
      <c r="I209" s="63">
        <f t="shared" si="53"/>
        <v>47</v>
      </c>
      <c r="J209" s="64">
        <f>SUM(J202:J208)</f>
        <v>24521</v>
      </c>
      <c r="K209" s="65">
        <f>SUM(K202:K208)</f>
        <v>2539</v>
      </c>
      <c r="L209" s="65">
        <f>SUM(L202:L208)</f>
        <v>510374</v>
      </c>
      <c r="M209" s="67"/>
      <c r="N209" s="68">
        <f>SUM(N202:N208)</f>
        <v>114505.22450000003</v>
      </c>
      <c r="O209" s="69">
        <f>SUM(O202:O208)</f>
        <v>10862.630000000003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>
        <v>25</v>
      </c>
      <c r="E211" s="412">
        <v>22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36836</v>
      </c>
      <c r="K211" s="82">
        <v>790336</v>
      </c>
      <c r="L211" s="82">
        <v>1595051</v>
      </c>
      <c r="M211" s="50"/>
      <c r="N211" s="83">
        <f t="shared" ref="N211:O213" si="54">N189+(J211/1000)</f>
        <v>438440.61699999962</v>
      </c>
      <c r="O211" s="50">
        <f t="shared" si="54"/>
        <v>823552.35800000012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2471</v>
      </c>
      <c r="K212" s="82">
        <v>1610</v>
      </c>
      <c r="L212" s="82">
        <v>15198</v>
      </c>
      <c r="M212" s="50"/>
      <c r="N212" s="83">
        <f t="shared" si="54"/>
        <v>582.29600000000005</v>
      </c>
      <c r="O212" s="50">
        <f t="shared" si="54"/>
        <v>465.59899999999982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27</v>
      </c>
      <c r="E214" s="62">
        <f t="shared" si="55"/>
        <v>22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39307</v>
      </c>
      <c r="K214" s="65">
        <f t="shared" si="55"/>
        <v>791946</v>
      </c>
      <c r="L214" s="65">
        <f t="shared" si="55"/>
        <v>1610249</v>
      </c>
      <c r="M214" s="69"/>
      <c r="N214" s="68">
        <f>SUM(N211:N213)</f>
        <v>498541.94099999958</v>
      </c>
      <c r="O214" s="69">
        <f>SUM(O211:O213)</f>
        <v>889412.89500000025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37</v>
      </c>
      <c r="E215" s="90">
        <f t="shared" si="56"/>
        <v>22</v>
      </c>
      <c r="F215" s="90">
        <f t="shared" si="56"/>
        <v>6</v>
      </c>
      <c r="G215" s="90">
        <f t="shared" si="56"/>
        <v>93</v>
      </c>
      <c r="H215" s="90">
        <f t="shared" si="56"/>
        <v>7</v>
      </c>
      <c r="I215" s="91">
        <f t="shared" si="56"/>
        <v>165</v>
      </c>
      <c r="J215" s="92">
        <f t="shared" si="56"/>
        <v>63828</v>
      </c>
      <c r="K215" s="93">
        <f t="shared" si="56"/>
        <v>794485</v>
      </c>
      <c r="L215" s="93">
        <f t="shared" si="56"/>
        <v>2120623</v>
      </c>
      <c r="M215" s="94"/>
      <c r="N215" s="95">
        <f>N209+N214</f>
        <v>613047.16549999965</v>
      </c>
      <c r="O215" s="94">
        <f>O209+O214</f>
        <v>900275.52500000026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631036.16549999965</v>
      </c>
      <c r="O220" s="121">
        <f>O215+O216</f>
        <v>906417.52500000026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8147</v>
      </c>
      <c r="K225" s="48">
        <v>1230</v>
      </c>
      <c r="L225" s="48">
        <v>267097</v>
      </c>
      <c r="M225" s="52"/>
      <c r="N225" s="50">
        <f t="shared" si="58"/>
        <v>49973.045999999995</v>
      </c>
      <c r="O225" s="50">
        <f t="shared" si="58"/>
        <v>4096.8610000000035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2</v>
      </c>
      <c r="G226" s="411">
        <v>6</v>
      </c>
      <c r="H226" s="46">
        <v>3</v>
      </c>
      <c r="I226" s="47">
        <f t="shared" si="57"/>
        <v>13</v>
      </c>
      <c r="J226" s="48">
        <v>3153</v>
      </c>
      <c r="K226" s="48">
        <v>608</v>
      </c>
      <c r="L226" s="48">
        <v>87154</v>
      </c>
      <c r="M226" s="52"/>
      <c r="N226" s="50">
        <f t="shared" si="58"/>
        <v>13983.445000000009</v>
      </c>
      <c r="O226" s="50">
        <f t="shared" si="58"/>
        <v>1297.6649999999988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12">
        <v>0</v>
      </c>
      <c r="H228" s="46">
        <v>0</v>
      </c>
      <c r="I228" s="47">
        <f t="shared" si="57"/>
        <v>2</v>
      </c>
      <c r="J228" s="48">
        <v>573</v>
      </c>
      <c r="K228" s="48">
        <v>0</v>
      </c>
      <c r="L228" s="48">
        <v>4035</v>
      </c>
      <c r="M228" s="52"/>
      <c r="N228" s="50">
        <f t="shared" si="58"/>
        <v>1571.2429999999993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0</v>
      </c>
      <c r="G229" s="46">
        <v>10</v>
      </c>
      <c r="H229" s="46">
        <v>4</v>
      </c>
      <c r="I229" s="47">
        <f t="shared" si="57"/>
        <v>16</v>
      </c>
      <c r="J229" s="48">
        <v>5544</v>
      </c>
      <c r="K229" s="48">
        <v>672</v>
      </c>
      <c r="L229" s="48">
        <v>89933</v>
      </c>
      <c r="M229" s="52"/>
      <c r="N229" s="50">
        <f t="shared" si="58"/>
        <v>22453.296000000024</v>
      </c>
      <c r="O229" s="50">
        <f t="shared" si="58"/>
        <v>2991.2030000000009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3</v>
      </c>
      <c r="J230" s="48">
        <v>2282</v>
      </c>
      <c r="K230" s="48">
        <v>0</v>
      </c>
      <c r="L230" s="48">
        <v>2850</v>
      </c>
      <c r="M230" s="57"/>
      <c r="N230" s="50">
        <f t="shared" si="58"/>
        <v>1889.8284999999985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10</v>
      </c>
      <c r="E231" s="62">
        <f t="shared" si="59"/>
        <v>0</v>
      </c>
      <c r="F231" s="62">
        <f t="shared" si="59"/>
        <v>6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19699</v>
      </c>
      <c r="K231" s="65">
        <f>SUM(K224:K230)</f>
        <v>2510</v>
      </c>
      <c r="L231" s="65">
        <f>SUM(L224:L230)</f>
        <v>451069</v>
      </c>
      <c r="M231" s="67"/>
      <c r="N231" s="68">
        <f>SUM(N224:N230)</f>
        <v>114524.92350000003</v>
      </c>
      <c r="O231" s="69">
        <f>SUM(O224:O230)</f>
        <v>10865.140000000003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>
        <v>25</v>
      </c>
      <c r="E233" s="412">
        <v>22</v>
      </c>
      <c r="F233" s="412">
        <v>0</v>
      </c>
      <c r="G233" s="412">
        <v>44</v>
      </c>
      <c r="H233" s="46">
        <v>0</v>
      </c>
      <c r="I233" s="47">
        <f>SUM(D233:H233)</f>
        <v>91</v>
      </c>
      <c r="J233" s="82">
        <v>46618</v>
      </c>
      <c r="K233" s="82">
        <v>732380</v>
      </c>
      <c r="L233" s="82">
        <v>1561108</v>
      </c>
      <c r="M233" s="50"/>
      <c r="N233" s="83">
        <f t="shared" ref="N233:O235" si="60">N211+(J233/1000)</f>
        <v>438487.23499999964</v>
      </c>
      <c r="O233" s="50">
        <f t="shared" si="60"/>
        <v>824284.73800000013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2226</v>
      </c>
      <c r="K234" s="82">
        <v>1362</v>
      </c>
      <c r="L234" s="82">
        <v>11537</v>
      </c>
      <c r="M234" s="50"/>
      <c r="N234" s="83">
        <f t="shared" si="60"/>
        <v>584.52200000000005</v>
      </c>
      <c r="O234" s="50">
        <f t="shared" si="60"/>
        <v>466.96099999999984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26</v>
      </c>
      <c r="E236" s="62">
        <f t="shared" si="61"/>
        <v>22</v>
      </c>
      <c r="F236" s="62">
        <f t="shared" si="61"/>
        <v>0</v>
      </c>
      <c r="G236" s="62">
        <f t="shared" si="61"/>
        <v>70</v>
      </c>
      <c r="H236" s="62">
        <f t="shared" si="61"/>
        <v>0</v>
      </c>
      <c r="I236" s="85">
        <f t="shared" si="61"/>
        <v>118</v>
      </c>
      <c r="J236" s="64">
        <f t="shared" si="61"/>
        <v>48844</v>
      </c>
      <c r="K236" s="65">
        <f t="shared" si="61"/>
        <v>733742</v>
      </c>
      <c r="L236" s="65">
        <f t="shared" si="61"/>
        <v>1572645</v>
      </c>
      <c r="M236" s="69"/>
      <c r="N236" s="68">
        <f>SUM(N233:N235)</f>
        <v>498590.78499999963</v>
      </c>
      <c r="O236" s="69">
        <f>SUM(O233:O235)</f>
        <v>890146.63700000022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36</v>
      </c>
      <c r="E237" s="90">
        <f t="shared" si="62"/>
        <v>22</v>
      </c>
      <c r="F237" s="90">
        <f t="shared" si="62"/>
        <v>6</v>
      </c>
      <c r="G237" s="90">
        <f t="shared" si="62"/>
        <v>94</v>
      </c>
      <c r="H237" s="90">
        <f t="shared" si="62"/>
        <v>7</v>
      </c>
      <c r="I237" s="91">
        <f t="shared" si="62"/>
        <v>165</v>
      </c>
      <c r="J237" s="92">
        <f t="shared" si="62"/>
        <v>68543</v>
      </c>
      <c r="K237" s="93">
        <f t="shared" si="62"/>
        <v>736252</v>
      </c>
      <c r="L237" s="93">
        <f t="shared" si="62"/>
        <v>2023714</v>
      </c>
      <c r="M237" s="94"/>
      <c r="N237" s="95">
        <f>N231+N236</f>
        <v>613115.70849999972</v>
      </c>
      <c r="O237" s="94">
        <f>O231+O236</f>
        <v>901011.77700000023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631104.70849999972</v>
      </c>
      <c r="O242" s="121">
        <f>O237+O238</f>
        <v>907153.77700000023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12">
        <v>2</v>
      </c>
      <c r="G247" s="412">
        <v>3</v>
      </c>
      <c r="H247" s="412">
        <v>0</v>
      </c>
      <c r="I247" s="47">
        <f t="shared" si="63"/>
        <v>9</v>
      </c>
      <c r="J247" s="48">
        <v>7016</v>
      </c>
      <c r="K247" s="48">
        <v>1062</v>
      </c>
      <c r="L247" s="48">
        <v>266133</v>
      </c>
      <c r="M247" s="52"/>
      <c r="N247" s="50">
        <f t="shared" si="64"/>
        <v>49980.061999999998</v>
      </c>
      <c r="O247" s="50">
        <f t="shared" si="64"/>
        <v>4097.9230000000034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2</v>
      </c>
      <c r="G248" s="412">
        <v>6</v>
      </c>
      <c r="H248" s="412">
        <v>3</v>
      </c>
      <c r="I248" s="47">
        <f t="shared" si="63"/>
        <v>13</v>
      </c>
      <c r="J248" s="48">
        <v>4026</v>
      </c>
      <c r="K248" s="48">
        <v>616</v>
      </c>
      <c r="L248" s="48">
        <v>87778</v>
      </c>
      <c r="M248" s="52"/>
      <c r="N248" s="50">
        <f t="shared" si="64"/>
        <v>13987.471000000009</v>
      </c>
      <c r="O248" s="50">
        <f t="shared" si="64"/>
        <v>1298.2809999999988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1</v>
      </c>
      <c r="G250" s="412">
        <v>0</v>
      </c>
      <c r="H250" s="412">
        <v>0</v>
      </c>
      <c r="I250" s="47">
        <f t="shared" si="63"/>
        <v>2</v>
      </c>
      <c r="J250" s="48">
        <v>638</v>
      </c>
      <c r="K250" s="48">
        <v>0</v>
      </c>
      <c r="L250" s="48">
        <v>4430</v>
      </c>
      <c r="M250" s="52"/>
      <c r="N250" s="50">
        <f t="shared" si="64"/>
        <v>1571.8809999999992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0</v>
      </c>
      <c r="G251" s="46">
        <v>10</v>
      </c>
      <c r="H251" s="46">
        <v>4</v>
      </c>
      <c r="I251" s="47">
        <f t="shared" si="63"/>
        <v>16</v>
      </c>
      <c r="J251" s="48">
        <v>3903</v>
      </c>
      <c r="K251" s="48">
        <v>570</v>
      </c>
      <c r="L251" s="48">
        <v>78238</v>
      </c>
      <c r="M251" s="52"/>
      <c r="N251" s="50">
        <f t="shared" si="64"/>
        <v>22457.199000000022</v>
      </c>
      <c r="O251" s="50">
        <f t="shared" si="64"/>
        <v>2991.773000000001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3</v>
      </c>
      <c r="J252" s="48">
        <v>1545</v>
      </c>
      <c r="K252" s="48">
        <v>0</v>
      </c>
      <c r="L252" s="48">
        <v>2180</v>
      </c>
      <c r="M252" s="57"/>
      <c r="N252" s="50">
        <f t="shared" si="64"/>
        <v>1891.3734999999986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6</v>
      </c>
      <c r="G253" s="62">
        <f t="shared" si="65"/>
        <v>24</v>
      </c>
      <c r="H253" s="62">
        <f t="shared" si="65"/>
        <v>7</v>
      </c>
      <c r="I253" s="63">
        <f t="shared" si="65"/>
        <v>47</v>
      </c>
      <c r="J253" s="64">
        <f>SUM(J246:J252)</f>
        <v>17128</v>
      </c>
      <c r="K253" s="65">
        <f>SUM(K246:K252)</f>
        <v>2248</v>
      </c>
      <c r="L253" s="65">
        <f>SUM(L246:L252)</f>
        <v>438759</v>
      </c>
      <c r="M253" s="67"/>
      <c r="N253" s="68">
        <f>SUM(N246:N252)</f>
        <v>114542.05150000003</v>
      </c>
      <c r="O253" s="69">
        <f>SUM(O246:O252)</f>
        <v>10867.388000000003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>
        <v>25</v>
      </c>
      <c r="E255" s="412">
        <v>22</v>
      </c>
      <c r="F255" s="412">
        <v>0</v>
      </c>
      <c r="G255" s="412">
        <v>44</v>
      </c>
      <c r="H255" s="46">
        <v>0</v>
      </c>
      <c r="I255" s="47">
        <f>SUM(D255:H255)</f>
        <v>91</v>
      </c>
      <c r="J255" s="82">
        <v>44021</v>
      </c>
      <c r="K255" s="82">
        <v>759850</v>
      </c>
      <c r="L255" s="82">
        <v>1441162</v>
      </c>
      <c r="M255" s="50"/>
      <c r="N255" s="83">
        <f t="shared" ref="N255:O257" si="66">N233+(J255/1000)</f>
        <v>438531.25599999964</v>
      </c>
      <c r="O255" s="50">
        <f t="shared" si="66"/>
        <v>825044.58800000011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2161</v>
      </c>
      <c r="K256" s="82">
        <v>1139</v>
      </c>
      <c r="L256" s="82">
        <v>16911</v>
      </c>
      <c r="M256" s="50"/>
      <c r="N256" s="83">
        <f t="shared" si="66"/>
        <v>586.68299999999999</v>
      </c>
      <c r="O256" s="50">
        <f t="shared" si="66"/>
        <v>468.09999999999985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27</v>
      </c>
      <c r="E258" s="62">
        <f t="shared" si="67"/>
        <v>22</v>
      </c>
      <c r="F258" s="62">
        <f t="shared" si="67"/>
        <v>0</v>
      </c>
      <c r="G258" s="62">
        <f t="shared" si="67"/>
        <v>69</v>
      </c>
      <c r="H258" s="62">
        <f t="shared" si="67"/>
        <v>0</v>
      </c>
      <c r="I258" s="85">
        <f t="shared" si="67"/>
        <v>118</v>
      </c>
      <c r="J258" s="64">
        <f t="shared" si="67"/>
        <v>46182</v>
      </c>
      <c r="K258" s="65">
        <f t="shared" si="67"/>
        <v>760989</v>
      </c>
      <c r="L258" s="65">
        <f t="shared" si="67"/>
        <v>1458073</v>
      </c>
      <c r="M258" s="69"/>
      <c r="N258" s="68">
        <f>SUM(N255:N257)</f>
        <v>498636.96699999965</v>
      </c>
      <c r="O258" s="69">
        <f>SUM(O255:O257)</f>
        <v>890907.62600000016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37</v>
      </c>
      <c r="E259" s="90">
        <f t="shared" si="68"/>
        <v>22</v>
      </c>
      <c r="F259" s="90">
        <f t="shared" si="68"/>
        <v>6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63310</v>
      </c>
      <c r="K259" s="93">
        <f t="shared" si="68"/>
        <v>763237</v>
      </c>
      <c r="L259" s="93">
        <f t="shared" si="68"/>
        <v>1896832</v>
      </c>
      <c r="M259" s="94"/>
      <c r="N259" s="95">
        <f>N253+N258</f>
        <v>613179.01849999966</v>
      </c>
      <c r="O259" s="94">
        <f>O253+O258</f>
        <v>901775.0140000002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631168.01849999966</v>
      </c>
      <c r="O264" s="121">
        <f>O259+O260</f>
        <v>907917.0140000002</v>
      </c>
      <c r="P264" s="119"/>
      <c r="Q264" s="23"/>
    </row>
    <row r="265" spans="1:17" s="24" customFormat="1" ht="18.75" x14ac:dyDescent="0.2">
      <c r="A265" s="122" t="s">
        <v>185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2</v>
      </c>
      <c r="G269" s="76">
        <f t="shared" si="69"/>
        <v>3</v>
      </c>
      <c r="H269" s="76">
        <f t="shared" si="69"/>
        <v>0</v>
      </c>
      <c r="I269" s="47">
        <f t="shared" si="70"/>
        <v>9</v>
      </c>
      <c r="J269" s="146">
        <f t="shared" si="71"/>
        <v>101006</v>
      </c>
      <c r="K269" s="50">
        <f t="shared" si="71"/>
        <v>15548</v>
      </c>
      <c r="L269" s="50">
        <f t="shared" si="72"/>
        <v>3243925</v>
      </c>
      <c r="M269" s="52"/>
      <c r="N269" s="50">
        <f t="shared" si="73"/>
        <v>49980.061999999998</v>
      </c>
      <c r="O269" s="50">
        <f t="shared" si="73"/>
        <v>4097.9230000000034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2</v>
      </c>
      <c r="G270" s="76">
        <f t="shared" si="69"/>
        <v>6</v>
      </c>
      <c r="H270" s="76">
        <f t="shared" si="69"/>
        <v>3</v>
      </c>
      <c r="I270" s="47">
        <f t="shared" si="70"/>
        <v>13</v>
      </c>
      <c r="J270" s="146">
        <f t="shared" si="71"/>
        <v>44634</v>
      </c>
      <c r="K270" s="50">
        <f t="shared" si="71"/>
        <v>7593</v>
      </c>
      <c r="L270" s="50">
        <f t="shared" si="72"/>
        <v>1015605</v>
      </c>
      <c r="M270" s="52"/>
      <c r="N270" s="50">
        <f t="shared" si="73"/>
        <v>13987.471000000009</v>
      </c>
      <c r="O270" s="50">
        <f t="shared" si="73"/>
        <v>1298.2809999999988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6946</v>
      </c>
      <c r="K272" s="50">
        <f t="shared" si="71"/>
        <v>0</v>
      </c>
      <c r="L272" s="50">
        <f t="shared" si="72"/>
        <v>48093</v>
      </c>
      <c r="M272" s="52"/>
      <c r="N272" s="50">
        <f t="shared" si="73"/>
        <v>1571.8809999999992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0</v>
      </c>
      <c r="G273" s="76">
        <f t="shared" si="69"/>
        <v>10</v>
      </c>
      <c r="H273" s="76">
        <f t="shared" si="69"/>
        <v>4</v>
      </c>
      <c r="I273" s="47">
        <f t="shared" si="70"/>
        <v>16</v>
      </c>
      <c r="J273" s="146">
        <f t="shared" si="71"/>
        <v>76166</v>
      </c>
      <c r="K273" s="50">
        <f t="shared" si="71"/>
        <v>7217</v>
      </c>
      <c r="L273" s="50">
        <f t="shared" si="72"/>
        <v>1125560</v>
      </c>
      <c r="M273" s="52"/>
      <c r="N273" s="50">
        <f t="shared" si="73"/>
        <v>22457.199000000022</v>
      </c>
      <c r="O273" s="50">
        <f t="shared" si="73"/>
        <v>2991.773000000001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1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3</v>
      </c>
      <c r="J274" s="146">
        <f t="shared" si="71"/>
        <v>22844</v>
      </c>
      <c r="K274" s="147">
        <f t="shared" si="71"/>
        <v>108</v>
      </c>
      <c r="L274" s="147">
        <f t="shared" si="72"/>
        <v>30719</v>
      </c>
      <c r="M274" s="57"/>
      <c r="N274" s="50">
        <f t="shared" si="73"/>
        <v>1891.3734999999986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10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7</v>
      </c>
      <c r="I275" s="152">
        <f t="shared" si="74"/>
        <v>47</v>
      </c>
      <c r="J275" s="153">
        <f t="shared" si="74"/>
        <v>251596</v>
      </c>
      <c r="K275" s="154">
        <f t="shared" si="74"/>
        <v>30466</v>
      </c>
      <c r="L275" s="155">
        <f t="shared" si="74"/>
        <v>5463902</v>
      </c>
      <c r="M275" s="156"/>
      <c r="N275" s="157">
        <f>SUM(N268:N274)</f>
        <v>114542.05150000003</v>
      </c>
      <c r="O275" s="158">
        <f>SUM(O268:O274)</f>
        <v>10867.388000000003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25</v>
      </c>
      <c r="E277" s="76">
        <f>E255</f>
        <v>22</v>
      </c>
      <c r="F277" s="76">
        <f>F255</f>
        <v>0</v>
      </c>
      <c r="G277" s="76">
        <f>G255</f>
        <v>44</v>
      </c>
      <c r="H277" s="76">
        <f>H255</f>
        <v>0</v>
      </c>
      <c r="I277" s="47">
        <f>SUM(D277:H277)</f>
        <v>91</v>
      </c>
      <c r="J277" s="146">
        <f t="shared" ref="J277:L279" si="75">J13+J35+J57+J79+J101+J123+J145+J167+J189+J211+J233+J255</f>
        <v>472011</v>
      </c>
      <c r="K277" s="77">
        <f t="shared" si="75"/>
        <v>8802276</v>
      </c>
      <c r="L277" s="77">
        <f t="shared" si="75"/>
        <v>19137188</v>
      </c>
      <c r="M277" s="50"/>
      <c r="N277" s="83">
        <f t="shared" ref="N277:O279" si="76">N255</f>
        <v>438531.25599999964</v>
      </c>
      <c r="O277" s="50">
        <f t="shared" si="76"/>
        <v>825044.58800000011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58960</v>
      </c>
      <c r="K278" s="77">
        <f t="shared" si="75"/>
        <v>62338</v>
      </c>
      <c r="L278" s="77">
        <f t="shared" si="75"/>
        <v>240857</v>
      </c>
      <c r="M278" s="50"/>
      <c r="N278" s="83">
        <f t="shared" si="76"/>
        <v>586.68299999999999</v>
      </c>
      <c r="O278" s="50">
        <f t="shared" si="76"/>
        <v>468.09999999999985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27</v>
      </c>
      <c r="E280" s="151">
        <f t="shared" si="77"/>
        <v>22</v>
      </c>
      <c r="F280" s="151">
        <f t="shared" si="77"/>
        <v>0</v>
      </c>
      <c r="G280" s="151">
        <f t="shared" si="77"/>
        <v>69</v>
      </c>
      <c r="H280" s="151">
        <f t="shared" si="77"/>
        <v>0</v>
      </c>
      <c r="I280" s="152">
        <f t="shared" si="77"/>
        <v>118</v>
      </c>
      <c r="J280" s="153">
        <f t="shared" si="77"/>
        <v>530971</v>
      </c>
      <c r="K280" s="154">
        <f t="shared" si="77"/>
        <v>8864614</v>
      </c>
      <c r="L280" s="154">
        <f t="shared" si="77"/>
        <v>19378045</v>
      </c>
      <c r="M280" s="158"/>
      <c r="N280" s="157">
        <f>SUM(N277:N279)</f>
        <v>498636.96699999965</v>
      </c>
      <c r="O280" s="158">
        <f>SUM(O277:O279)</f>
        <v>890907.62600000016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37</v>
      </c>
      <c r="E281" s="90">
        <f t="shared" si="78"/>
        <v>22</v>
      </c>
      <c r="F281" s="90">
        <f t="shared" si="78"/>
        <v>6</v>
      </c>
      <c r="G281" s="90">
        <f t="shared" si="78"/>
        <v>93</v>
      </c>
      <c r="H281" s="90">
        <f t="shared" si="78"/>
        <v>7</v>
      </c>
      <c r="I281" s="91">
        <f t="shared" si="78"/>
        <v>165</v>
      </c>
      <c r="J281" s="92">
        <f t="shared" si="78"/>
        <v>782567</v>
      </c>
      <c r="K281" s="93">
        <f t="shared" si="78"/>
        <v>8895080</v>
      </c>
      <c r="L281" s="93">
        <f t="shared" si="78"/>
        <v>24841947</v>
      </c>
      <c r="M281" s="94"/>
      <c r="N281" s="95">
        <f>N275+N280</f>
        <v>613179.01849999966</v>
      </c>
      <c r="O281" s="94">
        <f>O275+O280</f>
        <v>901775.0140000002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631168.01849999966</v>
      </c>
      <c r="O286" s="195">
        <f>O281+O282</f>
        <v>907917.0140000002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20459</v>
      </c>
      <c r="K441" s="209">
        <f>K187</f>
        <v>2474</v>
      </c>
      <c r="L441" s="209">
        <f>L187</f>
        <v>457649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24521</v>
      </c>
      <c r="K442" s="209">
        <f>K209</f>
        <v>2539</v>
      </c>
      <c r="L442" s="209">
        <f>L209</f>
        <v>510374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19699</v>
      </c>
      <c r="K443" s="209">
        <f>K231</f>
        <v>2510</v>
      </c>
      <c r="L443" s="209">
        <f>L231</f>
        <v>451069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17128</v>
      </c>
      <c r="K444" s="209">
        <f>K253</f>
        <v>2248</v>
      </c>
      <c r="L444" s="209">
        <f>L253</f>
        <v>438759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31378</v>
      </c>
      <c r="K457" s="209">
        <f>K192</f>
        <v>674711</v>
      </c>
      <c r="L457" s="209">
        <f>L192</f>
        <v>1236234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39307</v>
      </c>
      <c r="K458" s="209">
        <f>K214</f>
        <v>791946</v>
      </c>
      <c r="L458" s="209">
        <f>L214</f>
        <v>1610249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48844</v>
      </c>
      <c r="K459" s="209">
        <f>K236</f>
        <v>733742</v>
      </c>
      <c r="L459" s="209">
        <f>L236</f>
        <v>1572645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46182</v>
      </c>
      <c r="K460" s="209">
        <f>K258</f>
        <v>760989</v>
      </c>
      <c r="L460" s="209">
        <f>L258</f>
        <v>1458073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51837</v>
      </c>
      <c r="K473" s="209">
        <f>K193</f>
        <v>677185</v>
      </c>
      <c r="L473" s="209">
        <f>L193</f>
        <v>1693883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63828</v>
      </c>
      <c r="K474" s="209">
        <f>K215</f>
        <v>794485</v>
      </c>
      <c r="L474" s="209">
        <f>L215</f>
        <v>2120623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68543</v>
      </c>
      <c r="K475" s="209">
        <f>K237</f>
        <v>736252</v>
      </c>
      <c r="L475" s="209">
        <f>L237</f>
        <v>2023714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63310</v>
      </c>
      <c r="K476" s="209">
        <f>K259</f>
        <v>763237</v>
      </c>
      <c r="L476" s="209">
        <f>L259</f>
        <v>1896832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22" t="s">
        <v>75</v>
      </c>
      <c r="B407" s="423"/>
      <c r="C407" s="424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22" t="s">
        <v>74</v>
      </c>
      <c r="B407" s="423"/>
      <c r="C407" s="424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22" t="s">
        <v>55</v>
      </c>
      <c r="B407" s="423"/>
      <c r="C407" s="424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22" t="s">
        <v>54</v>
      </c>
      <c r="B407" s="423"/>
      <c r="C407" s="424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4:G31"/>
  <sheetViews>
    <sheetView workbookViewId="0">
      <selection activeCell="E24" sqref="E24:G26"/>
    </sheetView>
  </sheetViews>
  <sheetFormatPr defaultRowHeight="12.75" x14ac:dyDescent="0.2"/>
  <cols>
    <col min="1" max="1" width="16.7109375" customWidth="1"/>
    <col min="2" max="2" width="16.85546875" bestFit="1" customWidth="1"/>
    <col min="5" max="5" width="9.5703125" bestFit="1" customWidth="1"/>
    <col min="6" max="6" width="10.140625" bestFit="1" customWidth="1"/>
    <col min="7" max="7" width="22.42578125" customWidth="1"/>
  </cols>
  <sheetData>
    <row r="4" spans="1:7" ht="15" x14ac:dyDescent="0.25">
      <c r="A4" s="425" t="s">
        <v>164</v>
      </c>
      <c r="B4" s="425" t="s">
        <v>165</v>
      </c>
      <c r="C4" s="425" t="s">
        <v>161</v>
      </c>
      <c r="D4" s="425" t="s">
        <v>162</v>
      </c>
      <c r="E4" s="425" t="s">
        <v>160</v>
      </c>
      <c r="F4" s="425" t="s">
        <v>60</v>
      </c>
      <c r="G4" s="425" t="s">
        <v>163</v>
      </c>
    </row>
    <row r="5" spans="1:7" ht="15" x14ac:dyDescent="0.25">
      <c r="A5" s="426">
        <v>1</v>
      </c>
      <c r="B5" s="427" t="s">
        <v>166</v>
      </c>
      <c r="C5" s="426">
        <v>0</v>
      </c>
      <c r="D5" s="426">
        <v>0</v>
      </c>
      <c r="E5" s="426">
        <v>0</v>
      </c>
      <c r="F5" s="426">
        <v>2</v>
      </c>
      <c r="G5" s="426">
        <v>0</v>
      </c>
    </row>
    <row r="6" spans="1:7" ht="15" x14ac:dyDescent="0.25">
      <c r="A6" s="426">
        <v>2</v>
      </c>
      <c r="B6" s="427" t="s">
        <v>167</v>
      </c>
      <c r="C6" s="426">
        <v>3</v>
      </c>
      <c r="D6" s="426">
        <v>0</v>
      </c>
      <c r="E6" s="426">
        <v>2</v>
      </c>
      <c r="F6" s="426">
        <v>4</v>
      </c>
      <c r="G6" s="426">
        <v>0</v>
      </c>
    </row>
    <row r="7" spans="1:7" ht="15" x14ac:dyDescent="0.25">
      <c r="A7" s="426">
        <v>3</v>
      </c>
      <c r="B7" s="427" t="s">
        <v>168</v>
      </c>
      <c r="C7" s="426">
        <v>2</v>
      </c>
      <c r="D7" s="426">
        <v>0</v>
      </c>
      <c r="E7" s="426">
        <v>2</v>
      </c>
      <c r="F7" s="426">
        <v>6</v>
      </c>
      <c r="G7" s="426">
        <v>3</v>
      </c>
    </row>
    <row r="8" spans="1:7" ht="15" x14ac:dyDescent="0.25">
      <c r="A8" s="426">
        <v>4</v>
      </c>
      <c r="B8" s="427" t="s">
        <v>169</v>
      </c>
      <c r="C8" s="426">
        <v>0</v>
      </c>
      <c r="D8" s="426">
        <v>0</v>
      </c>
      <c r="E8" s="426">
        <v>0</v>
      </c>
      <c r="F8" s="426">
        <v>2</v>
      </c>
      <c r="G8" s="426">
        <v>0</v>
      </c>
    </row>
    <row r="9" spans="1:7" ht="15" x14ac:dyDescent="0.25">
      <c r="A9" s="426">
        <v>5</v>
      </c>
      <c r="B9" s="427" t="s">
        <v>170</v>
      </c>
      <c r="C9" s="426">
        <v>1</v>
      </c>
      <c r="D9" s="426">
        <v>0</v>
      </c>
      <c r="E9" s="426">
        <v>1</v>
      </c>
      <c r="F9" s="426">
        <v>0</v>
      </c>
      <c r="G9" s="426">
        <v>0</v>
      </c>
    </row>
    <row r="10" spans="1:7" ht="15" x14ac:dyDescent="0.25">
      <c r="A10" s="426">
        <v>6</v>
      </c>
      <c r="B10" s="427" t="s">
        <v>171</v>
      </c>
      <c r="C10" s="426">
        <v>2</v>
      </c>
      <c r="D10" s="426">
        <v>0</v>
      </c>
      <c r="E10" s="426">
        <v>1</v>
      </c>
      <c r="F10" s="426">
        <v>9</v>
      </c>
      <c r="G10" s="426">
        <v>4</v>
      </c>
    </row>
    <row r="11" spans="1:7" ht="15" x14ac:dyDescent="0.25">
      <c r="A11" s="426">
        <v>7</v>
      </c>
      <c r="B11" s="427" t="s">
        <v>172</v>
      </c>
      <c r="C11" s="426">
        <v>1</v>
      </c>
      <c r="D11" s="426">
        <v>0</v>
      </c>
      <c r="E11" s="426">
        <v>1</v>
      </c>
      <c r="F11" s="426">
        <v>1</v>
      </c>
      <c r="G11" s="426">
        <v>0</v>
      </c>
    </row>
    <row r="12" spans="1:7" ht="15" x14ac:dyDescent="0.25">
      <c r="A12" s="426">
        <v>8</v>
      </c>
      <c r="B12" s="427" t="s">
        <v>173</v>
      </c>
      <c r="C12" s="426">
        <v>31</v>
      </c>
      <c r="D12" s="426">
        <v>22</v>
      </c>
      <c r="E12" s="426">
        <v>0</v>
      </c>
      <c r="F12" s="426">
        <v>38</v>
      </c>
      <c r="G12" s="426">
        <v>0</v>
      </c>
    </row>
    <row r="13" spans="1:7" ht="15" x14ac:dyDescent="0.25">
      <c r="A13" s="426">
        <v>9</v>
      </c>
      <c r="B13" s="427" t="s">
        <v>174</v>
      </c>
      <c r="C13" s="426">
        <v>1</v>
      </c>
      <c r="D13" s="426">
        <v>0</v>
      </c>
      <c r="E13" s="426">
        <v>0</v>
      </c>
      <c r="F13" s="426">
        <v>2</v>
      </c>
      <c r="G13" s="426">
        <v>0</v>
      </c>
    </row>
    <row r="14" spans="1:7" ht="15" x14ac:dyDescent="0.25">
      <c r="A14" s="426">
        <v>10</v>
      </c>
      <c r="B14" s="427" t="s">
        <v>175</v>
      </c>
      <c r="C14" s="426">
        <v>0</v>
      </c>
      <c r="D14" s="426">
        <v>0</v>
      </c>
      <c r="E14" s="426">
        <v>0</v>
      </c>
      <c r="F14" s="426">
        <v>24</v>
      </c>
      <c r="G14" s="426">
        <v>0</v>
      </c>
    </row>
    <row r="16" spans="1:7" ht="15" x14ac:dyDescent="0.25">
      <c r="A16" s="425" t="s">
        <v>176</v>
      </c>
      <c r="B16" s="425" t="s">
        <v>177</v>
      </c>
      <c r="C16" s="425" t="s">
        <v>178</v>
      </c>
      <c r="D16" s="425" t="s">
        <v>179</v>
      </c>
      <c r="E16" s="425" t="s">
        <v>180</v>
      </c>
      <c r="F16" s="425" t="s">
        <v>182</v>
      </c>
      <c r="G16" s="425" t="s">
        <v>181</v>
      </c>
    </row>
    <row r="17" spans="1:7" ht="15" x14ac:dyDescent="0.25">
      <c r="A17" s="426">
        <v>1</v>
      </c>
      <c r="B17" s="427" t="s">
        <v>166</v>
      </c>
      <c r="C17" s="426">
        <v>5</v>
      </c>
      <c r="D17" s="426">
        <v>2026</v>
      </c>
      <c r="E17" s="426">
        <v>0</v>
      </c>
      <c r="F17" s="426">
        <v>0</v>
      </c>
      <c r="G17" s="426">
        <v>0</v>
      </c>
    </row>
    <row r="18" spans="1:7" ht="15" x14ac:dyDescent="0.25">
      <c r="A18" s="426">
        <v>2</v>
      </c>
      <c r="B18" s="427" t="s">
        <v>167</v>
      </c>
      <c r="C18" s="426">
        <v>5</v>
      </c>
      <c r="D18" s="426">
        <v>2026</v>
      </c>
      <c r="E18" s="426">
        <v>5980</v>
      </c>
      <c r="F18" s="426">
        <v>641</v>
      </c>
      <c r="G18" s="426">
        <v>157725</v>
      </c>
    </row>
    <row r="19" spans="1:7" ht="15" x14ac:dyDescent="0.25">
      <c r="A19" s="426">
        <v>3</v>
      </c>
      <c r="B19" s="427" t="s">
        <v>168</v>
      </c>
      <c r="C19" s="426">
        <v>5</v>
      </c>
      <c r="D19" s="426">
        <v>2026</v>
      </c>
      <c r="E19" s="426">
        <v>4004</v>
      </c>
      <c r="F19" s="426">
        <v>658</v>
      </c>
      <c r="G19" s="426">
        <v>85914</v>
      </c>
    </row>
    <row r="20" spans="1:7" ht="15" x14ac:dyDescent="0.25">
      <c r="A20" s="426">
        <v>4</v>
      </c>
      <c r="B20" s="427" t="s">
        <v>169</v>
      </c>
      <c r="C20" s="426">
        <v>5</v>
      </c>
      <c r="D20" s="426">
        <v>2026</v>
      </c>
      <c r="E20" s="426">
        <v>0</v>
      </c>
      <c r="F20" s="426">
        <v>0</v>
      </c>
      <c r="G20" s="426">
        <v>0</v>
      </c>
    </row>
    <row r="21" spans="1:7" ht="15" x14ac:dyDescent="0.25">
      <c r="A21" s="426">
        <v>5</v>
      </c>
      <c r="B21" s="427" t="s">
        <v>170</v>
      </c>
      <c r="C21" s="426">
        <v>5</v>
      </c>
      <c r="D21" s="426">
        <v>2026</v>
      </c>
      <c r="E21" s="426">
        <v>532</v>
      </c>
      <c r="F21" s="426">
        <v>0</v>
      </c>
      <c r="G21" s="426">
        <v>3815</v>
      </c>
    </row>
    <row r="22" spans="1:7" ht="15" x14ac:dyDescent="0.25">
      <c r="A22" s="426">
        <v>6</v>
      </c>
      <c r="B22" s="427" t="s">
        <v>171</v>
      </c>
      <c r="C22" s="426">
        <v>5</v>
      </c>
      <c r="D22" s="426">
        <v>2026</v>
      </c>
      <c r="E22" s="426">
        <v>11074</v>
      </c>
      <c r="F22" s="426">
        <v>1376</v>
      </c>
      <c r="G22" s="426">
        <v>105304</v>
      </c>
    </row>
    <row r="23" spans="1:7" ht="15" x14ac:dyDescent="0.25">
      <c r="A23" s="426">
        <v>7</v>
      </c>
      <c r="B23" s="427" t="s">
        <v>172</v>
      </c>
      <c r="C23" s="426">
        <v>5</v>
      </c>
      <c r="D23" s="426">
        <v>2026</v>
      </c>
      <c r="E23" s="426">
        <v>1146</v>
      </c>
      <c r="F23" s="426">
        <v>0</v>
      </c>
      <c r="G23" s="426">
        <v>1662</v>
      </c>
    </row>
    <row r="24" spans="1:7" ht="15" x14ac:dyDescent="0.25">
      <c r="A24" s="426">
        <v>8</v>
      </c>
      <c r="B24" s="427" t="s">
        <v>173</v>
      </c>
      <c r="C24" s="426">
        <v>5</v>
      </c>
      <c r="D24" s="426">
        <v>2026</v>
      </c>
      <c r="E24" s="426">
        <v>56654</v>
      </c>
      <c r="F24" s="426">
        <v>804939</v>
      </c>
      <c r="G24" s="426">
        <v>1906197</v>
      </c>
    </row>
    <row r="25" spans="1:7" ht="15" x14ac:dyDescent="0.25">
      <c r="A25" s="426">
        <v>9</v>
      </c>
      <c r="B25" s="427" t="s">
        <v>174</v>
      </c>
      <c r="C25" s="426">
        <v>5</v>
      </c>
      <c r="D25" s="426">
        <v>2026</v>
      </c>
      <c r="E25" s="426">
        <v>2133</v>
      </c>
      <c r="F25" s="426">
        <v>1439</v>
      </c>
      <c r="G25" s="426">
        <v>13305</v>
      </c>
    </row>
    <row r="26" spans="1:7" ht="15" x14ac:dyDescent="0.25">
      <c r="A26" s="426">
        <v>10</v>
      </c>
      <c r="B26" s="427" t="s">
        <v>175</v>
      </c>
      <c r="C26" s="426">
        <v>5</v>
      </c>
      <c r="D26" s="426">
        <v>2026</v>
      </c>
      <c r="E26" s="426">
        <v>0</v>
      </c>
      <c r="F26" s="426">
        <v>0</v>
      </c>
      <c r="G26" s="426">
        <v>0</v>
      </c>
    </row>
    <row r="31" spans="1:7" x14ac:dyDescent="0.2">
      <c r="B31" t="s">
        <v>183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6">
        <v>45292</v>
      </c>
      <c r="B1" s="417"/>
      <c r="C1" s="4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19">
        <f>A1+31</f>
        <v>45323</v>
      </c>
      <c r="B23" s="420"/>
      <c r="C23" s="421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6">
        <v>44927</v>
      </c>
      <c r="B1" s="417"/>
      <c r="C1" s="4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19">
        <f>A1+31</f>
        <v>44958</v>
      </c>
      <c r="B23" s="420"/>
      <c r="C23" s="421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19">
        <f>A1+31</f>
        <v>44593</v>
      </c>
      <c r="B23" s="420"/>
      <c r="C23" s="421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8</vt:i4>
      </vt:variant>
    </vt:vector>
  </HeadingPairs>
  <TitlesOfParts>
    <vt:vector size="36" baseType="lpstr">
      <vt:lpstr>2026</vt:lpstr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Jaiswal, Archana</cp:lastModifiedBy>
  <cp:lastPrinted>2017-08-04T14:21:31Z</cp:lastPrinted>
  <dcterms:created xsi:type="dcterms:W3CDTF">2001-01-30T14:32:12Z</dcterms:created>
  <dcterms:modified xsi:type="dcterms:W3CDTF">2026-07-07T17:11:10Z</dcterms:modified>
</cp:coreProperties>
</file>