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BSHW\SWM\_COMMON\FIN\FIN_Tanks\Guidance\Mechanism Guidance\FTandGUAR\"/>
    </mc:Choice>
  </mc:AlternateContent>
  <xr:revisionPtr revIDLastSave="0" documentId="13_ncr:1_{B43AE4EB-6B2F-41CB-AF42-172A859226AA}" xr6:coauthVersionLast="45" xr6:coauthVersionMax="45" xr10:uidLastSave="{00000000-0000-0000-0000-000000000000}"/>
  <bookViews>
    <workbookView xWindow="28065" yWindow="-75" windowWidth="23565" windowHeight="14640" xr2:uid="{00000000-000D-0000-FFFF-FFFF00000000}"/>
  </bookViews>
  <sheets>
    <sheet name="Part A" sheetId="1" r:id="rId1"/>
    <sheet name="Bond Ratings" sheetId="4" r:id="rId2"/>
  </sheets>
  <definedNames>
    <definedName name="AltIdata">'Part A'!$D$9,'Part A'!$D$12,'Part A'!$D$13</definedName>
    <definedName name="Ratings">Table1[Ratings]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D31" i="1"/>
  <c r="D14" i="1"/>
  <c r="D11" i="1"/>
  <c r="C54" i="1" l="1"/>
  <c r="E54" i="1" s="1"/>
  <c r="E53" i="1"/>
  <c r="E51" i="1"/>
  <c r="E47" i="1"/>
  <c r="D28" i="1"/>
  <c r="D37" i="1" s="1"/>
  <c r="D16" i="1"/>
  <c r="E36" i="1"/>
  <c r="E21" i="1"/>
  <c r="E19" i="1"/>
  <c r="E20" i="1"/>
  <c r="E18" i="1"/>
  <c r="D42" i="1" l="1"/>
  <c r="D35" i="1"/>
  <c r="E35" i="1" s="1"/>
  <c r="D17" i="1"/>
  <c r="E42" i="1" l="1"/>
  <c r="E16" i="1"/>
  <c r="E37" i="1" l="1"/>
  <c r="D34" i="1"/>
  <c r="E34" i="1" s="1"/>
  <c r="E17" i="1"/>
  <c r="E22" i="1" s="1"/>
  <c r="B22" i="1" s="1"/>
  <c r="E55" i="1" l="1"/>
  <c r="B55" i="1" s="1"/>
</calcChain>
</file>

<file path=xl/sharedStrings.xml><?xml version="1.0" encoding="utf-8"?>
<sst xmlns="http://schemas.openxmlformats.org/spreadsheetml/2006/main" count="98" uniqueCount="83">
  <si>
    <t>Sum of lines 1 and 2</t>
  </si>
  <si>
    <t>Total tangible assets</t>
  </si>
  <si>
    <t>Is line 6 at least $10 million?</t>
  </si>
  <si>
    <t>Is line 6 at least 10 times line 3?</t>
  </si>
  <si>
    <t>or</t>
  </si>
  <si>
    <t>Date of maturity of bond</t>
  </si>
  <si>
    <t>Current bond rating of most recent bond issue?</t>
  </si>
  <si>
    <t>Is line 14 at least 6 times line 3?</t>
  </si>
  <si>
    <t>Current liabilities</t>
  </si>
  <si>
    <t>Current assets</t>
  </si>
  <si>
    <t>Is line 7 at least 6 times line 3?</t>
  </si>
  <si>
    <t>Is line 6 at least 6 times line 3?</t>
  </si>
  <si>
    <r>
      <t xml:space="preserve">Total liabilities
</t>
    </r>
    <r>
      <rPr>
        <sz val="9"/>
        <color theme="1"/>
        <rFont val="Calibri"/>
        <family val="2"/>
        <scheme val="minor"/>
      </rPr>
      <t>[If any of the amount reported on line 3 is included in total liabilities, you may deduct that amount from this line and add that amount to line 6]</t>
    </r>
  </si>
  <si>
    <r>
      <t xml:space="preserve">Total assets in the U.S.
</t>
    </r>
    <r>
      <rPr>
        <sz val="8"/>
        <color theme="1"/>
        <rFont val="Calibri"/>
        <family val="2"/>
        <scheme val="minor"/>
      </rPr>
      <t xml:space="preserve">[Required only if less than 90 percent of assets are located in the U.S.] </t>
    </r>
  </si>
  <si>
    <r>
      <t xml:space="preserve">Are at least 90 percent of assets located in the U.S.?
</t>
    </r>
    <r>
      <rPr>
        <sz val="8"/>
        <color theme="1"/>
        <rFont val="Calibri"/>
        <family val="2"/>
        <scheme val="minor"/>
      </rPr>
      <t>[If "No," complete line 11.]</t>
    </r>
  </si>
  <si>
    <t>Storage Tank Financial Test (Self Insurance) Calclulator</t>
  </si>
  <si>
    <t>Alternative I</t>
  </si>
  <si>
    <t>Alternative II</t>
  </si>
  <si>
    <t>Line Number</t>
  </si>
  <si>
    <t>Green shaded boxes are for data entry; pink shaded boxes are auto-calculated boxes.</t>
  </si>
  <si>
    <t>must be "Yes" to pass</t>
  </si>
  <si>
    <t>Have financial statements for the latest fiscal year been filed with the Securities Exchange Commission?</t>
  </si>
  <si>
    <t>Have financial statements for the latest fiscal year been filed with the Energy Information Administration?</t>
  </si>
  <si>
    <t>Have financial statements for the latest fiscal year been filed with the Rural Electrification Administration?</t>
  </si>
  <si>
    <t>must be = or &gt; 10 to pass</t>
  </si>
  <si>
    <t>Audited Financial Statement Data</t>
  </si>
  <si>
    <t>Complete either Lines 12 - 15  or  16 - 18</t>
  </si>
  <si>
    <t>must be = or &gt; 6 to pass</t>
  </si>
  <si>
    <t>Aaa</t>
  </si>
  <si>
    <t>Aa</t>
  </si>
  <si>
    <t>A</t>
  </si>
  <si>
    <t>Baa</t>
  </si>
  <si>
    <t>AAA</t>
  </si>
  <si>
    <t>AA</t>
  </si>
  <si>
    <t>BBB</t>
  </si>
  <si>
    <t>Moody's</t>
  </si>
  <si>
    <t>S &amp; P's</t>
  </si>
  <si>
    <t>Ratings</t>
  </si>
  <si>
    <t>Rater</t>
  </si>
  <si>
    <t>Baa- or lower</t>
  </si>
  <si>
    <t>BBB- or lower</t>
  </si>
  <si>
    <t>-</t>
  </si>
  <si>
    <t>from DEP Form 62-761.900(3) Part A</t>
  </si>
  <si>
    <t>Remember to complete Line 19</t>
  </si>
  <si>
    <t xml:space="preserve">Enter data in the green-tinted boxes in either the Alternative I or Alternative II sections (below). </t>
  </si>
  <si>
    <t>A message at the bottom of the section provides 'passage' information.</t>
  </si>
  <si>
    <t>(The green-tinted cells are the only cells available for data entry.  The rest are 'protected'.)</t>
  </si>
  <si>
    <t>Cells  requiring specific data, such as "Yes", "No" or a bond rating, have a drop down box that is accessible after selecting the cell.</t>
  </si>
  <si>
    <t xml:space="preserve">                     Enter information for both rating services if rated by both</t>
  </si>
  <si>
    <t xml:space="preserve">                                             Financial Test passage criteria</t>
  </si>
  <si>
    <t xml:space="preserve">                                           Financial Test passage criteria</t>
  </si>
  <si>
    <t xml:space="preserve">                                                                        or  </t>
  </si>
  <si>
    <t>if Line 10 is "No" Line 11 must be                           = or &gt; 6         .  .  .   one must pass   .  .  .</t>
  </si>
  <si>
    <t>complete neighboring</t>
  </si>
  <si>
    <t>Lines) if rated by Moody's</t>
  </si>
  <si>
    <t xml:space="preserve">complete neighboring </t>
  </si>
  <si>
    <t>Lines) if rated by Standard &amp; Poor's</t>
  </si>
  <si>
    <t>Use drop-down lists for Lines 16 and 17.</t>
  </si>
  <si>
    <t>Amount/                        Information</t>
  </si>
  <si>
    <t>drop down list)                                                          .  .  .</t>
  </si>
  <si>
    <t xml:space="preserve">                                                                                                               at least one must be "Yes" to pass</t>
  </si>
  <si>
    <r>
      <t>enter "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>" or "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"                                   (or choose from</t>
    </r>
  </si>
  <si>
    <r>
      <t>Name of rating service (</t>
    </r>
    <r>
      <rPr>
        <b/>
        <sz val="11"/>
        <color theme="1"/>
        <rFont val="Calibri"/>
        <family val="2"/>
        <scheme val="minor"/>
      </rPr>
      <t>Moody's</t>
    </r>
    <r>
      <rPr>
        <sz val="11"/>
        <color theme="1"/>
        <rFont val="Calibri"/>
        <family val="2"/>
        <scheme val="minor"/>
      </rPr>
      <t>)</t>
    </r>
  </si>
  <si>
    <r>
      <t>Name of rating service (</t>
    </r>
    <r>
      <rPr>
        <b/>
        <sz val="11"/>
        <color theme="1"/>
        <rFont val="Calibri"/>
        <family val="2"/>
        <scheme val="minor"/>
      </rPr>
      <t>Standard &amp; Poor's</t>
    </r>
    <r>
      <rPr>
        <sz val="11"/>
        <color theme="1"/>
        <rFont val="Calibri"/>
        <family val="2"/>
        <scheme val="minor"/>
      </rPr>
      <t>)</t>
    </r>
  </si>
  <si>
    <t>Green tinted boxes are for data entry; pink tinted boxes are auto-calculated boxes.</t>
  </si>
  <si>
    <t>sum of 2 lines</t>
  </si>
  <si>
    <t>difference of 2 lines</t>
  </si>
  <si>
    <t>data required only if Line 10 is "No"</t>
  </si>
  <si>
    <t>either Line 19 or this line's box            must be "Yes" to pass</t>
  </si>
  <si>
    <t>for Lines 9 - 12</t>
  </si>
  <si>
    <r>
      <t xml:space="preserve"> enter "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>" or "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"                                    (or choose from                              drop down list)</t>
    </r>
  </si>
  <si>
    <r>
      <t>enter "</t>
    </r>
    <r>
      <rPr>
        <b/>
        <sz val="11"/>
        <color theme="1"/>
        <rFont val="Calibri"/>
        <family val="2"/>
        <scheme val="minor"/>
      </rPr>
      <t>Moody's</t>
    </r>
    <r>
      <rPr>
        <sz val="11"/>
        <color theme="1"/>
        <rFont val="Calibri"/>
        <family val="2"/>
        <scheme val="minor"/>
      </rPr>
      <t xml:space="preserve">" (and </t>
    </r>
  </si>
  <si>
    <r>
      <t>enter "</t>
    </r>
    <r>
      <rPr>
        <b/>
        <sz val="11"/>
        <color theme="1"/>
        <rFont val="Calibri"/>
        <family val="2"/>
        <scheme val="minor"/>
      </rPr>
      <t>S &amp; P's</t>
    </r>
    <r>
      <rPr>
        <sz val="11"/>
        <color theme="1"/>
        <rFont val="Calibri"/>
        <family val="2"/>
        <scheme val="minor"/>
      </rPr>
      <t>" (and</t>
    </r>
  </si>
  <si>
    <r>
      <t xml:space="preserve">Have financial statements for the latest fiscal year been filed with the SEC, the Energy Information Administration, or the Rural Electrification Administration?
</t>
    </r>
    <r>
      <rPr>
        <sz val="8"/>
        <color theme="1"/>
        <rFont val="Calibri"/>
        <family val="2"/>
        <scheme val="minor"/>
      </rPr>
      <t>[If "No", attach a report from an independent certified public accountant certifying that there are no material differences between the data as reported in lines 4-18 above and the financial statements for the latest fiscal year.]</t>
    </r>
  </si>
  <si>
    <r>
      <t>enter "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>" or "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"                                       (or choose from                           drop down list)                                                                 .  .  .</t>
    </r>
  </si>
  <si>
    <r>
      <t xml:space="preserve">Amount of annual UST  and AST aggregate coverage being assured by a test, and/or guarantee </t>
    </r>
    <r>
      <rPr>
        <sz val="8"/>
        <color theme="1"/>
        <rFont val="Calibri"/>
        <family val="2"/>
        <scheme val="minor"/>
      </rPr>
      <t>[from page 1]</t>
    </r>
  </si>
  <si>
    <r>
      <t xml:space="preserve">Amount of corrective action, closure and post-closure care costs, liability coverage, and plugging and abandonment costs covered by a financial test, and or guarantee </t>
    </r>
    <r>
      <rPr>
        <sz val="8"/>
        <color theme="1"/>
        <rFont val="Calibri"/>
        <family val="2"/>
        <scheme val="minor"/>
      </rPr>
      <t>[from EPA Regulations section]</t>
    </r>
  </si>
  <si>
    <r>
      <t xml:space="preserve">Has financial information been provided to Dun and Bradstreet, and has Dun and Bradstreet provided a financial strength rating of 4A/5A?
</t>
    </r>
    <r>
      <rPr>
        <sz val="8"/>
        <color theme="1"/>
        <rFont val="Calibri"/>
        <family val="2"/>
        <scheme val="minor"/>
      </rPr>
      <t>[Answer "Yes" only if both criteria have been met]</t>
    </r>
  </si>
  <si>
    <r>
      <t xml:space="preserve">Amount of annual UST and AST aggregate coverage being assured by a financial test, and/or guarantee </t>
    </r>
    <r>
      <rPr>
        <sz val="8"/>
        <color theme="1"/>
        <rFont val="Calibri"/>
        <family val="2"/>
        <scheme val="minor"/>
      </rPr>
      <t>[from Page 1]</t>
    </r>
  </si>
  <si>
    <r>
      <t xml:space="preserve">Amount of corrective action, closure and post-closure care costs, liability coverage, and plugging and abandonment costs covered by a financial test, and/or guarantee </t>
    </r>
    <r>
      <rPr>
        <sz val="8"/>
        <color theme="1"/>
        <rFont val="Calibri"/>
        <family val="2"/>
        <scheme val="minor"/>
      </rPr>
      <t>[from EPA Regulations section]</t>
    </r>
  </si>
  <si>
    <r>
      <t xml:space="preserve">Total liabilities
</t>
    </r>
    <r>
      <rPr>
        <sz val="8"/>
        <color theme="1"/>
        <rFont val="Calibri"/>
        <family val="2"/>
        <scheme val="minor"/>
      </rPr>
      <t>[If any of the amount reported on line 3 is included in total liabilities, you may deduct that amount from this line and add that amount to line 6]</t>
    </r>
  </si>
  <si>
    <r>
      <t xml:space="preserve">Tangible net worth </t>
    </r>
    <r>
      <rPr>
        <sz val="8"/>
        <color theme="1"/>
        <rFont val="Calibri"/>
        <family val="2"/>
        <scheme val="minor"/>
      </rPr>
      <t>[subtract line 5 from line 4]</t>
    </r>
  </si>
  <si>
    <r>
      <t xml:space="preserve">Net working capital </t>
    </r>
    <r>
      <rPr>
        <sz val="8"/>
        <color theme="1"/>
        <rFont val="Calibri"/>
        <family val="2"/>
        <scheme val="minor"/>
      </rPr>
      <t>[subtract line 13 from line 12]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</si>
</sst>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&quot;$&quot;#,##0.00"/>
    <numFmt numFmtId="165" formatCode="&quot;Yes&quot;;\ &quot;No&quot;;\ &quot;&quot;"/>
    <numFmt numFmtId="166" formatCode="&quot;  &quot;;\ &quot; &quot;;\ &quot;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FFF3F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Border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2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0" fillId="0" borderId="4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1" fillId="0" borderId="0" xfId="3" applyFont="1" applyFill="1"/>
    <xf numFmtId="0" fontId="0" fillId="0" borderId="0" xfId="3" applyFont="1" applyFill="1"/>
    <xf numFmtId="0" fontId="1" fillId="2" borderId="10" xfId="3" applyFill="1" applyBorder="1"/>
    <xf numFmtId="0" fontId="5" fillId="3" borderId="2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3" borderId="0" xfId="0" applyFill="1" applyBorder="1"/>
    <xf numFmtId="0" fontId="0" fillId="3" borderId="1" xfId="0" applyFill="1" applyBorder="1"/>
    <xf numFmtId="0" fontId="5" fillId="3" borderId="4" xfId="0" applyFont="1" applyFill="1" applyBorder="1" applyAlignment="1">
      <alignment horizontal="center" vertical="center"/>
    </xf>
    <xf numFmtId="4" fontId="0" fillId="3" borderId="0" xfId="0" applyNumberFormat="1" applyFill="1" applyBorder="1"/>
    <xf numFmtId="40" fontId="0" fillId="3" borderId="0" xfId="0" applyNumberFormat="1" applyFill="1" applyBorder="1"/>
    <xf numFmtId="40" fontId="0" fillId="3" borderId="1" xfId="0" applyNumberFormat="1" applyFill="1" applyBorder="1"/>
    <xf numFmtId="164" fontId="0" fillId="3" borderId="0" xfId="1" applyNumberFormat="1" applyFont="1" applyFill="1" applyBorder="1"/>
    <xf numFmtId="164" fontId="0" fillId="3" borderId="0" xfId="0" applyNumberFormat="1" applyFill="1" applyBorder="1"/>
    <xf numFmtId="164" fontId="0" fillId="3" borderId="1" xfId="0" applyNumberFormat="1" applyFill="1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4" fillId="3" borderId="29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4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5" fillId="3" borderId="24" xfId="0" applyFont="1" applyFill="1" applyBorder="1" applyAlignment="1">
      <alignment horizontal="center" vertical="top" wrapText="1"/>
    </xf>
    <xf numFmtId="0" fontId="8" fillId="3" borderId="0" xfId="0" applyFont="1" applyFill="1"/>
    <xf numFmtId="0" fontId="9" fillId="0" borderId="0" xfId="0" applyFont="1"/>
    <xf numFmtId="0" fontId="9" fillId="3" borderId="0" xfId="0" applyFont="1" applyFill="1"/>
    <xf numFmtId="0" fontId="0" fillId="3" borderId="0" xfId="0" applyFill="1" applyAlignment="1">
      <alignment vertical="center"/>
    </xf>
    <xf numFmtId="0" fontId="10" fillId="3" borderId="0" xfId="0" applyFont="1" applyFill="1"/>
    <xf numFmtId="0" fontId="0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40" fontId="0" fillId="3" borderId="0" xfId="0" applyNumberForma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17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164" fontId="0" fillId="3" borderId="0" xfId="0" applyNumberFormat="1" applyFill="1"/>
    <xf numFmtId="165" fontId="0" fillId="3" borderId="0" xfId="0" applyNumberFormat="1" applyFill="1"/>
    <xf numFmtId="2" fontId="0" fillId="3" borderId="0" xfId="0" applyNumberFormat="1" applyFill="1"/>
    <xf numFmtId="0" fontId="0" fillId="0" borderId="0" xfId="0" applyBorder="1" applyAlignment="1">
      <alignment horizontal="left"/>
    </xf>
    <xf numFmtId="0" fontId="0" fillId="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3" borderId="17" xfId="0" applyFont="1" applyFill="1" applyBorder="1" applyAlignment="1"/>
    <xf numFmtId="0" fontId="0" fillId="3" borderId="23" xfId="0" applyFont="1" applyFill="1" applyBorder="1" applyAlignment="1">
      <alignment vertical="top" wrapText="1"/>
    </xf>
    <xf numFmtId="0" fontId="0" fillId="3" borderId="17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ill="1"/>
    <xf numFmtId="0" fontId="11" fillId="3" borderId="18" xfId="0" applyFont="1" applyFill="1" applyBorder="1" applyAlignment="1">
      <alignment horizontal="center" vertical="center" wrapText="1"/>
    </xf>
    <xf numFmtId="164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164" fontId="0" fillId="4" borderId="11" xfId="1" applyNumberFormat="1" applyFont="1" applyFill="1" applyBorder="1" applyAlignment="1" applyProtection="1">
      <alignment horizontal="center" vertical="center"/>
      <protection locked="0"/>
    </xf>
    <xf numFmtId="164" fontId="0" fillId="4" borderId="16" xfId="1" applyNumberFormat="1" applyFont="1" applyFill="1" applyBorder="1" applyAlignment="1" applyProtection="1">
      <alignment horizontal="center" vertical="center"/>
      <protection locked="0"/>
    </xf>
    <xf numFmtId="164" fontId="0" fillId="4" borderId="7" xfId="0" applyNumberFormat="1" applyFill="1" applyBorder="1" applyAlignment="1" applyProtection="1">
      <alignment horizontal="center" vertical="center"/>
      <protection locked="0"/>
    </xf>
    <xf numFmtId="40" fontId="0" fillId="4" borderId="16" xfId="0" applyNumberFormat="1" applyFont="1" applyFill="1" applyBorder="1" applyAlignment="1" applyProtection="1">
      <alignment horizontal="center" vertical="center"/>
      <protection locked="0"/>
    </xf>
    <xf numFmtId="1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5" fontId="0" fillId="5" borderId="7" xfId="0" applyNumberFormat="1" applyFill="1" applyBorder="1" applyAlignment="1">
      <alignment horizontal="center" vertical="center"/>
    </xf>
    <xf numFmtId="4" fontId="0" fillId="5" borderId="13" xfId="0" applyNumberFormat="1" applyFill="1" applyBorder="1" applyAlignment="1">
      <alignment horizontal="center" vertical="center"/>
    </xf>
    <xf numFmtId="166" fontId="0" fillId="5" borderId="15" xfId="0" applyNumberFormat="1" applyFill="1" applyBorder="1" applyAlignment="1">
      <alignment horizontal="center" vertical="center"/>
    </xf>
    <xf numFmtId="166" fontId="0" fillId="5" borderId="21" xfId="0" applyNumberForma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  <xf numFmtId="166" fontId="0" fillId="5" borderId="30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16" xfId="0" applyNumberFormat="1" applyFill="1" applyBorder="1" applyAlignment="1">
      <alignment horizontal="center" vertical="center"/>
    </xf>
    <xf numFmtId="166" fontId="0" fillId="5" borderId="0" xfId="0" applyNumberFormat="1" applyFill="1" applyBorder="1" applyAlignment="1">
      <alignment horizontal="center" vertical="center"/>
    </xf>
    <xf numFmtId="4" fontId="0" fillId="5" borderId="25" xfId="0" applyNumberFormat="1" applyFill="1" applyBorder="1" applyAlignment="1">
      <alignment horizontal="center" vertical="center"/>
    </xf>
    <xf numFmtId="166" fontId="0" fillId="5" borderId="8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40" fontId="0" fillId="5" borderId="16" xfId="0" applyNumberFormat="1" applyFill="1" applyBorder="1" applyAlignment="1">
      <alignment horizontal="center" vertical="center"/>
    </xf>
    <xf numFmtId="40" fontId="0" fillId="5" borderId="13" xfId="0" applyNumberFormat="1" applyFill="1" applyBorder="1" applyAlignment="1">
      <alignment horizontal="center" vertical="center"/>
    </xf>
    <xf numFmtId="166" fontId="0" fillId="5" borderId="14" xfId="0" applyNumberFormat="1" applyFill="1" applyBorder="1" applyAlignment="1">
      <alignment horizontal="center" vertical="center"/>
    </xf>
    <xf numFmtId="166" fontId="0" fillId="5" borderId="8" xfId="0" applyNumberFormat="1" applyFill="1" applyBorder="1"/>
    <xf numFmtId="166" fontId="0" fillId="5" borderId="1" xfId="0" applyNumberFormat="1" applyFill="1" applyBorder="1" applyAlignment="1">
      <alignment vertical="center"/>
    </xf>
    <xf numFmtId="166" fontId="0" fillId="5" borderId="0" xfId="0" applyNumberFormat="1" applyFill="1" applyBorder="1" applyAlignment="1">
      <alignment vertical="center"/>
    </xf>
    <xf numFmtId="166" fontId="0" fillId="5" borderId="20" xfId="0" quotePrefix="1" applyNumberFormat="1" applyFill="1" applyBorder="1" applyAlignment="1">
      <alignment horizontal="center" vertical="center"/>
    </xf>
    <xf numFmtId="0" fontId="0" fillId="5" borderId="19" xfId="0" applyFill="1" applyBorder="1" applyAlignment="1">
      <alignment horizontal="left" vertical="center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horizontal="center" vertical="center"/>
    </xf>
    <xf numFmtId="0" fontId="12" fillId="5" borderId="19" xfId="0" applyFont="1" applyFill="1" applyBorder="1" applyAlignment="1">
      <alignment vertical="center"/>
    </xf>
    <xf numFmtId="164" fontId="0" fillId="4" borderId="16" xfId="0" applyNumberFormat="1" applyFill="1" applyBorder="1" applyAlignment="1" applyProtection="1">
      <alignment horizontal="center" vertical="center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>
      <alignment vertical="center"/>
    </xf>
  </cellXfs>
  <cellStyles count="4">
    <cellStyle name="Currency" xfId="1" builtinId="4"/>
    <cellStyle name="Hyperlink" xfId="2" builtinId="8"/>
    <cellStyle name="Normal" xfId="0" builtinId="0"/>
    <cellStyle name="Style 1" xfId="3" xr:uid="{E2B64E3A-4E1E-4811-8481-E3A9217AD196}"/>
  </cellStyles>
  <dxfs count="9">
    <dxf>
      <fill>
        <patternFill>
          <bgColor rgb="FFF3FFF3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 patternType="none">
          <fgColor indexed="64"/>
          <bgColor auto="1"/>
        </patternFill>
      </fill>
    </dxf>
    <dxf>
      <fill>
        <patternFill>
          <fgColor theme="0"/>
        </patternFill>
      </fill>
    </dxf>
    <dxf>
      <fill>
        <patternFill patternType="none">
          <fgColor auto="1"/>
          <bgColor auto="1"/>
        </patternFill>
      </fill>
    </dxf>
  </dxfs>
  <tableStyles count="3" defaultTableStyle="TableStyleMedium2" defaultPivotStyle="PivotStyleLight16">
    <tableStyle name="Table Style 1" pivot="0" count="1" xr9:uid="{FADD8C55-EF08-4C85-9226-24EC1185661B}">
      <tableStyleElement type="wholeTable" dxfId="8"/>
    </tableStyle>
    <tableStyle name="Table Style 2" pivot="0" count="2" xr9:uid="{6F43CEF2-EA87-47BC-89D9-9EE6369B1F9B}">
      <tableStyleElement type="wholeTable" dxfId="7"/>
      <tableStyleElement type="totalRow" dxfId="6"/>
    </tableStyle>
    <tableStyle name="Table Style 3" pivot="0" count="1" xr9:uid="{20DA5C8B-8942-4587-9A06-DECF15C55E85}">
      <tableStyleElement type="wholeTable" dxfId="5"/>
    </tableStyle>
  </tableStyles>
  <colors>
    <mruColors>
      <color rgb="FFFFF3F3"/>
      <color rgb="FFF3FFF3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50645A-7CD5-4B48-9F8B-134F17CCC74E}" name="Table1" displayName="Table1" ref="A1:B11" totalsRowShown="0" headerRowDxfId="4" dataDxfId="3" headerRowCellStyle="Style 1" dataCellStyle="Style 1">
  <autoFilter ref="A1:B11" xr:uid="{46E73431-5E12-4E1B-95AD-346D7BAF75A9}"/>
  <tableColumns count="2">
    <tableColumn id="1" xr3:uid="{06FA89E6-6E31-4DB0-ADFF-48030E4CD3BB}" name="Ratings" dataDxfId="2" dataCellStyle="Style 1"/>
    <tableColumn id="2" xr3:uid="{E31D5522-A217-4155-BCDA-9FE352C3383F}" name="Rater" dataDxfId="1" dataCellStyle="Style 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58"/>
  <sheetViews>
    <sheetView showRowColHeaders="0" tabSelected="1" workbookViewId="0">
      <selection activeCell="D9" sqref="D9"/>
    </sheetView>
  </sheetViews>
  <sheetFormatPr defaultRowHeight="15" x14ac:dyDescent="0.25"/>
  <cols>
    <col min="1" max="1" width="2.7109375" style="43" customWidth="1"/>
    <col min="2" max="2" width="8.42578125" customWidth="1"/>
    <col min="3" max="3" width="53.7109375" customWidth="1"/>
    <col min="4" max="4" width="21.28515625" style="2" customWidth="1"/>
    <col min="5" max="5" width="3" customWidth="1"/>
    <col min="6" max="6" width="25.140625" style="1" customWidth="1"/>
    <col min="7" max="7" width="3.42578125" style="80" customWidth="1"/>
    <col min="8" max="8" width="0.140625" customWidth="1"/>
    <col min="10" max="10" width="9.140625" customWidth="1"/>
    <col min="11" max="11" width="51.28515625" customWidth="1"/>
  </cols>
  <sheetData>
    <row r="1" spans="1:7" s="80" customFormat="1" ht="13.5" customHeight="1" x14ac:dyDescent="0.25">
      <c r="A1" s="43"/>
      <c r="B1" s="43"/>
      <c r="C1" s="43"/>
      <c r="D1" s="60"/>
      <c r="E1" s="43"/>
      <c r="F1" s="54"/>
    </row>
    <row r="2" spans="1:7" ht="21" x14ac:dyDescent="0.35">
      <c r="B2" s="55" t="s">
        <v>15</v>
      </c>
      <c r="C2" s="43"/>
      <c r="D2" s="60"/>
      <c r="E2" s="43"/>
      <c r="F2" s="63" t="s">
        <v>42</v>
      </c>
      <c r="G2" s="43"/>
    </row>
    <row r="3" spans="1:7" ht="17.25" x14ac:dyDescent="0.3">
      <c r="B3" s="51" t="s">
        <v>44</v>
      </c>
      <c r="C3" s="43"/>
      <c r="D3" s="60"/>
      <c r="E3" s="43"/>
      <c r="F3" s="63"/>
      <c r="G3" s="43"/>
    </row>
    <row r="4" spans="1:7" x14ac:dyDescent="0.25">
      <c r="B4" s="53" t="s">
        <v>46</v>
      </c>
      <c r="C4" s="43"/>
      <c r="D4" s="60"/>
      <c r="E4" s="43"/>
      <c r="F4" s="63"/>
      <c r="G4" s="43"/>
    </row>
    <row r="5" spans="1:7" x14ac:dyDescent="0.25">
      <c r="B5" s="52" t="s">
        <v>47</v>
      </c>
      <c r="C5" s="43"/>
      <c r="D5" s="60"/>
      <c r="E5" s="43"/>
      <c r="F5" s="63"/>
      <c r="G5" s="43"/>
    </row>
    <row r="6" spans="1:7" ht="17.25" x14ac:dyDescent="0.3">
      <c r="B6" s="51" t="s">
        <v>45</v>
      </c>
      <c r="C6" s="43"/>
      <c r="D6" s="60"/>
      <c r="E6" s="43"/>
      <c r="F6" s="63"/>
      <c r="G6" s="43"/>
    </row>
    <row r="7" spans="1:7" ht="33.75" customHeight="1" thickBot="1" x14ac:dyDescent="0.35">
      <c r="B7" s="9" t="s">
        <v>16</v>
      </c>
      <c r="C7" s="43"/>
      <c r="D7" s="60"/>
      <c r="E7" s="43"/>
      <c r="F7" s="54"/>
      <c r="G7" s="43"/>
    </row>
    <row r="8" spans="1:7" s="1" customFormat="1" ht="36.75" thickBot="1" x14ac:dyDescent="0.3">
      <c r="A8" s="54"/>
      <c r="B8" s="39" t="s">
        <v>18</v>
      </c>
      <c r="C8" s="40" t="s">
        <v>25</v>
      </c>
      <c r="D8" s="79" t="s">
        <v>58</v>
      </c>
      <c r="E8" s="40"/>
      <c r="F8" s="41" t="s">
        <v>64</v>
      </c>
      <c r="G8" s="54"/>
    </row>
    <row r="9" spans="1:7" ht="30" x14ac:dyDescent="0.25">
      <c r="B9" s="10">
        <v>1</v>
      </c>
      <c r="C9" s="6" t="s">
        <v>78</v>
      </c>
      <c r="D9" s="82"/>
      <c r="E9" s="42"/>
      <c r="F9" s="29"/>
      <c r="G9" s="68"/>
    </row>
    <row r="10" spans="1:7" ht="56.25" x14ac:dyDescent="0.25">
      <c r="B10" s="10">
        <v>2</v>
      </c>
      <c r="C10" s="6" t="s">
        <v>79</v>
      </c>
      <c r="D10" s="82"/>
      <c r="E10" s="42"/>
      <c r="F10" s="29"/>
      <c r="G10" s="43"/>
    </row>
    <row r="11" spans="1:7" ht="22.5" customHeight="1" x14ac:dyDescent="0.25">
      <c r="B11" s="10">
        <v>3</v>
      </c>
      <c r="C11" s="6" t="s">
        <v>0</v>
      </c>
      <c r="D11" s="91" t="str">
        <f>IF(ISBLANK(D9),"",D10+D9)</f>
        <v/>
      </c>
      <c r="E11" s="42"/>
      <c r="F11" s="62" t="s">
        <v>65</v>
      </c>
      <c r="G11" s="43"/>
    </row>
    <row r="12" spans="1:7" ht="22.5" customHeight="1" x14ac:dyDescent="0.25">
      <c r="B12" s="10">
        <v>4</v>
      </c>
      <c r="C12" s="6" t="s">
        <v>1</v>
      </c>
      <c r="D12" s="82"/>
      <c r="E12" s="42"/>
      <c r="F12" s="32"/>
      <c r="G12" s="43"/>
    </row>
    <row r="13" spans="1:7" ht="43.5" customHeight="1" x14ac:dyDescent="0.25">
      <c r="B13" s="10">
        <v>5</v>
      </c>
      <c r="C13" s="6" t="s">
        <v>80</v>
      </c>
      <c r="D13" s="82"/>
      <c r="E13" s="42"/>
      <c r="F13" s="32"/>
      <c r="G13" s="43"/>
    </row>
    <row r="14" spans="1:7" ht="22.5" customHeight="1" thickBot="1" x14ac:dyDescent="0.3">
      <c r="B14" s="10">
        <v>6</v>
      </c>
      <c r="C14" s="6" t="s">
        <v>81</v>
      </c>
      <c r="D14" s="92" t="str">
        <f>IF(OR(ISBLANK(D12), ISBLANK(D13)),"",D12-ABS(D13))</f>
        <v/>
      </c>
      <c r="E14" s="42"/>
      <c r="F14" s="62" t="s">
        <v>66</v>
      </c>
      <c r="G14" s="43"/>
    </row>
    <row r="15" spans="1:7" ht="28.5" customHeight="1" thickBot="1" x14ac:dyDescent="0.3">
      <c r="B15" s="18" t="s">
        <v>50</v>
      </c>
      <c r="C15" s="11"/>
      <c r="D15" s="61"/>
      <c r="E15" s="31"/>
      <c r="F15" s="29"/>
      <c r="G15" s="43"/>
    </row>
    <row r="16" spans="1:7" ht="22.5" customHeight="1" x14ac:dyDescent="0.25">
      <c r="B16" s="10">
        <v>7</v>
      </c>
      <c r="C16" s="3" t="s">
        <v>2</v>
      </c>
      <c r="D16" s="93">
        <f>IF(OR(ISBLANK(D9),ISBLANK(D12),ISBLANK(D13)),0,IF(D14-10^7&gt;=0,1,-1))</f>
        <v>0</v>
      </c>
      <c r="E16" s="95">
        <f>D16</f>
        <v>0</v>
      </c>
      <c r="F16" s="27" t="s">
        <v>20</v>
      </c>
      <c r="G16" s="43"/>
    </row>
    <row r="17" spans="1:7" ht="22.5" customHeight="1" thickBot="1" x14ac:dyDescent="0.3">
      <c r="B17" s="10">
        <v>8</v>
      </c>
      <c r="C17" s="3" t="s">
        <v>3</v>
      </c>
      <c r="D17" s="94" t="str">
        <f>IF(OR(ISBLANK(D9), ISBLANK(D12), ISBLANK(D13)),"",INT(D14*100/(IF(D11=0,10^15,D11)))/100)</f>
        <v/>
      </c>
      <c r="E17" s="96">
        <f>IF(OR(ISBLANK(D9),ISBLANK(D12),ISBLANK(D13)),0,IF(D17&gt;=10,1,-1))</f>
        <v>0</v>
      </c>
      <c r="F17" s="27" t="s">
        <v>24</v>
      </c>
      <c r="G17" s="43"/>
    </row>
    <row r="18" spans="1:7" ht="30" customHeight="1" x14ac:dyDescent="0.25">
      <c r="B18" s="10">
        <v>9</v>
      </c>
      <c r="C18" s="7" t="s">
        <v>21</v>
      </c>
      <c r="D18" s="83"/>
      <c r="E18" s="96">
        <f>IF(OR(ISBLANK($D$18),ISBLANK($D$19),ISBLANK($D$20),ISBLANK($D$21)),0,IF(D18="Yes",1,-1))</f>
        <v>0</v>
      </c>
      <c r="F18" s="66" t="s">
        <v>69</v>
      </c>
      <c r="G18" s="69"/>
    </row>
    <row r="19" spans="1:7" ht="30" x14ac:dyDescent="0.25">
      <c r="B19" s="10">
        <v>10</v>
      </c>
      <c r="C19" s="7" t="s">
        <v>22</v>
      </c>
      <c r="D19" s="84"/>
      <c r="E19" s="96">
        <f>IF(OR(ISBLANK($D$18),ISBLANK($D$19),ISBLANK($D$20),ISBLANK($D$21)),0,IF(D19="Yes",1,-1))</f>
        <v>0</v>
      </c>
      <c r="F19" s="78" t="s">
        <v>61</v>
      </c>
      <c r="G19" s="69"/>
    </row>
    <row r="20" spans="1:7" ht="31.5" x14ac:dyDescent="0.25">
      <c r="B20" s="10">
        <v>11</v>
      </c>
      <c r="C20" s="7" t="s">
        <v>23</v>
      </c>
      <c r="D20" s="84"/>
      <c r="E20" s="96">
        <f>IF(OR(ISBLANK($D$18),ISBLANK($D$19),ISBLANK($D$20),ISBLANK($D$21)),0,IF(D20="Yes",1,-1))</f>
        <v>0</v>
      </c>
      <c r="F20" s="81" t="s">
        <v>59</v>
      </c>
      <c r="G20" s="69"/>
    </row>
    <row r="21" spans="1:7" ht="57.75" thickBot="1" x14ac:dyDescent="0.3">
      <c r="B21" s="48">
        <v>12</v>
      </c>
      <c r="C21" s="49" t="s">
        <v>77</v>
      </c>
      <c r="D21" s="85"/>
      <c r="E21" s="97">
        <f>IF(OR(ISBLANK($D$18),ISBLANK($D$19),ISBLANK($D$20),ISBLANK($D$21)),0,IF(D21="Yes",1,-1))</f>
        <v>0</v>
      </c>
      <c r="F21" s="50" t="s">
        <v>60</v>
      </c>
      <c r="G21" s="69"/>
    </row>
    <row r="22" spans="1:7" s="1" customFormat="1" ht="22.5" customHeight="1" thickBot="1" x14ac:dyDescent="0.3">
      <c r="A22" s="54"/>
      <c r="B22" s="118" t="str">
        <f>IF(E22=0,"Data is needed in lines 1 to 12 to determine passage.", IF(E22=1, "The data entered above indicates passage of Alternative I.","The data entered above indicates failure to pass Alternative I.  Try Alternative II."))</f>
        <v>Data is needed in lines 1 to 12 to determine passage.</v>
      </c>
      <c r="C22" s="99"/>
      <c r="D22" s="114"/>
      <c r="E22" s="98">
        <f>IF(OR(ISBLANK(D9),ISBLANK(D12),ISBLANK(D13),ISBLANK($D$18),ISBLANK($D$19),ISBLANK($D$20),ISBLANK($D$21)),0,IF(AND(E16=1, E17=1,OR(E18=1, E19=1, E20=1, E21=1)),1,-1))</f>
        <v>0</v>
      </c>
      <c r="F22" s="24"/>
      <c r="G22" s="54"/>
    </row>
    <row r="23" spans="1:7" ht="42" customHeight="1" x14ac:dyDescent="0.25">
      <c r="B23" s="43"/>
      <c r="C23" s="44" t="s">
        <v>4</v>
      </c>
      <c r="D23" s="60"/>
      <c r="E23" s="30"/>
      <c r="F23" s="64"/>
      <c r="G23" s="43"/>
    </row>
    <row r="24" spans="1:7" ht="22.5" customHeight="1" thickBot="1" x14ac:dyDescent="0.35">
      <c r="B24" s="45" t="s">
        <v>17</v>
      </c>
      <c r="C24" s="30"/>
      <c r="D24" s="61"/>
      <c r="E24" s="30"/>
      <c r="F24" s="65"/>
      <c r="G24" s="30"/>
    </row>
    <row r="25" spans="1:7" s="1" customFormat="1" ht="36.75" thickBot="1" x14ac:dyDescent="0.3">
      <c r="A25" s="54"/>
      <c r="B25" s="39" t="s">
        <v>18</v>
      </c>
      <c r="C25" s="40" t="s">
        <v>25</v>
      </c>
      <c r="D25" s="79" t="s">
        <v>58</v>
      </c>
      <c r="E25" s="40"/>
      <c r="F25" s="41" t="s">
        <v>19</v>
      </c>
      <c r="G25" s="54"/>
    </row>
    <row r="26" spans="1:7" ht="30" x14ac:dyDescent="0.25">
      <c r="B26" s="10">
        <v>1</v>
      </c>
      <c r="C26" s="5" t="s">
        <v>75</v>
      </c>
      <c r="D26" s="86"/>
      <c r="E26" s="36"/>
      <c r="F26" s="28"/>
      <c r="G26" s="43"/>
    </row>
    <row r="27" spans="1:7" ht="56.25" x14ac:dyDescent="0.25">
      <c r="B27" s="10">
        <v>2</v>
      </c>
      <c r="C27" s="5" t="s">
        <v>76</v>
      </c>
      <c r="D27" s="87"/>
      <c r="E27" s="36"/>
      <c r="F27" s="29"/>
      <c r="G27" s="43"/>
    </row>
    <row r="28" spans="1:7" ht="22.5" customHeight="1" x14ac:dyDescent="0.25">
      <c r="B28" s="10">
        <v>3</v>
      </c>
      <c r="C28" s="4" t="s">
        <v>0</v>
      </c>
      <c r="D28" s="100" t="str">
        <f>IF(ISBLANK(D26),"",D27+D26)</f>
        <v/>
      </c>
      <c r="E28" s="37"/>
      <c r="F28" s="27" t="s">
        <v>65</v>
      </c>
      <c r="G28" s="43"/>
    </row>
    <row r="29" spans="1:7" ht="22.5" customHeight="1" x14ac:dyDescent="0.25">
      <c r="B29" s="10">
        <v>4</v>
      </c>
      <c r="C29" s="4" t="s">
        <v>1</v>
      </c>
      <c r="D29" s="116"/>
      <c r="E29" s="37"/>
      <c r="F29" s="26"/>
      <c r="G29" s="43"/>
    </row>
    <row r="30" spans="1:7" ht="51" x14ac:dyDescent="0.25">
      <c r="B30" s="10">
        <v>5</v>
      </c>
      <c r="C30" s="5" t="s">
        <v>12</v>
      </c>
      <c r="D30" s="116"/>
      <c r="E30" s="37"/>
      <c r="F30" s="32"/>
      <c r="G30" s="43"/>
    </row>
    <row r="31" spans="1:7" ht="22.5" customHeight="1" x14ac:dyDescent="0.25">
      <c r="B31" s="10">
        <v>6</v>
      </c>
      <c r="C31" s="4" t="s">
        <v>81</v>
      </c>
      <c r="D31" s="100" t="str">
        <f>IF(OR(ISBLANK(D29),ISBLANK(D30)), "", D29-ABS(D30))</f>
        <v/>
      </c>
      <c r="E31" s="37"/>
      <c r="F31" s="27" t="s">
        <v>66</v>
      </c>
      <c r="G31" s="43"/>
    </row>
    <row r="32" spans="1:7" ht="27" thickBot="1" x14ac:dyDescent="0.3">
      <c r="B32" s="10">
        <v>7</v>
      </c>
      <c r="C32" s="5" t="s">
        <v>13</v>
      </c>
      <c r="D32" s="117"/>
      <c r="E32" s="37"/>
      <c r="F32" s="27" t="s">
        <v>67</v>
      </c>
      <c r="G32" s="43"/>
    </row>
    <row r="33" spans="2:7" ht="15.75" thickBot="1" x14ac:dyDescent="0.3">
      <c r="B33" s="18" t="s">
        <v>49</v>
      </c>
      <c r="C33" s="56"/>
      <c r="D33" s="47"/>
      <c r="E33" s="38"/>
      <c r="F33" s="25"/>
      <c r="G33" s="43"/>
    </row>
    <row r="34" spans="2:7" ht="22.5" customHeight="1" x14ac:dyDescent="0.25">
      <c r="B34" s="10">
        <v>8</v>
      </c>
      <c r="C34" s="4" t="s">
        <v>2</v>
      </c>
      <c r="D34" s="93">
        <f>IF(OR(ISBLANK(D26),ISBLANK(D29),ISBLANK(D30)),0,IF(D31-10^7&gt;=0,1,-1))</f>
        <v>0</v>
      </c>
      <c r="E34" s="101">
        <f>D34</f>
        <v>0</v>
      </c>
      <c r="F34" s="27" t="s">
        <v>20</v>
      </c>
      <c r="G34" s="43"/>
    </row>
    <row r="35" spans="2:7" ht="22.5" customHeight="1" thickBot="1" x14ac:dyDescent="0.3">
      <c r="B35" s="10">
        <v>9</v>
      </c>
      <c r="C35" s="4" t="s">
        <v>11</v>
      </c>
      <c r="D35" s="102" t="str">
        <f>IF(OR(ISBLANK(D26), ISBLANK(D29), ISBLANK(D30)),"",INT(D31*100/(IF(D28=0,10^15,D28)))/100)</f>
        <v/>
      </c>
      <c r="E35" s="103">
        <f>IF(OR(ISBLANK(D26),ISBLANK(D30),ISBLANK(D31)),0,IF(D35&gt;=6,1,-1))</f>
        <v>0</v>
      </c>
      <c r="F35" s="27" t="s">
        <v>27</v>
      </c>
      <c r="G35" s="43"/>
    </row>
    <row r="36" spans="2:7" ht="45" x14ac:dyDescent="0.25">
      <c r="B36" s="10">
        <v>10</v>
      </c>
      <c r="C36" s="5" t="s">
        <v>14</v>
      </c>
      <c r="D36" s="83"/>
      <c r="E36" s="103">
        <f>IF(ISBLANK($D$36),0,IF(D36="Yes",1,-1))</f>
        <v>0</v>
      </c>
      <c r="F36" s="72" t="s">
        <v>70</v>
      </c>
      <c r="G36" s="43"/>
    </row>
    <row r="37" spans="2:7" ht="25.5" customHeight="1" thickBot="1" x14ac:dyDescent="0.3">
      <c r="B37" s="10">
        <v>11</v>
      </c>
      <c r="C37" s="4" t="s">
        <v>10</v>
      </c>
      <c r="D37" s="104" t="str">
        <f>IF(OR(ISBLANK(D26),ISBLANK(D36)),"",IF(D36="Yes","",INT(D32*100/IF(D28=0,10^15,D28))/100))</f>
        <v/>
      </c>
      <c r="E37" s="103">
        <f>IF(D37="",0,IF(D37&gt;=6,1,-1))</f>
        <v>0</v>
      </c>
      <c r="F37" s="23" t="s">
        <v>52</v>
      </c>
      <c r="G37" s="43"/>
    </row>
    <row r="38" spans="2:7" ht="15.75" thickBot="1" x14ac:dyDescent="0.3">
      <c r="B38" s="18" t="s">
        <v>26</v>
      </c>
      <c r="C38" s="3"/>
      <c r="D38" s="46"/>
      <c r="E38" s="33"/>
      <c r="F38" s="32"/>
      <c r="G38" s="43"/>
    </row>
    <row r="39" spans="2:7" ht="22.5" customHeight="1" x14ac:dyDescent="0.25">
      <c r="B39" s="10">
        <v>12</v>
      </c>
      <c r="C39" s="14" t="s">
        <v>9</v>
      </c>
      <c r="D39" s="88"/>
      <c r="E39" s="34"/>
      <c r="F39" s="29"/>
      <c r="G39" s="43"/>
    </row>
    <row r="40" spans="2:7" ht="22.5" customHeight="1" x14ac:dyDescent="0.25">
      <c r="B40" s="10">
        <v>13</v>
      </c>
      <c r="C40" s="15" t="s">
        <v>8</v>
      </c>
      <c r="D40" s="89"/>
      <c r="E40" s="34"/>
      <c r="F40" s="29"/>
      <c r="G40" s="43"/>
    </row>
    <row r="41" spans="2:7" ht="22.5" customHeight="1" x14ac:dyDescent="0.25">
      <c r="B41" s="10">
        <v>14</v>
      </c>
      <c r="C41" s="15" t="s">
        <v>82</v>
      </c>
      <c r="D41" s="105" t="str">
        <f>IF(OR(ISBLANK(D39),ISBLANK(D40)),"",D39-ABS(D40))</f>
        <v/>
      </c>
      <c r="E41" s="35"/>
      <c r="F41" s="27" t="s">
        <v>66</v>
      </c>
      <c r="G41" s="43"/>
    </row>
    <row r="42" spans="2:7" ht="22.5" customHeight="1" thickBot="1" x14ac:dyDescent="0.3">
      <c r="B42" s="10">
        <v>15</v>
      </c>
      <c r="C42" s="16" t="s">
        <v>7</v>
      </c>
      <c r="D42" s="106" t="str">
        <f>IF(OR(ISBLANK(D39), ISBLANK(D40),ISBLANK(D26)),"",INT(D41*100/IF(D28=0,10^15,D28))/100)</f>
        <v/>
      </c>
      <c r="E42" s="107">
        <f>IF(OR(ISBLANK(D39), ISBLANK(D40),ISBLANK(D26)),0,IF(D42&gt;=6,1,-1))</f>
        <v>0</v>
      </c>
      <c r="F42" s="27" t="s">
        <v>27</v>
      </c>
      <c r="G42" s="43"/>
    </row>
    <row r="43" spans="2:7" x14ac:dyDescent="0.25">
      <c r="B43" s="18" t="s">
        <v>51</v>
      </c>
      <c r="C43" s="57"/>
      <c r="D43" s="58"/>
      <c r="E43" s="59"/>
      <c r="F43" s="32"/>
      <c r="G43" s="43"/>
    </row>
    <row r="44" spans="2:7" ht="16.5" thickBot="1" x14ac:dyDescent="0.3">
      <c r="B44" s="18" t="s">
        <v>48</v>
      </c>
      <c r="C44" s="71"/>
      <c r="D44" s="61"/>
      <c r="E44" s="67" t="s">
        <v>57</v>
      </c>
      <c r="F44" s="25"/>
      <c r="G44" s="43"/>
    </row>
    <row r="45" spans="2:7" ht="22.5" customHeight="1" x14ac:dyDescent="0.25">
      <c r="B45" s="10">
        <v>16</v>
      </c>
      <c r="C45" s="14" t="s">
        <v>6</v>
      </c>
      <c r="D45" s="83"/>
      <c r="E45" s="30"/>
      <c r="F45" s="76" t="s">
        <v>71</v>
      </c>
      <c r="G45" s="43"/>
    </row>
    <row r="46" spans="2:7" ht="22.5" customHeight="1" x14ac:dyDescent="0.25">
      <c r="B46" s="10">
        <v>17</v>
      </c>
      <c r="C46" s="15" t="s">
        <v>62</v>
      </c>
      <c r="D46" s="84"/>
      <c r="E46" s="30"/>
      <c r="F46" s="73" t="s">
        <v>53</v>
      </c>
      <c r="G46" s="43"/>
    </row>
    <row r="47" spans="2:7" ht="22.5" customHeight="1" thickBot="1" x14ac:dyDescent="0.3">
      <c r="B47" s="10">
        <v>18</v>
      </c>
      <c r="C47" s="15" t="s">
        <v>5</v>
      </c>
      <c r="D47" s="90"/>
      <c r="E47" s="108">
        <f ca="1">IF(OR(ISBLANK(D45),ISBLANK(D46),ISBLANK(D47)),0,IF(OR(D45="Baa- or lower",D47&lt;NOW()),-1,1))</f>
        <v>0</v>
      </c>
      <c r="F47" s="77" t="s">
        <v>54</v>
      </c>
      <c r="G47" s="43"/>
    </row>
    <row r="48" spans="2:7" ht="15.75" thickBot="1" x14ac:dyDescent="0.3">
      <c r="B48" s="10"/>
      <c r="C48" s="15"/>
      <c r="D48" s="17"/>
      <c r="E48" s="30"/>
      <c r="F48" s="29"/>
      <c r="G48" s="43"/>
    </row>
    <row r="49" spans="2:7" ht="22.5" customHeight="1" x14ac:dyDescent="0.25">
      <c r="B49" s="10">
        <v>16</v>
      </c>
      <c r="C49" s="15" t="s">
        <v>6</v>
      </c>
      <c r="D49" s="83"/>
      <c r="E49" s="30"/>
      <c r="F49" s="74" t="s">
        <v>72</v>
      </c>
      <c r="G49" s="70"/>
    </row>
    <row r="50" spans="2:7" ht="22.5" customHeight="1" x14ac:dyDescent="0.25">
      <c r="B50" s="10">
        <v>17</v>
      </c>
      <c r="C50" s="15" t="s">
        <v>63</v>
      </c>
      <c r="D50" s="84"/>
      <c r="E50" s="30"/>
      <c r="F50" s="73" t="s">
        <v>55</v>
      </c>
      <c r="G50" s="43"/>
    </row>
    <row r="51" spans="2:7" ht="28.5" customHeight="1" thickBot="1" x14ac:dyDescent="0.3">
      <c r="B51" s="10">
        <v>18</v>
      </c>
      <c r="C51" s="16" t="s">
        <v>5</v>
      </c>
      <c r="D51" s="90"/>
      <c r="E51" s="108">
        <f ca="1">IF(OR(ISBLANK(D49),ISBLANK(D50),ISBLANK(D51)),0,IF(OR(D49="BBB- or lower",D51&lt;NOW()),-1,1))</f>
        <v>0</v>
      </c>
      <c r="F51" s="75" t="s">
        <v>56</v>
      </c>
      <c r="G51" s="43"/>
    </row>
    <row r="52" spans="2:7" ht="15.75" thickBot="1" x14ac:dyDescent="0.3">
      <c r="B52" s="18" t="s">
        <v>43</v>
      </c>
      <c r="C52" s="4"/>
      <c r="D52" s="12"/>
      <c r="E52" s="31"/>
      <c r="F52" s="29"/>
      <c r="G52" s="43"/>
    </row>
    <row r="53" spans="2:7" ht="90" x14ac:dyDescent="0.25">
      <c r="B53" s="10">
        <v>19</v>
      </c>
      <c r="C53" s="19" t="s">
        <v>73</v>
      </c>
      <c r="D53" s="83"/>
      <c r="E53" s="109">
        <f>IF(ISBLANK(D53),0,IF(D53="Yes",1,0))</f>
        <v>0</v>
      </c>
      <c r="F53" s="66" t="s">
        <v>74</v>
      </c>
      <c r="G53" s="43"/>
    </row>
    <row r="54" spans="2:7" ht="23.25" thickBot="1" x14ac:dyDescent="0.3">
      <c r="B54" s="8" t="s">
        <v>41</v>
      </c>
      <c r="C54" s="112" t="str">
        <f>IF(D53="No","Is Special Report both required and attached?","")</f>
        <v/>
      </c>
      <c r="D54" s="113"/>
      <c r="E54" s="110">
        <f>IF(OR(ISBLANK(D53),C54=""),0,IF(AND(D53="No",D54="Yes"),1,-1))</f>
        <v>0</v>
      </c>
      <c r="F54" s="23" t="s">
        <v>68</v>
      </c>
      <c r="G54" s="43"/>
    </row>
    <row r="55" spans="2:7" ht="22.5" customHeight="1" thickBot="1" x14ac:dyDescent="0.3">
      <c r="B55" s="115" t="str">
        <f>IF(E55=0,"Data is needed in lines 1 to 19 (with some exceptions) to determine passage.", IF(E55=1, "The data entered above indicates passage of Alternative II.","The data entered above indicates failure to pass Alternative II."))</f>
        <v>Data is needed in lines 1 to 19 (with some exceptions) to determine passage.</v>
      </c>
      <c r="C55" s="99"/>
      <c r="D55" s="114"/>
      <c r="E55" s="111">
        <f>IF(OR(ISBLANK($D$26),ISBLANK($D$29),ISBLANK($D$30),ISBLANK($D$36),ISBLANK(D53)),0,IF(AND(OR(ISBLANK(D39),ISBLANK(D40)),AND(OR(ISBLANK(D45),ISBLANK(D46),ISBLANK(D47))),OR(ISBLANK(D49),ISBLANK(D50),ISBLANK(D51))),0,IF(AND(E34=1, E35=1,OR(E36=1, E37=1), OR(E42=1, E47+E51&gt;=1),OR(E53=1,E54=1)),1,-1)))</f>
        <v>0</v>
      </c>
      <c r="F55" s="24"/>
      <c r="G55" s="43"/>
    </row>
    <row r="56" spans="2:7" x14ac:dyDescent="0.25">
      <c r="B56" s="43"/>
      <c r="C56" s="60"/>
      <c r="D56" s="60"/>
      <c r="E56" s="43"/>
      <c r="F56" s="54"/>
    </row>
    <row r="57" spans="2:7" ht="0.75" customHeight="1" x14ac:dyDescent="0.25">
      <c r="C57" s="2"/>
    </row>
    <row r="58" spans="2:7" x14ac:dyDescent="0.25">
      <c r="C58" s="2"/>
    </row>
  </sheetData>
  <sheetProtection sheet="1" objects="1" scenarios="1" selectLockedCells="1"/>
  <conditionalFormatting sqref="E38">
    <cfRule type="iconSet" priority="27">
      <iconSet>
        <cfvo type="percent" val="0"/>
        <cfvo type="num" val="6"/>
        <cfvo type="num" val="6"/>
      </iconSet>
    </cfRule>
  </conditionalFormatting>
  <conditionalFormatting sqref="D54">
    <cfRule type="expression" dxfId="0" priority="3">
      <formula>$D$53="No"</formula>
    </cfRule>
  </conditionalFormatting>
  <dataValidations count="2">
    <dataValidation type="list" allowBlank="1" showInputMessage="1" showErrorMessage="1" sqref="D18:D21 D36 D53:D54" xr:uid="{31A03995-B1F4-4AD7-97B3-73FD2B80478A}">
      <formula1>"Yes, No"</formula1>
    </dataValidation>
    <dataValidation allowBlank="1" showInputMessage="1" showErrorMessage="1" prompt="The displayed number is truncated, not rounded." sqref="D17 D34 D37 D42" xr:uid="{76745DF1-630D-43B0-AE4B-F6E9AF084E6B}"/>
  </dataValidations>
  <pageMargins left="0.7" right="0.7" top="0.75" bottom="0.75" header="0.3" footer="0.3"/>
  <pageSetup scale="76" fitToHeight="0" orientation="portrait" r:id="rId1"/>
  <rowBreaks count="1" manualBreakCount="1">
    <brk id="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" id="{79D5DDE9-9B5C-4AF3-B38D-9D338CED53B2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>
                <xm:f>10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H17</xm:sqref>
        </x14:conditionalFormatting>
        <x14:conditionalFormatting xmlns:xm="http://schemas.microsoft.com/office/excel/2006/main">
          <x14:cfRule type="iconSet" priority="18" id="{5EAB3009-0E3B-471B-B82E-FB7F1CDE9A1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G18</xm:sqref>
        </x14:conditionalFormatting>
        <x14:conditionalFormatting xmlns:xm="http://schemas.microsoft.com/office/excel/2006/main">
          <x14:cfRule type="iconSet" priority="16" id="{7B6B135F-4C85-4EFD-9F1D-04724CF6A65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E16</xm:sqref>
        </x14:conditionalFormatting>
        <x14:conditionalFormatting xmlns:xm="http://schemas.microsoft.com/office/excel/2006/main">
          <x14:cfRule type="iconSet" priority="15" id="{AA3C368F-BAD5-4283-9D5F-9D4D7519312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E18:E22</xm:sqref>
        </x14:conditionalFormatting>
        <x14:conditionalFormatting xmlns:xm="http://schemas.microsoft.com/office/excel/2006/main">
          <x14:cfRule type="iconSet" priority="14" id="{C201AFE4-F2E0-42A0-BE70-8891C4CF465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F12F44F5-81BB-468D-9D98-90C8B2F31096}">
            <x14:iconSet iconSet="3Symbols" custom="1">
              <x14:cfvo type="percent">
                <xm:f>0</xm:f>
              </x14:cfvo>
              <x14:cfvo type="formula">
                <xm:f>$G$18=0</xm:f>
              </x14:cfvo>
              <x14:cfvo type="formula">
                <xm:f>$G$18=1</xm:f>
              </x14:cfvo>
              <x14:cfIcon iconSet="3Symbols" iconId="0"/>
              <x14:cfIcon iconSet="NoIcons" iconId="0"/>
              <x14:cfIcon iconSet="3Symbols" iconId="2"/>
            </x14:iconSet>
          </x14:cfRule>
          <xm:sqref>D18:E18 E19:E22</xm:sqref>
        </x14:conditionalFormatting>
        <x14:conditionalFormatting xmlns:xm="http://schemas.microsoft.com/office/excel/2006/main">
          <x14:cfRule type="iconSet" priority="13" id="{98B2331F-D0E3-4D9F-AC21-71C16AF1655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E34</xm:sqref>
        </x14:conditionalFormatting>
        <x14:conditionalFormatting xmlns:xm="http://schemas.microsoft.com/office/excel/2006/main">
          <x14:cfRule type="iconSet" priority="12" id="{C92E6D2E-638B-4FCD-9BA1-4885F49CCDF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E35</xm:sqref>
        </x14:conditionalFormatting>
        <x14:conditionalFormatting xmlns:xm="http://schemas.microsoft.com/office/excel/2006/main">
          <x14:cfRule type="iconSet" priority="10" id="{882D72D9-672C-4002-83E1-AFDA31F95F6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E36</xm:sqref>
        </x14:conditionalFormatting>
        <x14:conditionalFormatting xmlns:xm="http://schemas.microsoft.com/office/excel/2006/main">
          <x14:cfRule type="iconSet" priority="11" id="{EF9D0A1A-3F48-4965-8F7F-3E5006E42341}">
            <x14:iconSet iconSet="3Symbols" custom="1">
              <x14:cfvo type="percent">
                <xm:f>0</xm:f>
              </x14:cfvo>
              <x14:cfvo type="formula">
                <xm:f>$G$18=0</xm:f>
              </x14:cfvo>
              <x14:cfvo type="formula">
                <xm:f>$G$18=1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E36</xm:sqref>
        </x14:conditionalFormatting>
        <x14:conditionalFormatting xmlns:xm="http://schemas.microsoft.com/office/excel/2006/main">
          <x14:cfRule type="iconSet" priority="8" id="{7162160A-AC0F-4D7D-AFDF-0BB81629BF7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E37</xm:sqref>
        </x14:conditionalFormatting>
        <x14:conditionalFormatting xmlns:xm="http://schemas.microsoft.com/office/excel/2006/main">
          <x14:cfRule type="iconSet" priority="9" id="{3BF2C80C-8011-48C7-9F30-D770F175E9D2}">
            <x14:iconSet iconSet="3Symbols" custom="1">
              <x14:cfvo type="percent">
                <xm:f>0</xm:f>
              </x14:cfvo>
              <x14:cfvo type="formula">
                <xm:f>$G$18=0</xm:f>
              </x14:cfvo>
              <x14:cfvo type="formula">
                <xm:f>$G$18=1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E37</xm:sqref>
        </x14:conditionalFormatting>
        <x14:conditionalFormatting xmlns:xm="http://schemas.microsoft.com/office/excel/2006/main">
          <x14:cfRule type="iconSet" priority="7" id="{E9F00E24-1CE2-43F4-BDD8-C757464FFE0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E42:E43</xm:sqref>
        </x14:conditionalFormatting>
        <x14:conditionalFormatting xmlns:xm="http://schemas.microsoft.com/office/excel/2006/main">
          <x14:cfRule type="iconSet" priority="6" id="{39FC42DE-6158-47A6-833B-CCF488A1C2C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E51 E47</xm:sqref>
        </x14:conditionalFormatting>
        <x14:conditionalFormatting xmlns:xm="http://schemas.microsoft.com/office/excel/2006/main">
          <x14:cfRule type="iconSet" priority="5" id="{84CB0C9D-8F03-4A78-95E9-EC4B808C54F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E53</xm:sqref>
        </x14:conditionalFormatting>
        <x14:conditionalFormatting xmlns:xm="http://schemas.microsoft.com/office/excel/2006/main">
          <x14:cfRule type="iconSet" priority="4" id="{C42470AB-3FF4-469B-AAD0-EAEB86C8839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E54</xm:sqref>
        </x14:conditionalFormatting>
        <x14:conditionalFormatting xmlns:xm="http://schemas.microsoft.com/office/excel/2006/main">
          <x14:cfRule type="iconSet" priority="1" id="{62F08502-FA9D-42A9-B579-426F3C4DEBB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E55</xm:sqref>
        </x14:conditionalFormatting>
        <x14:conditionalFormatting xmlns:xm="http://schemas.microsoft.com/office/excel/2006/main">
          <x14:cfRule type="iconSet" priority="2" id="{823547B9-55B6-49F4-924F-C30FBE0A43BE}">
            <x14:iconSet iconSet="3Symbols" custom="1">
              <x14:cfvo type="percent">
                <xm:f>0</xm:f>
              </x14:cfvo>
              <x14:cfvo type="formula">
                <xm:f>$G$18=0</xm:f>
              </x14:cfvo>
              <x14:cfvo type="formula">
                <xm:f>$G$18=1</xm:f>
              </x14:cfvo>
              <x14:cfIcon iconSet="3Symbols" iconId="0"/>
              <x14:cfIcon iconSet="NoIcons" iconId="0"/>
              <x14:cfIcon iconSet="3Symbols" iconId="2"/>
            </x14:iconSet>
          </x14:cfRule>
          <xm:sqref>E55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43F8EB8-BED6-4A21-8480-4C76031EBF80}">
          <x14:formula1>
            <xm:f>'Bond Ratings'!$A$7:$A$11</xm:f>
          </x14:formula1>
          <xm:sqref>D49</xm:sqref>
        </x14:dataValidation>
        <x14:dataValidation type="list" allowBlank="1" showInputMessage="1" showErrorMessage="1" xr:uid="{44839881-EAAA-4661-ABAE-2B6A6EA09BA8}">
          <x14:formula1>
            <xm:f>'Bond Ratings'!$A$2:$A$6</xm:f>
          </x14:formula1>
          <xm:sqref>D45</xm:sqref>
        </x14:dataValidation>
        <x14:dataValidation type="list" allowBlank="1" showInputMessage="1" showErrorMessage="1" xr:uid="{5EC378B4-5E69-412E-B030-E6179F0C854F}">
          <x14:formula1>
            <xm:f>'Bond Ratings'!$B$2</xm:f>
          </x14:formula1>
          <xm:sqref>D46</xm:sqref>
        </x14:dataValidation>
        <x14:dataValidation type="list" allowBlank="1" showInputMessage="1" showErrorMessage="1" xr:uid="{40D0C625-80F6-4AB2-B853-3C41EDCDDD44}">
          <x14:formula1>
            <xm:f>'Bond Ratings'!$B$7</xm:f>
          </x14:formula1>
          <xm:sqref>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E957-FCB5-4E96-8818-6E1BABF60EA7}">
  <sheetPr codeName="Sheet2"/>
  <dimension ref="A1:C11"/>
  <sheetViews>
    <sheetView workbookViewId="0">
      <selection activeCell="C1" sqref="C1"/>
    </sheetView>
  </sheetViews>
  <sheetFormatPr defaultRowHeight="15" x14ac:dyDescent="0.25"/>
  <cols>
    <col min="1" max="1" width="15" customWidth="1"/>
    <col min="2" max="2" width="11" customWidth="1"/>
  </cols>
  <sheetData>
    <row r="1" spans="1:3" x14ac:dyDescent="0.25">
      <c r="A1" s="20" t="s">
        <v>37</v>
      </c>
      <c r="B1" s="21" t="s">
        <v>38</v>
      </c>
    </row>
    <row r="2" spans="1:3" x14ac:dyDescent="0.25">
      <c r="A2" s="22" t="s">
        <v>28</v>
      </c>
      <c r="B2" s="22" t="s">
        <v>35</v>
      </c>
    </row>
    <row r="3" spans="1:3" x14ac:dyDescent="0.25">
      <c r="A3" s="22" t="s">
        <v>29</v>
      </c>
      <c r="B3" s="22"/>
    </row>
    <row r="4" spans="1:3" x14ac:dyDescent="0.25">
      <c r="A4" s="22" t="s">
        <v>30</v>
      </c>
      <c r="B4" s="22"/>
    </row>
    <row r="5" spans="1:3" x14ac:dyDescent="0.25">
      <c r="A5" s="22" t="s">
        <v>31</v>
      </c>
      <c r="B5" s="22"/>
    </row>
    <row r="6" spans="1:3" x14ac:dyDescent="0.25">
      <c r="A6" s="22" t="s">
        <v>39</v>
      </c>
      <c r="B6" s="22"/>
    </row>
    <row r="7" spans="1:3" x14ac:dyDescent="0.25">
      <c r="A7" s="22" t="s">
        <v>32</v>
      </c>
      <c r="B7" s="22" t="s">
        <v>36</v>
      </c>
      <c r="C7" s="13"/>
    </row>
    <row r="8" spans="1:3" x14ac:dyDescent="0.25">
      <c r="A8" s="22" t="s">
        <v>33</v>
      </c>
      <c r="B8" s="22"/>
    </row>
    <row r="9" spans="1:3" x14ac:dyDescent="0.25">
      <c r="A9" s="22" t="s">
        <v>30</v>
      </c>
      <c r="B9" s="22"/>
    </row>
    <row r="10" spans="1:3" x14ac:dyDescent="0.25">
      <c r="A10" s="22" t="s">
        <v>34</v>
      </c>
      <c r="B10" s="22"/>
    </row>
    <row r="11" spans="1:3" x14ac:dyDescent="0.25">
      <c r="A11" s="22" t="s">
        <v>40</v>
      </c>
      <c r="B11" s="22"/>
    </row>
  </sheetData>
  <sheetProtection sheet="1" objects="1" scenarios="1"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 A</vt:lpstr>
      <vt:lpstr>Bond Ratings</vt:lpstr>
      <vt:lpstr>AltIdata</vt:lpstr>
      <vt:lpstr>Ratings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Financial.Assurance.Working.Group@dep.state.fl.us</dc:creator>
  <cp:lastModifiedBy>Tor Bejnar</cp:lastModifiedBy>
  <cp:lastPrinted>2020-05-28T18:57:33Z</cp:lastPrinted>
  <dcterms:created xsi:type="dcterms:W3CDTF">2014-04-23T13:42:43Z</dcterms:created>
  <dcterms:modified xsi:type="dcterms:W3CDTF">2020-09-24T13:30:57Z</dcterms:modified>
</cp:coreProperties>
</file>